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nc\Downloads\Modules\Crowdfunding Analysis\"/>
    </mc:Choice>
  </mc:AlternateContent>
  <xr:revisionPtr revIDLastSave="0" documentId="13_ncr:1_{95367810-4489-4059-AABF-2C35104D8BA9}" xr6:coauthVersionLast="47" xr6:coauthVersionMax="47" xr10:uidLastSave="{00000000-0000-0000-0000-000000000000}"/>
  <bookViews>
    <workbookView xWindow="-110" yWindow="-110" windowWidth="19420" windowHeight="12420" activeTab="1" xr2:uid="{00000000-000D-0000-FFFF-FFFF00000000}"/>
  </bookViews>
  <sheets>
    <sheet name="Theatre Outcomes By Lanch Date" sheetId="9" r:id="rId1"/>
    <sheet name="Outcomes Based on Goals" sheetId="11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1" l="1"/>
  <c r="D15" i="11"/>
  <c r="C15" i="11"/>
  <c r="D14" i="11"/>
  <c r="C14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B15" i="11"/>
  <c r="B14" i="11"/>
  <c r="B13" i="11"/>
  <c r="B12" i="11"/>
  <c r="B11" i="11"/>
  <c r="B10" i="11"/>
  <c r="B9" i="11"/>
  <c r="B8" i="11"/>
  <c r="B7" i="11"/>
  <c r="B6" i="11"/>
  <c r="B5" i="11"/>
  <c r="B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1" l="1"/>
  <c r="G4" i="11" s="1"/>
  <c r="E8" i="11"/>
  <c r="H8" i="11" s="1"/>
  <c r="E12" i="11"/>
  <c r="H12" i="11" s="1"/>
  <c r="E5" i="11"/>
  <c r="F5" i="11" s="1"/>
  <c r="E9" i="11"/>
  <c r="G9" i="11" s="1"/>
  <c r="E13" i="11"/>
  <c r="H13" i="11" s="1"/>
  <c r="E6" i="11"/>
  <c r="G6" i="11" s="1"/>
  <c r="E10" i="11"/>
  <c r="H10" i="11" s="1"/>
  <c r="E14" i="11"/>
  <c r="H14" i="11" s="1"/>
  <c r="E7" i="11"/>
  <c r="H7" i="11" s="1"/>
  <c r="E11" i="11"/>
  <c r="F11" i="11" s="1"/>
  <c r="E15" i="11"/>
  <c r="G15" i="11" s="1"/>
  <c r="G11" i="11" l="1"/>
  <c r="F4" i="11"/>
  <c r="H4" i="11"/>
  <c r="G7" i="11"/>
  <c r="H6" i="11"/>
  <c r="F7" i="11"/>
  <c r="G14" i="11"/>
  <c r="H9" i="11"/>
  <c r="F12" i="11"/>
  <c r="F14" i="11"/>
  <c r="F13" i="11"/>
  <c r="H15" i="11"/>
  <c r="G5" i="11"/>
  <c r="H11" i="11"/>
  <c r="F10" i="11"/>
  <c r="F15" i="11"/>
  <c r="G12" i="11"/>
  <c r="G10" i="11"/>
  <c r="F6" i="11"/>
  <c r="F8" i="11"/>
  <c r="G13" i="11"/>
  <c r="F9" i="11"/>
  <c r="H5" i="11"/>
  <c r="G8" i="11"/>
</calcChain>
</file>

<file path=xl/sharedStrings.xml><?xml version="1.0" encoding="utf-8"?>
<sst xmlns="http://schemas.openxmlformats.org/spreadsheetml/2006/main" count="32985" uniqueCount="8403">
  <si>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</si>
  <si>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</si>
  <si>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</si>
  <si>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</si>
  <si>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</si>
  <si>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</si>
  <si>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</si>
  <si>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</si>
  <si>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</si>
  <si>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</si>
  <si>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</si>
  <si>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</si>
  <si>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</si>
  <si>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</si>
  <si>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</si>
  <si>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</si>
  <si>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</si>
  <si>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</si>
  <si>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</si>
  <si>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</si>
  <si>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</si>
  <si>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</si>
  <si>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</si>
  <si>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</si>
  <si>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</si>
  <si>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</si>
  <si>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</si>
  <si>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</si>
  <si>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</si>
  <si>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</si>
  <si>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</si>
  <si>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</si>
  <si>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</si>
  <si>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</si>
  <si>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</si>
  <si>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</si>
  <si>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</si>
  <si>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</si>
  <si>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</si>
  <si>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</si>
  <si>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</si>
  <si>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</si>
  <si>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</si>
  <si>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</si>
  <si>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</si>
  <si>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</si>
  <si>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</si>
  <si>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</si>
  <si>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</si>
  <si>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</si>
  <si>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</si>
  <si>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</si>
  <si>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</si>
  <si>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</si>
  <si>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</si>
  <si>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</si>
  <si>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</si>
  <si>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</si>
  <si>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</si>
  <si>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</si>
  <si>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</si>
  <si>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</si>
  <si>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</si>
  <si>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</si>
  <si>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</si>
  <si>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</si>
  <si>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</si>
  <si>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</si>
  <si>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</si>
  <si>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</si>
  <si>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</si>
  <si>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</si>
  <si>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</si>
  <si>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</si>
  <si>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</si>
  <si>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</si>
  <si>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</si>
  <si>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</si>
  <si>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</si>
  <si>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</si>
  <si>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</si>
  <si>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</si>
  <si>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</si>
  <si>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</si>
  <si>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</si>
  <si>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</si>
  <si>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</si>
  <si>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</si>
  <si>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</si>
  <si>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</si>
  <si>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</si>
  <si>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</si>
  <si>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</si>
  <si>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</si>
  <si>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</si>
  <si>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</si>
  <si>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</si>
  <si>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</si>
  <si>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</si>
  <si>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</si>
  <si>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</si>
  <si>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</si>
  <si>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</si>
  <si>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</si>
  <si>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</si>
  <si>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</si>
  <si>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</si>
  <si>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</si>
  <si>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</si>
  <si>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</si>
  <si>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</si>
  <si>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</si>
  <si>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</si>
  <si>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</si>
  <si>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</si>
  <si>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</si>
  <si>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</si>
  <si>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</si>
  <si>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</si>
  <si>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</si>
  <si>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</si>
  <si>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</si>
  <si>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</si>
  <si>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</si>
  <si>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</si>
  <si>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</si>
  <si>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</si>
  <si>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</si>
  <si>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</si>
  <si>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</si>
  <si>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</si>
  <si>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</si>
  <si>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</si>
  <si>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</si>
  <si>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</si>
  <si>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</si>
  <si>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</si>
  <si>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</si>
  <si>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</si>
  <si>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</si>
  <si>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</si>
  <si>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</si>
  <si>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</si>
  <si>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</si>
  <si>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</si>
  <si>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</si>
  <si>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</si>
  <si>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</si>
  <si>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</si>
  <si>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</si>
  <si>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</si>
  <si>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</si>
  <si>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</si>
  <si>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</si>
  <si>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</si>
  <si>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</si>
  <si>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</si>
  <si>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</si>
  <si>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</si>
  <si>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</si>
  <si>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</si>
  <si>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</si>
  <si>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</si>
  <si>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</si>
  <si>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</si>
  <si>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</si>
  <si>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</si>
  <si>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</si>
  <si>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</si>
  <si>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</si>
  <si>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</si>
  <si>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</si>
  <si>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</si>
  <si>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</si>
  <si>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</si>
  <si>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</si>
  <si>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</si>
  <si>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</si>
  <si>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</si>
  <si>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</si>
  <si>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</si>
  <si>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</si>
  <si>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</si>
  <si>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</si>
  <si>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</si>
  <si>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</si>
  <si>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</si>
  <si>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</si>
  <si>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</si>
  <si>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</si>
  <si>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</si>
  <si>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</si>
  <si>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</si>
  <si>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</si>
  <si>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</si>
  <si>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</si>
  <si>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</si>
  <si>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</si>
  <si>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</si>
  <si>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</si>
  <si>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</si>
  <si>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</si>
  <si>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</si>
  <si>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</si>
  <si>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</si>
  <si>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</si>
  <si>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</si>
  <si>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</si>
  <si>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</si>
  <si>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</si>
  <si>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</si>
  <si>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</si>
  <si>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</si>
  <si>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</si>
  <si>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</si>
  <si>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</si>
  <si>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</si>
  <si>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</si>
  <si>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</si>
  <si>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</si>
  <si>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</si>
  <si>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</si>
  <si>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</si>
  <si>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</si>
  <si>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</si>
  <si>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</si>
  <si>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</si>
  <si>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</si>
  <si>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</si>
  <si>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</si>
  <si>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</si>
  <si>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</si>
  <si>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</si>
  <si>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</si>
  <si>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</si>
  <si>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</si>
  <si>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</si>
  <si>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</si>
  <si>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</si>
  <si>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</si>
  <si>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</si>
  <si>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</si>
  <si>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</si>
  <si>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</si>
  <si>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</si>
  <si>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</si>
  <si>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</si>
  <si>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</si>
  <si>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</si>
  <si>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</si>
  <si>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</si>
  <si>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</si>
  <si>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</si>
  <si>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</si>
  <si>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</si>
  <si>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</si>
  <si>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</si>
  <si>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</si>
  <si>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</si>
  <si>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</si>
  <si>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</si>
  <si>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</si>
  <si>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</si>
  <si>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</si>
  <si>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</si>
  <si>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</si>
  <si>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</si>
  <si>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</si>
  <si>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</si>
  <si>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</si>
  <si>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</si>
  <si>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</si>
  <si>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</si>
  <si>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</si>
  <si>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</si>
  <si>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</si>
  <si>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</si>
  <si>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</si>
  <si>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</si>
  <si>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</si>
  <si>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</si>
  <si>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</si>
  <si>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</si>
  <si>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</si>
  <si>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</si>
  <si>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</si>
  <si>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</si>
  <si>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</si>
  <si>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</si>
  <si>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</si>
  <si>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</si>
  <si>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</si>
  <si>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</si>
  <si>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</si>
  <si>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</si>
  <si>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</si>
  <si>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</si>
  <si>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</si>
  <si>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</si>
  <si>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</si>
  <si>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</si>
  <si>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</si>
  <si>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</si>
  <si>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</si>
  <si>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</si>
  <si>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</si>
  <si>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</si>
  <si>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</si>
  <si>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</si>
  <si>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</si>
  <si>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</si>
  <si>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</si>
  <si>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</si>
  <si>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</si>
  <si>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</si>
  <si>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</si>
  <si>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</si>
  <si>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</si>
  <si>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</si>
  <si>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</si>
  <si>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</si>
  <si>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</si>
  <si>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</si>
  <si>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</si>
  <si>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</si>
  <si>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</si>
  <si>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</si>
  <si>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</si>
  <si>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</si>
  <si>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</si>
  <si>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</si>
  <si>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</si>
  <si>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</si>
  <si>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</si>
  <si>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</si>
  <si>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</si>
  <si>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</si>
  <si>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</si>
  <si>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</si>
  <si>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</si>
  <si>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</si>
  <si>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</si>
  <si>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</si>
  <si>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</si>
  <si>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</si>
  <si>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</si>
  <si>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</si>
  <si>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</si>
  <si>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</si>
  <si>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</si>
  <si>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</si>
  <si>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</si>
  <si>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</si>
  <si>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</si>
  <si>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</si>
  <si>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</si>
  <si>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</si>
  <si>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</si>
  <si>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</si>
  <si>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</si>
  <si>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</si>
  <si>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</si>
  <si>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</si>
  <si>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</si>
  <si>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</si>
  <si>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</si>
  <si>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</si>
  <si>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</si>
  <si>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</si>
  <si>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</si>
  <si>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</si>
  <si>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</si>
  <si>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</si>
  <si>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</si>
  <si>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</si>
  <si>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</si>
  <si>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</si>
  <si>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</si>
  <si>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</si>
  <si>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</si>
  <si>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</si>
  <si>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</si>
  <si>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</si>
  <si>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</si>
  <si>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</si>
  <si>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</si>
  <si>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</si>
  <si>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</si>
  <si>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</si>
  <si>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</si>
  <si>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</si>
  <si>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</si>
  <si>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</si>
  <si>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</si>
  <si>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</si>
  <si>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</si>
  <si>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</si>
  <si>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</si>
  <si>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</si>
  <si>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</si>
  <si>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</si>
  <si>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</si>
  <si>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</si>
  <si>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</si>
  <si>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</si>
  <si>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</si>
  <si>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</si>
  <si>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</si>
  <si>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</si>
  <si>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</si>
  <si>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</si>
  <si>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</si>
  <si>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</si>
  <si>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</si>
  <si>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</si>
  <si>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</si>
  <si>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</si>
  <si>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</si>
  <si>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</si>
  <si>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</si>
  <si>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</si>
  <si>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</si>
  <si>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</si>
  <si>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</si>
  <si>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</si>
  <si>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</si>
  <si>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</si>
  <si>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</si>
  <si>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</si>
  <si>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</si>
  <si>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</si>
  <si>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</si>
  <si>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</si>
  <si>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</si>
  <si>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</si>
  <si>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</si>
  <si>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</si>
  <si>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</si>
  <si>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</si>
  <si>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</si>
  <si>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</si>
  <si>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</si>
  <si>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</si>
  <si>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</si>
  <si>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</si>
  <si>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</si>
  <si>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</si>
  <si>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</si>
  <si>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</si>
  <si>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</si>
  <si>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</si>
  <si>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</si>
  <si>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</si>
  <si>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</si>
  <si>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</si>
  <si>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</si>
  <si>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</si>
  <si>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</si>
  <si>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</si>
  <si>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</si>
  <si>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</si>
  <si>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</si>
  <si>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</si>
  <si>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</si>
  <si>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</si>
  <si>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</si>
  <si>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</si>
  <si>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</si>
  <si>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</si>
  <si>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</si>
  <si>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</si>
  <si>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</si>
  <si>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</si>
  <si>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</si>
  <si>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</si>
  <si>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</si>
  <si>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</si>
  <si>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</si>
  <si>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</si>
  <si>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</si>
  <si>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</si>
  <si>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</si>
  <si>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</si>
  <si>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</si>
  <si>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</si>
  <si>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</si>
  <si>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</si>
  <si>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</si>
  <si>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</si>
  <si>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</si>
  <si>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</si>
  <si>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</si>
  <si>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</si>
  <si>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</si>
  <si>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</si>
  <si>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</si>
  <si>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</si>
  <si>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</si>
  <si>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</si>
  <si>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</si>
  <si>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</si>
  <si>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</si>
  <si>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</si>
  <si>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</si>
  <si>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</si>
  <si>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</si>
  <si>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</si>
  <si>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</si>
  <si>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</si>
  <si>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</si>
  <si>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</si>
  <si>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</si>
  <si>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</si>
  <si>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</si>
  <si>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</si>
  <si>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</si>
  <si>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</si>
  <si>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</si>
  <si>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</si>
  <si>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</si>
  <si>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</si>
  <si>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</si>
  <si>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</si>
  <si>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</si>
  <si>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</si>
  <si>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</si>
  <si>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</si>
  <si>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</si>
  <si>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</si>
  <si>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</si>
  <si>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</si>
  <si>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</si>
  <si>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</si>
  <si>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</si>
  <si>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</si>
  <si>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</si>
  <si>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</si>
  <si>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</si>
  <si>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</si>
  <si>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</si>
  <si>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</si>
  <si>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</si>
  <si>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</si>
  <si>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</si>
  <si>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</si>
  <si>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</si>
  <si>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</si>
  <si>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</si>
  <si>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</si>
  <si>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</si>
  <si>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</si>
  <si>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</si>
  <si>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</si>
  <si>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</si>
  <si>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</si>
  <si>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</si>
  <si>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</si>
  <si>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</si>
  <si>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</si>
  <si>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</si>
  <si>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</si>
  <si>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</si>
  <si>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</si>
  <si>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</si>
  <si>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</si>
  <si>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</si>
  <si>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</si>
  <si>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</si>
  <si>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</si>
  <si>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</si>
  <si>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</si>
  <si>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</si>
  <si>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</si>
  <si>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</si>
  <si>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</si>
  <si>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</si>
  <si>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</si>
  <si>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</si>
  <si>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</si>
  <si>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</si>
  <si>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</si>
  <si>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</si>
  <si>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</si>
  <si>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</si>
  <si>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</si>
  <si>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</si>
  <si>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</si>
  <si>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</si>
  <si>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</si>
  <si>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</si>
  <si>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</si>
  <si>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</si>
  <si>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</si>
  <si>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</si>
  <si>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</si>
  <si>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</si>
  <si>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</si>
  <si>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</si>
  <si>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</si>
  <si>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</si>
  <si>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</si>
  <si>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</si>
  <si>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</si>
  <si>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</si>
  <si>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</si>
  <si>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</si>
  <si>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</si>
  <si>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</si>
  <si>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</si>
  <si>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</si>
  <si>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</si>
  <si>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</si>
  <si>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</si>
  <si>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</si>
  <si>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</si>
  <si>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</si>
  <si>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</si>
  <si>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</si>
  <si>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</si>
  <si>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</si>
  <si>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</si>
  <si>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</si>
  <si>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</si>
  <si>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</si>
  <si>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</si>
  <si>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</si>
  <si>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</si>
  <si>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</si>
  <si>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</si>
  <si>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</si>
  <si>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</si>
  <si>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</si>
  <si>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</si>
  <si>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</si>
  <si>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</si>
  <si>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</si>
  <si>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</si>
  <si>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</si>
  <si>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</si>
  <si>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</si>
  <si>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</si>
  <si>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</si>
  <si>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</si>
  <si>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</si>
  <si>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</si>
  <si>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</si>
  <si>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</si>
  <si>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</si>
  <si>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</si>
  <si>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</si>
  <si>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</si>
  <si>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</si>
  <si>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</si>
  <si>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</si>
  <si>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</si>
  <si>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</si>
  <si>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</si>
  <si>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</si>
  <si>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</si>
  <si>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</si>
  <si>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</si>
  <si>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</si>
  <si>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</si>
  <si>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</si>
  <si>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</si>
  <si>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</si>
  <si>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</si>
  <si>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</si>
  <si>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</si>
  <si>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</si>
  <si>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</si>
  <si>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</si>
  <si>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</si>
  <si>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</si>
  <si>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</si>
  <si>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</si>
  <si>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</si>
  <si>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</si>
  <si>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</si>
  <si>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</si>
  <si>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</si>
  <si>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</si>
  <si>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</si>
  <si>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</si>
  <si>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</si>
  <si>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</si>
  <si>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</si>
  <si>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</si>
  <si>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</si>
  <si>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</si>
  <si>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</si>
  <si>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</si>
  <si>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</si>
  <si>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</si>
  <si>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</si>
  <si>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</si>
  <si>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</si>
  <si>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</si>
  <si>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</si>
  <si>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</si>
  <si>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</si>
  <si>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</si>
  <si>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</si>
  <si>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</si>
  <si>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</si>
  <si>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</si>
  <si>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</si>
  <si>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</si>
  <si>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</si>
  <si>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</si>
  <si>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</si>
  <si>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</si>
  <si>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</si>
  <si>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</si>
  <si>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</si>
  <si>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</si>
  <si>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</si>
  <si>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</si>
  <si>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</si>
  <si>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</si>
  <si>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</si>
  <si>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</si>
  <si>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</si>
  <si>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</si>
  <si>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</si>
  <si>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</si>
  <si>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</si>
  <si>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</si>
  <si>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</si>
  <si>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</si>
  <si>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</si>
  <si>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</si>
  <si>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</si>
  <si>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</si>
  <si>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</si>
  <si>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</si>
  <si>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</si>
  <si>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</si>
  <si>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</si>
  <si>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</si>
  <si>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</si>
  <si>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</si>
  <si>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</si>
  <si>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</si>
  <si>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</si>
  <si>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</si>
  <si>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</si>
  <si>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</si>
  <si>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</si>
  <si>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</si>
  <si>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</si>
  <si>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</si>
  <si>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</si>
  <si>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</si>
  <si>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</si>
  <si>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</si>
  <si>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</si>
  <si>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</si>
  <si>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</si>
  <si>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</si>
  <si>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</si>
  <si>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</si>
  <si>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</si>
  <si>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</si>
  <si>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</si>
  <si>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</si>
  <si>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</si>
  <si>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</si>
  <si>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</si>
  <si>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</si>
  <si>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</si>
  <si>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</si>
  <si>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</si>
  <si>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</si>
  <si>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</si>
  <si>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</si>
  <si>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</si>
  <si>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</si>
  <si>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</si>
  <si>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</si>
  <si>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</si>
  <si>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</si>
  <si>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</si>
  <si>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</si>
  <si>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</si>
  <si>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</si>
  <si>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</si>
  <si>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</si>
  <si>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</si>
  <si>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</si>
  <si>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</si>
  <si>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</si>
  <si>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</si>
  <si>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</si>
  <si>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</si>
  <si>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</si>
  <si>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</si>
  <si>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</si>
  <si>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</si>
  <si>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</si>
  <si>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</si>
  <si>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</si>
  <si>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</si>
  <si>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</si>
  <si>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</si>
  <si>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</si>
  <si>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</si>
  <si>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</si>
  <si>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</si>
  <si>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</si>
  <si>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</si>
  <si>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</si>
  <si>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</si>
  <si>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</si>
  <si>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</si>
  <si>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</si>
  <si>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</si>
  <si>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</si>
  <si>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</si>
  <si>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</si>
  <si>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</si>
  <si>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</si>
  <si>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</si>
  <si>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</si>
  <si>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</si>
  <si>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</si>
  <si>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</si>
  <si>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</si>
  <si>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</si>
  <si>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</si>
  <si>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</si>
  <si>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</si>
  <si>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</si>
  <si>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</si>
  <si>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</si>
  <si>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</si>
  <si>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</si>
  <si>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</si>
  <si>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</si>
  <si>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</si>
  <si>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</si>
  <si>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</si>
  <si>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</si>
  <si>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</si>
  <si>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</si>
  <si>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</si>
  <si>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</si>
  <si>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</si>
  <si>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</si>
  <si>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</si>
  <si>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</si>
  <si>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</si>
  <si>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</si>
  <si>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</si>
  <si>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</si>
  <si>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</si>
  <si>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</si>
  <si>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</si>
  <si>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</si>
  <si>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</si>
  <si>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</si>
  <si>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</si>
  <si>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</si>
  <si>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</si>
  <si>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</si>
  <si>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</si>
  <si>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</si>
  <si>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</si>
  <si>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</si>
  <si>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</si>
  <si>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</si>
  <si>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</si>
  <si>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</si>
  <si>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</si>
  <si>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</si>
  <si>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</si>
  <si>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</si>
  <si>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</si>
  <si>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</si>
  <si>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</si>
  <si>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</si>
  <si>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</si>
  <si>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</si>
  <si>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</si>
  <si>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</si>
  <si>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</si>
  <si>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</si>
  <si>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</si>
  <si>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</si>
  <si>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</si>
  <si>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</si>
  <si>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</si>
  <si>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</si>
  <si>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</si>
  <si>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</si>
  <si>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</si>
  <si>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</si>
  <si>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</si>
  <si>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</si>
  <si>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</si>
  <si>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</si>
  <si>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</si>
  <si>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</si>
  <si>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</si>
  <si>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</si>
  <si>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</si>
  <si>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</si>
  <si>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</si>
  <si>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</si>
  <si>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</si>
  <si>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</si>
  <si>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</si>
  <si>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</si>
  <si>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</si>
  <si>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</si>
  <si>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</si>
  <si>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</si>
  <si>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</si>
  <si>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</si>
  <si>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</si>
  <si>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</si>
  <si>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</si>
  <si>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</si>
  <si>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</si>
  <si>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</si>
  <si>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</si>
  <si>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</si>
  <si>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</si>
  <si>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</si>
  <si>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</si>
  <si>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</si>
  <si>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</si>
  <si>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</si>
  <si>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</si>
  <si>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</si>
  <si>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</si>
  <si>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</si>
  <si>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</si>
  <si>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</si>
  <si>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</si>
  <si>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</si>
  <si>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</si>
  <si>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</si>
  <si>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</si>
  <si>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</si>
  <si>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</si>
  <si>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</si>
  <si>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</si>
  <si>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</si>
  <si>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</si>
  <si>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</si>
  <si>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</si>
  <si>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</si>
  <si>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</si>
  <si>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</si>
  <si>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</si>
  <si>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</si>
  <si>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</si>
  <si>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</si>
  <si>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</si>
  <si>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</si>
  <si>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</si>
  <si>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</si>
  <si>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</si>
  <si>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</si>
  <si>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</si>
  <si>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</si>
  <si>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</si>
  <si>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</si>
  <si>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</si>
  <si>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</si>
  <si>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</si>
  <si>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</si>
  <si>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</si>
  <si>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</si>
  <si>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</si>
  <si>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</si>
  <si>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</si>
  <si>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</si>
  <si>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</si>
  <si>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</si>
  <si>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</si>
  <si>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</si>
  <si>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</si>
  <si>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</si>
  <si>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</si>
  <si>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</si>
  <si>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</si>
  <si>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</si>
  <si>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</si>
  <si>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</si>
  <si>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</si>
  <si>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</si>
  <si>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</si>
  <si>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</si>
  <si>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</si>
  <si>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</si>
  <si>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</si>
  <si>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</si>
  <si>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</si>
  <si>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</si>
  <si>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</si>
  <si>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</si>
  <si>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</si>
  <si>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</si>
  <si>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</si>
  <si>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</si>
  <si>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</si>
  <si>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</si>
  <si>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</si>
  <si>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</si>
  <si>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</si>
  <si>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</si>
  <si>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</si>
  <si>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</si>
  <si>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</si>
  <si>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</si>
  <si>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</si>
  <si>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</si>
  <si>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</si>
  <si>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</si>
  <si>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</si>
  <si>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</si>
  <si>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</si>
  <si>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</si>
  <si>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</si>
  <si>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</si>
  <si>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</si>
  <si>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</si>
  <si>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</si>
  <si>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</si>
  <si>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</si>
  <si>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</si>
  <si>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</si>
  <si>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</si>
  <si>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</si>
  <si>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</si>
  <si>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</si>
  <si>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</si>
  <si>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</si>
  <si>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</si>
  <si>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</si>
  <si>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</si>
  <si>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</si>
  <si>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</si>
  <si>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</si>
  <si>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</si>
  <si>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</si>
  <si>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</si>
  <si>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</si>
  <si>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</si>
  <si>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</si>
  <si>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</si>
  <si>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</si>
  <si>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</si>
  <si>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</si>
  <si>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</si>
  <si>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</si>
  <si>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</si>
  <si>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</si>
  <si>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</si>
  <si>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</si>
  <si>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</si>
  <si>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</si>
  <si>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</si>
  <si>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</si>
  <si>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</si>
  <si>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</si>
  <si>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</si>
  <si>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</si>
  <si>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</si>
  <si>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</si>
  <si>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</si>
  <si>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</si>
  <si>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</si>
  <si>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</si>
  <si>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</si>
  <si>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</si>
  <si>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</si>
  <si>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</si>
  <si>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</si>
  <si>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</si>
  <si>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</si>
  <si>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</si>
  <si>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</si>
  <si>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</si>
  <si>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</si>
  <si>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</si>
  <si>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</si>
  <si>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</si>
  <si>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</si>
  <si>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</si>
  <si>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</si>
  <si>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</si>
  <si>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</si>
  <si>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</si>
  <si>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</si>
  <si>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</si>
  <si>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</si>
  <si>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</si>
  <si>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</si>
  <si>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</si>
  <si>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</si>
  <si>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</si>
  <si>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</si>
  <si>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</si>
  <si>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</si>
  <si>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</si>
  <si>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</si>
  <si>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</si>
  <si>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</si>
  <si>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</si>
  <si>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</si>
  <si>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</si>
  <si>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</si>
  <si>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</si>
  <si>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</si>
  <si>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</si>
  <si>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</si>
  <si>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</si>
  <si>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</si>
  <si>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</si>
  <si>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</si>
  <si>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</si>
  <si>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</si>
  <si>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</si>
  <si>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</si>
  <si>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</si>
  <si>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</si>
  <si>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</si>
  <si>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</si>
  <si>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</si>
  <si>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</si>
  <si>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</si>
  <si>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</si>
  <si>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</si>
  <si>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</si>
  <si>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</si>
  <si>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</si>
  <si>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</si>
  <si>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</si>
  <si>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</si>
  <si>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</si>
  <si>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</si>
  <si>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</si>
  <si>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</si>
  <si>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</si>
  <si>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</si>
  <si>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</si>
  <si>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</si>
  <si>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</si>
  <si>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</si>
  <si>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</si>
  <si>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</si>
  <si>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</si>
  <si>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</si>
  <si>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</si>
  <si>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</si>
  <si>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</si>
  <si>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</si>
  <si>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</si>
  <si>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</si>
  <si>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</si>
  <si>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</si>
  <si>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</si>
  <si>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</si>
  <si>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</si>
  <si>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</si>
  <si>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</si>
  <si>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</si>
  <si>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</si>
  <si>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</si>
  <si>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</si>
  <si>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</si>
  <si>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</si>
  <si>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</si>
  <si>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</si>
  <si>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</si>
  <si>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</si>
  <si>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</si>
  <si>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</si>
  <si>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</si>
  <si>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</si>
  <si>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</si>
  <si>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</si>
  <si>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</si>
  <si>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</si>
  <si>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</si>
  <si>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</si>
  <si>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</si>
  <si>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</si>
  <si>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</si>
  <si>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</si>
  <si>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</si>
  <si>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</si>
  <si>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</si>
  <si>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</si>
  <si>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</si>
  <si>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</si>
  <si>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</si>
  <si>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</si>
  <si>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</si>
  <si>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</si>
  <si>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</si>
  <si>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</si>
  <si>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</si>
  <si>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</si>
  <si>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</si>
  <si>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</si>
  <si>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</si>
  <si>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</si>
  <si>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</si>
  <si>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</si>
  <si>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</si>
  <si>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</si>
  <si>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</si>
  <si>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</si>
  <si>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</si>
  <si>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</si>
  <si>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</si>
  <si>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</si>
  <si>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</si>
  <si>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</si>
  <si>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</si>
  <si>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</si>
  <si>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</si>
  <si>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</si>
  <si>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</si>
  <si>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</si>
  <si>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</si>
  <si>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</si>
  <si>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</si>
  <si>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</si>
  <si>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</si>
  <si>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</si>
  <si>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</si>
  <si>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</si>
  <si>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</si>
  <si>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</si>
  <si>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</si>
  <si>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</si>
  <si>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</si>
  <si>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</si>
  <si>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</si>
  <si>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</si>
  <si>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</si>
  <si>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</si>
  <si>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</si>
  <si>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</si>
  <si>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</si>
  <si>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</si>
  <si>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</si>
  <si>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</si>
  <si>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</si>
  <si>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</si>
  <si>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</si>
  <si>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</si>
  <si>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</si>
  <si>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</si>
  <si>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</si>
  <si>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</si>
  <si>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</si>
  <si>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</si>
  <si>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</si>
  <si>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</si>
  <si>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</si>
  <si>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</si>
  <si>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</si>
  <si>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</si>
  <si>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</si>
  <si>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</si>
  <si>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</si>
  <si>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</si>
  <si>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</si>
  <si>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</si>
  <si>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</si>
  <si>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</si>
  <si>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</si>
  <si>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</si>
  <si>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</si>
  <si>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</si>
  <si>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</si>
  <si>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</si>
  <si>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</si>
  <si>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</si>
  <si>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</si>
  <si>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</si>
  <si>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</si>
  <si>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</si>
  <si>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</si>
  <si>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</si>
  <si>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</si>
  <si>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</si>
  <si>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</si>
  <si>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</si>
  <si>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</si>
  <si>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</si>
  <si>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</si>
  <si>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</si>
  <si>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</si>
  <si>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</si>
  <si>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</si>
  <si>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</si>
  <si>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</si>
  <si>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</si>
  <si>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</si>
  <si>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</si>
  <si>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</si>
  <si>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</si>
  <si>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</si>
  <si>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</si>
  <si>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</si>
  <si>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</si>
  <si>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</si>
  <si>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</si>
  <si>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</si>
  <si>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</si>
  <si>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</si>
  <si>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</si>
  <si>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</si>
  <si>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</si>
  <si>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</si>
  <si>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</si>
  <si>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</si>
  <si>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</si>
  <si>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</si>
  <si>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</si>
  <si>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</si>
  <si>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</si>
  <si>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</si>
  <si>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</si>
  <si>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</si>
  <si>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</si>
  <si>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</si>
  <si>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</si>
  <si>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</si>
  <si>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</si>
  <si>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</si>
  <si>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</si>
  <si>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</si>
  <si>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</si>
  <si>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</si>
  <si>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</si>
  <si>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</si>
  <si>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</si>
  <si>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</si>
  <si>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</si>
  <si>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</si>
  <si>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</si>
  <si>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</si>
  <si>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</si>
  <si>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</si>
  <si>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</si>
  <si>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</si>
  <si>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</si>
  <si>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</si>
  <si>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</si>
  <si>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</si>
  <si>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</si>
  <si>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</si>
  <si>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</si>
  <si>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</si>
  <si>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</si>
  <si>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</si>
  <si>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</si>
  <si>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</si>
  <si>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</si>
  <si>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</si>
  <si>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</si>
  <si>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</si>
  <si>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</si>
  <si>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</si>
  <si>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</si>
  <si>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</si>
  <si>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</si>
  <si>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</si>
  <si>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</si>
  <si>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</si>
  <si>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</si>
  <si>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</si>
  <si>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</si>
  <si>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</si>
  <si>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</si>
  <si>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</si>
  <si>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</si>
  <si>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</si>
  <si>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</si>
  <si>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</si>
  <si>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</si>
  <si>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</si>
  <si>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</si>
  <si>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</si>
  <si>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</si>
  <si>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</si>
  <si>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</si>
  <si>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</si>
  <si>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</si>
  <si>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</si>
  <si>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</si>
  <si>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</si>
  <si>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</si>
  <si>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</si>
  <si>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</si>
  <si>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</si>
  <si>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</si>
  <si>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</si>
  <si>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</si>
  <si>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</si>
  <si>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</si>
  <si>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</si>
  <si>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</si>
  <si>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</si>
  <si>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</si>
  <si>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</si>
  <si>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</si>
  <si>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</si>
  <si>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</si>
  <si>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</si>
  <si>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</si>
  <si>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</si>
  <si>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</si>
  <si>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</si>
  <si>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</si>
  <si>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</si>
  <si>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</si>
  <si>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</si>
  <si>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</si>
  <si>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</si>
  <si>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</si>
  <si>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</si>
  <si>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</si>
  <si>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</si>
  <si>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</si>
  <si>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</si>
  <si>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</si>
  <si>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</si>
  <si>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</si>
  <si>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</si>
  <si>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</si>
  <si>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</si>
  <si>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</si>
  <si>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</si>
  <si>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</si>
  <si>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</si>
  <si>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</si>
  <si>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</si>
  <si>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</si>
  <si>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</si>
  <si>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</si>
  <si>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</si>
  <si>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</si>
  <si>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</si>
  <si>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</si>
  <si>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</si>
  <si>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</si>
  <si>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</si>
  <si>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</si>
  <si>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</si>
  <si>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</si>
  <si>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</si>
  <si>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</si>
  <si>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</si>
  <si>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</si>
  <si>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</si>
  <si>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</si>
  <si>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</si>
  <si>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</si>
  <si>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</si>
  <si>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</si>
  <si>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</si>
  <si>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</si>
  <si>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</si>
  <si>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</si>
  <si>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</si>
  <si>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</si>
  <si>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</si>
  <si>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</si>
  <si>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</si>
  <si>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</si>
  <si>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</si>
  <si>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</si>
  <si>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</si>
  <si>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</si>
  <si>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</si>
  <si>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</si>
  <si>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</si>
  <si>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</si>
  <si>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</si>
  <si>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</si>
  <si>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</si>
  <si>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</si>
  <si>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</si>
  <si>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</si>
  <si>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</si>
  <si>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</si>
  <si>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</si>
  <si>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</si>
  <si>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</si>
  <si>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</si>
  <si>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</si>
  <si>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</si>
  <si>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</si>
  <si>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</si>
  <si>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</si>
  <si>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</si>
  <si>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</si>
  <si>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</si>
  <si>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</si>
  <si>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</si>
  <si>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</si>
  <si>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</si>
  <si>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</si>
  <si>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</si>
  <si>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</si>
  <si>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</si>
  <si>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</si>
  <si>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</si>
  <si>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</si>
  <si>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</si>
  <si>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</si>
  <si>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</si>
  <si>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</si>
  <si>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</si>
  <si>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</si>
  <si>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</si>
  <si>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</si>
  <si>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</si>
  <si>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</si>
  <si>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</si>
  <si>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</si>
  <si>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</si>
  <si>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</si>
  <si>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</si>
  <si>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</si>
  <si>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</si>
  <si>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</si>
  <si>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</si>
  <si>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</si>
  <si>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</si>
  <si>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</si>
  <si>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</si>
  <si>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</si>
  <si>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</si>
  <si>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</si>
  <si>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</si>
  <si>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</si>
  <si>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</si>
  <si>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</si>
  <si>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</si>
  <si>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</si>
  <si>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</si>
  <si>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</si>
  <si>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</si>
  <si>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</si>
  <si>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</si>
  <si>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</si>
  <si>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</si>
  <si>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</si>
  <si>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</si>
  <si>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</si>
  <si>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</si>
  <si>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</si>
  <si>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</si>
  <si>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</si>
  <si>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</si>
  <si>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</si>
  <si>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</si>
  <si>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</si>
  <si>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</si>
  <si>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</si>
  <si>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</si>
  <si>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</si>
  <si>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</si>
  <si>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</si>
  <si>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</si>
  <si>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</si>
  <si>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</si>
  <si>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</si>
  <si>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</si>
  <si>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</si>
  <si>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</si>
  <si>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</si>
  <si>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</si>
  <si>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</si>
  <si>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</si>
  <si>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</si>
  <si>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</si>
  <si>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</si>
  <si>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</si>
  <si>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</si>
  <si>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</si>
  <si>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</si>
  <si>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</si>
  <si>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</si>
  <si>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</si>
  <si>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</si>
  <si>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</si>
  <si>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</si>
  <si>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</si>
  <si>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</si>
  <si>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</si>
  <si>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</si>
  <si>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</si>
  <si>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</si>
  <si>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</si>
  <si>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</si>
  <si>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</si>
  <si>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</si>
  <si>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</si>
  <si>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</si>
  <si>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</si>
  <si>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</si>
  <si>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</si>
  <si>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</si>
  <si>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</si>
  <si>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</si>
  <si>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</si>
  <si>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</si>
  <si>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</si>
  <si>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</si>
  <si>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</si>
  <si>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</si>
  <si>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</si>
  <si>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</si>
  <si>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</si>
  <si>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</si>
  <si>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</si>
  <si>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</si>
  <si>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</si>
  <si>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</si>
  <si>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</si>
  <si>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</si>
  <si>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</si>
  <si>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</si>
  <si>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</si>
  <si>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</si>
  <si>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</si>
  <si>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</si>
  <si>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</si>
  <si>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</si>
  <si>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</si>
  <si>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</si>
  <si>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</si>
  <si>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</si>
  <si>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</si>
  <si>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</si>
  <si>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</si>
  <si>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</si>
  <si>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</si>
  <si>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</si>
  <si>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</si>
  <si>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</si>
  <si>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</si>
  <si>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</si>
  <si>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</si>
  <si>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</si>
  <si>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</si>
  <si>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</si>
  <si>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</si>
  <si>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</si>
  <si>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</si>
  <si>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</si>
  <si>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</si>
  <si>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</si>
  <si>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</si>
  <si>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</si>
  <si>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</si>
  <si>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</si>
  <si>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</si>
  <si>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</si>
  <si>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</si>
  <si>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</si>
  <si>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</si>
  <si>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</si>
  <si>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</si>
  <si>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</si>
  <si>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</si>
  <si>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</si>
  <si>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</si>
  <si>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</si>
  <si>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</si>
  <si>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</si>
  <si>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</si>
  <si>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</si>
  <si>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</si>
  <si>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</si>
  <si>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</si>
  <si>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</si>
  <si>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</si>
  <si>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</si>
  <si>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</si>
  <si>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</si>
  <si>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</si>
  <si>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</si>
  <si>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</si>
  <si>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</si>
  <si>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</si>
  <si>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</si>
  <si>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</si>
  <si>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</si>
  <si>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</si>
  <si>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</si>
  <si>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</si>
  <si>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</si>
  <si>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</si>
  <si>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</si>
  <si>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</si>
  <si>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</si>
  <si>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</si>
  <si>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</si>
  <si>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</si>
  <si>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</si>
  <si>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</si>
  <si>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</si>
  <si>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</si>
  <si>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</si>
  <si>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</si>
  <si>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</si>
  <si>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</si>
  <si>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</si>
  <si>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</si>
  <si>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</si>
  <si>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</si>
  <si>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</si>
  <si>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</si>
  <si>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</si>
  <si>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</si>
  <si>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</si>
  <si>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</si>
  <si>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</si>
  <si>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</si>
  <si>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</si>
  <si>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</si>
  <si>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</si>
  <si>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</si>
  <si>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</si>
  <si>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</si>
  <si>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</si>
  <si>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</si>
  <si>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</si>
  <si>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</si>
  <si>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</si>
  <si>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</si>
  <si>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</si>
  <si>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</si>
  <si>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</si>
  <si>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</si>
  <si>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</si>
  <si>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</si>
  <si>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</si>
  <si>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</si>
  <si>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</si>
  <si>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</si>
  <si>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</si>
  <si>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</si>
  <si>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</si>
  <si>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</si>
  <si>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</si>
  <si>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</si>
  <si>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</si>
  <si>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</si>
  <si>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</si>
  <si>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</si>
  <si>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</si>
  <si>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</si>
  <si>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</si>
  <si>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</si>
  <si>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</si>
  <si>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</si>
  <si>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</si>
  <si>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</si>
  <si>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</si>
  <si>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</si>
  <si>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</si>
  <si>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</si>
  <si>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</si>
  <si>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</si>
  <si>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</si>
  <si>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</si>
  <si>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</si>
  <si>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</si>
  <si>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</si>
  <si>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</si>
  <si>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</si>
  <si>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</si>
  <si>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</si>
  <si>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</si>
  <si>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</si>
  <si>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</si>
  <si>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</si>
  <si>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</si>
  <si>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</si>
  <si>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</si>
  <si>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</si>
  <si>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</si>
  <si>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</si>
  <si>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</si>
  <si>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</si>
  <si>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</si>
  <si>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</si>
  <si>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</si>
  <si>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</si>
  <si>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</si>
  <si>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</si>
  <si>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</si>
  <si>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</si>
  <si>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</si>
  <si>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</si>
  <si>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</si>
  <si>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</si>
  <si>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</si>
  <si>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</si>
  <si>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</si>
  <si>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</si>
  <si>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</si>
  <si>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</si>
  <si>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</si>
  <si>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</si>
  <si>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</si>
  <si>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</si>
  <si>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</si>
  <si>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</si>
  <si>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</si>
  <si>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</si>
  <si>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</si>
  <si>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</si>
  <si>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</si>
  <si>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</si>
  <si>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</si>
  <si>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</si>
  <si>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</si>
  <si>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</si>
  <si>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</si>
  <si>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</si>
  <si>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</si>
  <si>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</si>
  <si>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</si>
  <si>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</si>
  <si>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</si>
  <si>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</si>
  <si>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</si>
  <si>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</si>
  <si>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</si>
  <si>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</si>
  <si>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</si>
  <si>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</si>
  <si>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</si>
  <si>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</si>
  <si>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</si>
  <si>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</si>
  <si>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</si>
  <si>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</si>
  <si>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</si>
  <si>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</si>
  <si>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</si>
  <si>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</si>
  <si>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</si>
  <si>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</si>
  <si>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</si>
  <si>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</si>
  <si>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</si>
  <si>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</si>
  <si>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</si>
  <si>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</si>
  <si>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</si>
  <si>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</si>
  <si>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</si>
  <si>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</si>
  <si>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</si>
  <si>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</si>
  <si>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</si>
  <si>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</si>
  <si>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</si>
  <si>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</si>
  <si>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</si>
  <si>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</si>
  <si>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</si>
  <si>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</si>
  <si>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</si>
  <si>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</si>
  <si>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</si>
  <si>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</si>
  <si>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</si>
  <si>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</si>
  <si>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</si>
  <si>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</si>
  <si>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</si>
  <si>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</si>
  <si>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</si>
  <si>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</si>
  <si>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</si>
  <si>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</si>
  <si>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</si>
  <si>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</si>
  <si>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</si>
  <si>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</si>
  <si>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</si>
  <si>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</si>
  <si>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</si>
  <si>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</si>
  <si>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</si>
  <si>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</si>
  <si>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</si>
  <si>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</si>
  <si>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</si>
  <si>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</si>
  <si>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</si>
  <si>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</si>
  <si>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</si>
  <si>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</si>
  <si>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</si>
  <si>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</si>
  <si>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</si>
  <si>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</si>
  <si>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</si>
  <si>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</si>
  <si>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</si>
  <si>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</si>
  <si>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</si>
  <si>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</si>
  <si>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</si>
  <si>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</si>
  <si>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</si>
  <si>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</si>
  <si>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</si>
  <si>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</si>
  <si>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</si>
  <si>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</si>
  <si>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</si>
  <si>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</si>
  <si>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</si>
  <si>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</si>
  <si>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</si>
  <si>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</si>
  <si>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</si>
  <si>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</si>
  <si>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</si>
  <si>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</si>
  <si>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</si>
  <si>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</si>
  <si>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</si>
  <si>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</si>
  <si>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</si>
  <si>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</si>
  <si>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</si>
  <si>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</si>
  <si>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</si>
  <si>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</si>
  <si>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</si>
  <si>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</si>
  <si>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</si>
  <si>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</si>
  <si>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</si>
  <si>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</si>
  <si>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</si>
  <si>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</si>
  <si>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</si>
  <si>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</si>
  <si>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</si>
  <si>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</si>
  <si>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</si>
  <si>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</si>
  <si>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</si>
  <si>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</si>
  <si>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</si>
  <si>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</si>
  <si>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</si>
  <si>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</si>
  <si>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</si>
  <si>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</si>
  <si>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</si>
  <si>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</si>
  <si>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</si>
  <si>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</si>
  <si>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</si>
  <si>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</si>
  <si>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</si>
  <si>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</si>
  <si>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</si>
  <si>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</si>
  <si>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</si>
  <si>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</si>
  <si>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</si>
  <si>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</si>
  <si>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</si>
  <si>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</si>
  <si>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</si>
  <si>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</si>
  <si>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</si>
  <si>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</si>
  <si>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</si>
  <si>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</si>
  <si>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</si>
  <si>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</si>
  <si>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</si>
  <si>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</si>
  <si>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</si>
  <si>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</si>
  <si>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</si>
  <si>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</si>
  <si>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</si>
  <si>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</si>
  <si>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</si>
  <si>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</si>
  <si>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</si>
  <si>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</si>
  <si>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</si>
  <si>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</si>
  <si>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</si>
  <si>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</si>
  <si>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</si>
  <si>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</si>
  <si>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</si>
  <si>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</si>
  <si>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</si>
  <si>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</si>
  <si>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</si>
  <si>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</si>
  <si>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</si>
  <si>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</si>
  <si>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</si>
  <si>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</si>
  <si>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</si>
  <si>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</si>
  <si>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</si>
  <si>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</si>
  <si>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</si>
  <si>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</si>
  <si>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</si>
  <si>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</si>
  <si>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</si>
  <si>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</si>
  <si>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</si>
  <si>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</si>
  <si>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</si>
  <si>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</si>
  <si>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</si>
  <si>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</si>
  <si>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</si>
  <si>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</si>
  <si>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</si>
  <si>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</si>
  <si>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</si>
  <si>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</si>
  <si>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</si>
  <si>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</si>
  <si>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</si>
  <si>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</si>
  <si>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</si>
  <si>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</si>
  <si>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</si>
  <si>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</si>
  <si>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</si>
  <si>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</si>
  <si>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</si>
  <si>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</si>
  <si>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</si>
  <si>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</si>
  <si>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</si>
  <si>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</si>
  <si>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</si>
  <si>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</si>
  <si>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</si>
  <si>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</si>
  <si>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</si>
  <si>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</si>
  <si>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</si>
  <si>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</si>
  <si>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</si>
  <si>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</si>
  <si>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</si>
  <si>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</si>
  <si>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</si>
  <si>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</si>
  <si>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</si>
  <si>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</si>
  <si>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</si>
  <si>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</si>
  <si>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</si>
  <si>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</si>
  <si>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</si>
  <si>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</si>
  <si>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</si>
  <si>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</si>
  <si>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</si>
  <si>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</si>
  <si>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</si>
  <si>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</si>
  <si>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</si>
  <si>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</si>
  <si>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</si>
  <si>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</si>
  <si>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</si>
  <si>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</si>
  <si>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</si>
  <si>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</si>
  <si>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</si>
  <si>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</si>
  <si>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</si>
  <si>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</si>
  <si>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</si>
  <si>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</si>
  <si>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</si>
  <si>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</si>
  <si>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</si>
  <si>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</si>
  <si>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</si>
  <si>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</si>
  <si>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</si>
  <si>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</si>
  <si>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</si>
  <si>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</si>
  <si>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</si>
  <si>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</si>
  <si>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</si>
  <si>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</si>
  <si>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</si>
  <si>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</si>
  <si>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</si>
  <si>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</si>
  <si>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</si>
  <si>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</si>
  <si>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</si>
  <si>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</si>
  <si>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</si>
  <si>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</si>
  <si>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</si>
  <si>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</si>
  <si>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</si>
  <si>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</si>
  <si>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</si>
  <si>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</si>
  <si>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</si>
  <si>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</si>
  <si>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</si>
  <si>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</si>
  <si>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</si>
  <si>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</si>
  <si>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</si>
  <si>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</si>
  <si>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</si>
  <si>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</si>
  <si>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</si>
  <si>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</si>
  <si>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</si>
  <si>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</si>
  <si>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</si>
  <si>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</si>
  <si>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</si>
  <si>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</si>
  <si>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</si>
  <si>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</si>
  <si>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</si>
  <si>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</si>
  <si>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</si>
  <si>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</si>
  <si>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</si>
  <si>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</si>
  <si>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</si>
  <si>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</si>
  <si>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</si>
  <si>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</si>
  <si>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</si>
  <si>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</si>
  <si>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</si>
  <si>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</si>
  <si>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</si>
  <si>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</si>
  <si>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</si>
  <si>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</si>
  <si>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</si>
  <si>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</si>
  <si>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</si>
  <si>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</si>
  <si>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</si>
  <si>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</si>
  <si>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</si>
  <si>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</si>
  <si>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</si>
  <si>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</si>
  <si>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</si>
  <si>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</si>
  <si>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</si>
  <si>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</si>
  <si>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</si>
  <si>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</si>
  <si>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</si>
  <si>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</si>
  <si>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</si>
  <si>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</si>
  <si>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</si>
  <si>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</si>
  <si>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</si>
  <si>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</si>
  <si>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</si>
  <si>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</si>
  <si>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</si>
  <si>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</si>
  <si>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</si>
  <si>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</si>
  <si>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</si>
  <si>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</si>
  <si>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</si>
  <si>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</si>
  <si>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</si>
  <si>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</si>
  <si>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</si>
  <si>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</si>
  <si>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</si>
  <si>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</si>
  <si>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</si>
  <si>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</si>
  <si>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</si>
  <si>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</si>
  <si>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</si>
  <si>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</si>
  <si>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</si>
  <si>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</si>
  <si>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</si>
  <si>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</si>
  <si>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</si>
  <si>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</si>
  <si>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</si>
  <si>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</si>
  <si>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</si>
  <si>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</si>
  <si>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</si>
  <si>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</si>
  <si>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</si>
  <si>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</si>
  <si>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</si>
  <si>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</si>
  <si>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</si>
  <si>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</si>
  <si>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</si>
  <si>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</si>
  <si>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</si>
  <si>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</si>
  <si>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</si>
  <si>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</si>
  <si>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</si>
  <si>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</si>
  <si>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</si>
  <si>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</si>
  <si>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</si>
  <si>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</si>
  <si>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</si>
  <si>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</si>
  <si>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</si>
  <si>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</si>
  <si>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</si>
  <si>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</si>
  <si>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</si>
  <si>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</si>
  <si>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</si>
  <si>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</si>
  <si>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</si>
  <si>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</si>
  <si>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</si>
  <si>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</si>
  <si>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</si>
  <si>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</si>
  <si>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</si>
  <si>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</si>
  <si>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</si>
  <si>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</si>
  <si>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</si>
  <si>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</si>
  <si>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</si>
  <si>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</si>
  <si>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</si>
  <si>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</si>
  <si>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</si>
  <si>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</si>
  <si>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</si>
  <si>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</si>
  <si>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</si>
  <si>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</si>
  <si>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</si>
  <si>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</si>
  <si>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</si>
  <si>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</si>
  <si>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</si>
  <si>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</si>
  <si>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</si>
  <si>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</si>
  <si>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</si>
  <si>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</si>
  <si>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</si>
  <si>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</si>
  <si>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</si>
  <si>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</si>
  <si>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</si>
  <si>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</si>
  <si>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</si>
  <si>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</si>
  <si>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</si>
  <si>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</si>
  <si>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</si>
  <si>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</si>
  <si>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</si>
  <si>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</si>
  <si>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</si>
  <si>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</si>
  <si>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</si>
  <si>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</si>
  <si>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</si>
  <si>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</si>
  <si>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</si>
  <si>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</si>
  <si>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</si>
  <si>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</si>
  <si>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</si>
  <si>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</si>
  <si>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</si>
  <si>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</si>
  <si>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</si>
  <si>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</si>
  <si>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</si>
  <si>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</si>
  <si>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</si>
  <si>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</si>
  <si>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</si>
  <si>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</si>
  <si>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</si>
  <si>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</si>
  <si>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</si>
  <si>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</si>
  <si>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</si>
  <si>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</si>
  <si>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</si>
  <si>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</si>
  <si>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</si>
  <si>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</si>
  <si>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</si>
  <si>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</si>
  <si>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</si>
  <si>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</si>
  <si>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</si>
  <si>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</si>
  <si>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</si>
  <si>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</si>
  <si>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</si>
  <si>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</si>
  <si>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</si>
  <si>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</si>
  <si>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</si>
  <si>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</si>
  <si>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</si>
  <si>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</si>
  <si>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</si>
  <si>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</si>
  <si>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</si>
  <si>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</si>
  <si>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</si>
  <si>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</si>
  <si>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</si>
  <si>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</si>
  <si>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</si>
  <si>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</si>
  <si>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</si>
  <si>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</si>
  <si>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</si>
  <si>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</si>
  <si>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</si>
  <si>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</si>
  <si>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</si>
  <si>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</si>
  <si>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</si>
  <si>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</si>
  <si>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</si>
  <si>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</si>
  <si>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</si>
  <si>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</si>
  <si>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</si>
  <si>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</si>
  <si>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</si>
  <si>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</si>
  <si>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</si>
  <si>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</si>
  <si>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</si>
  <si>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</si>
  <si>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</si>
  <si>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</si>
  <si>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</si>
  <si>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</si>
  <si>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</si>
  <si>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</si>
  <si>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</si>
  <si>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</si>
  <si>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</si>
  <si>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</si>
  <si>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</si>
  <si>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</si>
  <si>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</si>
  <si>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</si>
  <si>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</si>
  <si>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</si>
  <si>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</si>
  <si>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</si>
  <si>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</si>
  <si>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</si>
  <si>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</si>
  <si>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</si>
  <si>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</si>
  <si>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</si>
  <si>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</si>
  <si>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</si>
  <si>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</si>
  <si>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</si>
  <si>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</si>
  <si>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</si>
  <si>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</si>
  <si>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</si>
  <si>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</si>
  <si>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</si>
  <si>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</si>
  <si>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</si>
  <si>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</si>
  <si>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</si>
  <si>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</si>
  <si>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</si>
  <si>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</si>
  <si>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</si>
  <si>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</si>
  <si>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</si>
  <si>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</si>
  <si>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</si>
  <si>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</si>
  <si>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</si>
  <si>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</si>
  <si>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</si>
  <si>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</si>
  <si>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</si>
  <si>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</si>
  <si>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</si>
  <si>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</si>
  <si>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</si>
  <si>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</si>
  <si>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</si>
  <si>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</si>
  <si>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</si>
  <si>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</si>
  <si>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</si>
  <si>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</si>
  <si>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</si>
  <si>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</si>
  <si>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</si>
  <si>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</si>
  <si>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</si>
  <si>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</si>
  <si>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</si>
  <si>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</si>
  <si>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</si>
  <si>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</si>
  <si>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</si>
  <si>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</si>
  <si>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</si>
  <si>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</si>
  <si>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</si>
  <si>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</si>
  <si>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</si>
  <si>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</si>
  <si>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</si>
  <si>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</si>
  <si>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</si>
  <si>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</si>
  <si>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</si>
  <si>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</si>
  <si>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</si>
  <si>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</si>
  <si>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</si>
  <si>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</si>
  <si>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</si>
  <si>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</si>
  <si>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</si>
  <si>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</si>
  <si>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</si>
  <si>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</si>
  <si>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</si>
  <si>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</si>
  <si>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</si>
  <si>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</si>
  <si>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</si>
  <si>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</si>
  <si>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</si>
  <si>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</si>
  <si>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</si>
  <si>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</si>
  <si>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</si>
  <si>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</si>
  <si>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</si>
  <si>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</si>
  <si>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</si>
  <si>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</si>
  <si>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</si>
  <si>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</si>
  <si>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</si>
  <si>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</si>
  <si>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</si>
  <si>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</si>
  <si>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</si>
  <si>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</si>
  <si>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</si>
  <si>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</si>
  <si>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</si>
  <si>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</si>
  <si>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</si>
  <si>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</si>
  <si>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</si>
  <si>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</si>
  <si>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</si>
  <si>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</si>
  <si>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</si>
  <si>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</si>
  <si>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</si>
  <si>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</si>
  <si>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</si>
  <si>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</si>
  <si>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</si>
  <si>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</si>
  <si>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</si>
  <si>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</si>
  <si>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</si>
  <si>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</si>
  <si>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</si>
  <si>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</si>
  <si>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</si>
  <si>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</si>
  <si>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</si>
  <si>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</si>
  <si>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</si>
  <si>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</si>
  <si>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</si>
  <si>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</si>
  <si>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</si>
  <si>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</si>
  <si>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</si>
  <si>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</si>
  <si>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</si>
  <si>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</si>
  <si>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</si>
  <si>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</si>
  <si>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</si>
  <si>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</si>
  <si>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</si>
  <si>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</si>
  <si>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</si>
  <si>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</si>
  <si>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</si>
  <si>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</si>
  <si>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</si>
  <si>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</si>
  <si>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</si>
  <si>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</si>
  <si>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</si>
  <si>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</si>
  <si>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</si>
  <si>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</si>
  <si>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</si>
  <si>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</si>
  <si>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</si>
  <si>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</si>
  <si>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</si>
  <si>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</si>
  <si>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</si>
  <si>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</si>
  <si>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</si>
  <si>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</si>
  <si>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</si>
  <si>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</si>
  <si>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</si>
  <si>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</si>
  <si>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</si>
  <si>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</si>
  <si>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</si>
  <si>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</si>
  <si>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</si>
  <si>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</si>
  <si>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</si>
  <si>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</si>
  <si>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</si>
  <si>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</si>
  <si>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</si>
  <si>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</si>
  <si>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</si>
  <si>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</si>
  <si>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</si>
  <si>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</si>
  <si>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</si>
  <si>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</si>
  <si>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</si>
  <si>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</si>
  <si>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</si>
  <si>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</si>
  <si>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</si>
  <si>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</si>
  <si>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</si>
  <si>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</si>
  <si>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</si>
  <si>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</si>
  <si>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</si>
  <si>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</si>
  <si>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</si>
  <si>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</si>
  <si>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</si>
  <si>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</si>
  <si>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</si>
  <si>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</si>
  <si>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</si>
  <si>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</si>
  <si>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</si>
  <si>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</si>
  <si>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</si>
  <si>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</si>
  <si>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</si>
  <si>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</si>
  <si>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</si>
  <si>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</si>
  <si>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</si>
  <si>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</si>
  <si>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</si>
  <si>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</si>
  <si>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</si>
  <si>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</si>
  <si>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</si>
  <si>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</si>
  <si>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</si>
  <si>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</si>
  <si>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</si>
  <si>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</si>
  <si>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</si>
  <si>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</si>
  <si>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</si>
  <si>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</si>
  <si>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</si>
  <si>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</si>
  <si>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</si>
  <si>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</si>
  <si>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</si>
  <si>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</si>
  <si>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</si>
  <si>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</si>
  <si>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</si>
  <si>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</si>
  <si>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</si>
  <si>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</si>
  <si>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</si>
  <si>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</si>
  <si>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</si>
  <si>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</si>
  <si>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</si>
  <si>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</si>
  <si>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</si>
  <si>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</si>
  <si>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</si>
  <si>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</si>
  <si>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</si>
  <si>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</si>
  <si>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</si>
  <si>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</si>
  <si>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</si>
  <si>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</si>
  <si>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</si>
  <si>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</si>
  <si>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</si>
  <si>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</si>
  <si>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</si>
  <si>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</si>
  <si>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</si>
  <si>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</si>
  <si>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</si>
  <si>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</si>
  <si>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</si>
  <si>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</si>
  <si>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</si>
  <si>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</si>
  <si>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</si>
  <si>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</si>
  <si>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</si>
  <si>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</si>
  <si>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</si>
  <si>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</si>
  <si>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</si>
  <si>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</si>
  <si>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</si>
  <si>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</si>
  <si>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</si>
  <si>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</si>
  <si>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</si>
  <si>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</si>
  <si>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</si>
  <si>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</si>
  <si>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</si>
  <si>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</si>
  <si>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</si>
  <si>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</si>
  <si>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</si>
  <si>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</si>
  <si>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</si>
  <si>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</si>
  <si>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</si>
  <si>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</si>
  <si>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</si>
  <si>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</si>
  <si>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</si>
  <si>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</si>
  <si>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</si>
  <si>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</si>
  <si>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</si>
  <si>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</si>
  <si>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</si>
  <si>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</si>
  <si>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</si>
  <si>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</si>
  <si>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</si>
  <si>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</si>
  <si>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</si>
  <si>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</si>
  <si>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</si>
  <si>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</si>
  <si>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</si>
  <si>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</si>
  <si>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</si>
  <si>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</si>
  <si>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</si>
  <si>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</si>
  <si>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</si>
  <si>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</si>
  <si>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</si>
  <si>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</si>
  <si>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</si>
  <si>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</si>
  <si>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</si>
  <si>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</si>
  <si>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</si>
  <si>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</si>
  <si>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</si>
  <si>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</si>
  <si>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</si>
  <si>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</si>
  <si>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</si>
  <si>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</si>
  <si>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</si>
  <si>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</si>
  <si>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</si>
  <si>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</si>
  <si>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</si>
  <si>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</si>
  <si>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</si>
  <si>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</si>
  <si>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</si>
  <si>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</si>
  <si>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</si>
  <si>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</si>
  <si>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</si>
  <si>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</si>
  <si>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</si>
  <si>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</si>
  <si>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</si>
  <si>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</si>
  <si>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</si>
  <si>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</si>
  <si>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</si>
  <si>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</si>
  <si>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</si>
  <si>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</si>
  <si>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</si>
  <si>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</si>
  <si>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</si>
  <si>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</si>
  <si>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</si>
  <si>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</si>
  <si>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</si>
  <si>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</si>
  <si>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</si>
  <si>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</si>
  <si>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</si>
  <si>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</si>
  <si>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</si>
  <si>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</si>
  <si>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</si>
  <si>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</si>
  <si>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</si>
  <si>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</si>
  <si>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</si>
  <si>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</si>
  <si>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</si>
  <si>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</si>
  <si>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</si>
  <si>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</si>
  <si>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</si>
  <si>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</si>
  <si>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</si>
  <si>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</si>
  <si>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</si>
  <si>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</si>
  <si>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</si>
  <si>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</si>
  <si>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</si>
  <si>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</si>
  <si>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</si>
  <si>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</si>
  <si>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</si>
  <si>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</si>
  <si>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</si>
  <si>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</si>
  <si>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</si>
  <si>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</si>
  <si>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</si>
  <si>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</si>
  <si>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</si>
  <si>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</si>
  <si>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</si>
  <si>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</si>
  <si>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</si>
  <si>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</si>
  <si>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</si>
  <si>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</si>
  <si>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</si>
  <si>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</si>
  <si>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</si>
  <si>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</si>
  <si>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</si>
  <si>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</si>
  <si>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</si>
  <si>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</si>
  <si>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</si>
  <si>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</si>
  <si>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</si>
  <si>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</si>
  <si>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</si>
  <si>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</si>
  <si>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</si>
  <si>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</si>
  <si>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</si>
  <si>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</si>
  <si>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</si>
  <si>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</si>
  <si>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</si>
  <si>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</si>
  <si>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</si>
  <si>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</si>
  <si>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</si>
  <si>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</si>
  <si>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</si>
  <si>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</si>
  <si>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</si>
  <si>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</si>
  <si>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</si>
  <si>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</si>
  <si>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</si>
  <si>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</si>
  <si>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</si>
  <si>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</si>
  <si>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</si>
  <si>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</si>
  <si>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</si>
  <si>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</si>
  <si>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</si>
  <si>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</si>
  <si>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</si>
  <si>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</si>
  <si>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</si>
  <si>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</si>
  <si>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</si>
  <si>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</si>
  <si>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</si>
  <si>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</si>
  <si>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</si>
  <si>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</si>
  <si>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</si>
  <si>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</si>
  <si>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</si>
  <si>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</si>
  <si>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</si>
  <si>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</si>
  <si>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</si>
  <si>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</si>
  <si>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</si>
  <si>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</si>
  <si>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</si>
  <si>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</si>
  <si>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</si>
  <si>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</si>
  <si>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</si>
  <si>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</si>
  <si>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</si>
  <si>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</si>
  <si>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</si>
  <si>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</si>
  <si>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</si>
  <si>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</si>
  <si>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</si>
  <si>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</si>
  <si>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</si>
  <si>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</si>
  <si>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</si>
  <si>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</si>
  <si>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</si>
  <si>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</si>
  <si>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</si>
  <si>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</si>
  <si>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</si>
  <si>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</si>
  <si>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</si>
  <si>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</si>
  <si>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</si>
  <si>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</si>
  <si>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</si>
  <si>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</si>
  <si>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</si>
  <si>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</si>
  <si>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</si>
  <si>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</si>
  <si>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</si>
  <si>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</si>
  <si>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</si>
  <si>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</si>
  <si>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</si>
  <si>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</si>
  <si>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</si>
  <si>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</si>
  <si>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</si>
  <si>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</si>
  <si>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</si>
  <si>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</si>
  <si>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</si>
  <si>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</si>
  <si>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</si>
  <si>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</si>
  <si>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</si>
  <si>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</si>
  <si>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</si>
  <si>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</si>
  <si>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</si>
  <si>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</si>
  <si>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</si>
  <si>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</si>
  <si>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</si>
  <si>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</si>
  <si>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</si>
  <si>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</si>
  <si>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</si>
  <si>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</si>
  <si>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</si>
  <si>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</si>
  <si>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</si>
  <si>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</si>
  <si>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</si>
  <si>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</si>
  <si>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</si>
  <si>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</si>
  <si>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</si>
  <si>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</si>
  <si>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</si>
  <si>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</si>
  <si>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</si>
  <si>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</si>
  <si>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</si>
  <si>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</si>
  <si>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</si>
  <si>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</si>
  <si>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</si>
  <si>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</si>
  <si>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</si>
  <si>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</si>
  <si>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</si>
  <si>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</si>
  <si>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</si>
  <si>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</si>
  <si>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</si>
  <si>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</si>
  <si>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</si>
  <si>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</si>
  <si>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</si>
  <si>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</si>
  <si>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</si>
  <si>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</si>
  <si>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</si>
  <si>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</si>
  <si>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</si>
  <si>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</si>
  <si>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</si>
  <si>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</si>
  <si>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</si>
  <si>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</si>
  <si>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</si>
  <si>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</si>
  <si>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</si>
  <si>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</si>
  <si>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</si>
  <si>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</si>
  <si>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</si>
  <si>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</si>
  <si>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</si>
  <si>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</si>
  <si>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</si>
  <si>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</si>
  <si>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</si>
  <si>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</si>
  <si>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</si>
  <si>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</si>
  <si>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</si>
  <si>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</si>
  <si>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</si>
  <si>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</si>
  <si>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</si>
  <si>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</si>
  <si>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</si>
  <si>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</si>
  <si>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</si>
  <si>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</si>
  <si>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</si>
  <si>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</si>
  <si>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</si>
  <si>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</si>
  <si>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</si>
  <si>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</si>
  <si>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</si>
  <si>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</si>
  <si>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</si>
  <si>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</si>
  <si>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</si>
  <si>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</si>
  <si>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</si>
  <si>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</si>
  <si>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</si>
  <si>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</si>
  <si>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</si>
  <si>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</si>
  <si>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</si>
  <si>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</si>
  <si>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</si>
  <si>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</si>
  <si>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</si>
  <si>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</si>
  <si>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</si>
  <si>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</si>
  <si>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</si>
  <si>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</si>
  <si>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</si>
  <si>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</si>
  <si>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</si>
  <si>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</si>
  <si>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</si>
  <si>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</si>
  <si>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</si>
  <si>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</si>
  <si>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</si>
  <si>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</si>
  <si>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</si>
  <si>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</si>
  <si>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</si>
  <si>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</si>
  <si>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</si>
  <si>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</si>
  <si>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</si>
  <si>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</si>
  <si>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</si>
  <si>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</si>
  <si>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</si>
  <si>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</si>
  <si>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</si>
  <si>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</si>
  <si>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</si>
  <si>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</si>
  <si>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</si>
  <si>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</si>
  <si>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</si>
  <si>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</si>
  <si>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</si>
  <si>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</si>
  <si>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</si>
  <si>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</si>
  <si>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</si>
  <si>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</si>
  <si>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</si>
  <si>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</si>
  <si>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</si>
  <si>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</si>
  <si>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</si>
  <si>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</si>
  <si>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</si>
  <si>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</si>
  <si>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</si>
  <si>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</si>
  <si>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</si>
  <si>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</si>
  <si>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</si>
  <si>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</si>
  <si>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</si>
  <si>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</si>
  <si>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</si>
  <si>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</si>
  <si>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</si>
  <si>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</si>
  <si>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</si>
  <si>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</si>
  <si>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</si>
  <si>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</si>
  <si>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</si>
  <si>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</si>
  <si>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</si>
  <si>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</si>
  <si>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</si>
  <si>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</si>
  <si>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</si>
  <si>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</si>
  <si>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</si>
  <si>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</si>
  <si>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</si>
  <si>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</si>
  <si>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</si>
  <si>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</si>
  <si>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</si>
  <si>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</si>
  <si>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</si>
  <si>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</si>
  <si>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</si>
  <si>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</si>
  <si>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</si>
  <si>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</si>
  <si>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</si>
  <si>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</si>
  <si>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</si>
  <si>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</si>
  <si>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</si>
  <si>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</si>
  <si>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</si>
  <si>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</si>
  <si>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</si>
  <si>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</si>
  <si>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</si>
  <si>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</si>
  <si>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</si>
  <si>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</si>
  <si>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</si>
  <si>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</si>
  <si>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</si>
  <si>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</si>
  <si>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</si>
  <si>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</si>
  <si>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</si>
  <si>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</si>
  <si>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</si>
  <si>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</si>
  <si>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</si>
  <si>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</si>
  <si>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</si>
  <si>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</si>
  <si>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</si>
  <si>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</si>
  <si>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</si>
  <si>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</si>
  <si>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</si>
  <si>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</si>
  <si>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</si>
  <si>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</si>
  <si>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</si>
  <si>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</si>
  <si>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</si>
  <si>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</si>
  <si>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</si>
  <si>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</si>
  <si>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</si>
  <si>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</si>
  <si>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</si>
  <si>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</si>
  <si>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</si>
  <si>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</si>
  <si>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</si>
  <si>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</si>
  <si>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</si>
  <si>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</si>
  <si>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</si>
  <si>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</si>
  <si>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</si>
  <si>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</si>
  <si>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</si>
  <si>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</si>
  <si>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</si>
  <si>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</si>
  <si>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</si>
  <si>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</si>
  <si>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</si>
  <si>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</si>
  <si>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</si>
  <si>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</si>
  <si>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</si>
  <si>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</si>
  <si>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</si>
  <si>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</si>
  <si>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</si>
  <si>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</si>
  <si>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</si>
  <si>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</si>
  <si>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</si>
  <si>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</si>
  <si>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</si>
  <si>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</si>
  <si>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</si>
  <si>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</si>
  <si>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</si>
  <si>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</si>
  <si>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</si>
  <si>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</si>
  <si>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</si>
  <si>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</si>
  <si>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</si>
  <si>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</si>
  <si>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</si>
  <si>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</si>
  <si>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</si>
  <si>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</si>
  <si>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</si>
  <si>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</si>
  <si>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</si>
  <si>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</si>
  <si>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</si>
  <si>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</si>
  <si>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</si>
  <si>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</si>
  <si>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</si>
  <si>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</si>
  <si>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</si>
  <si>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</si>
  <si>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</si>
  <si>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</si>
  <si>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</si>
  <si>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</si>
  <si>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</si>
  <si>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</si>
  <si>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</si>
  <si>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</si>
  <si>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</si>
  <si>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</si>
  <si>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</si>
  <si>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</si>
  <si>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</si>
  <si>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</si>
  <si>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</si>
  <si>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</si>
  <si>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</si>
  <si>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</si>
  <si>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</si>
  <si>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</si>
  <si>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</si>
  <si>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</si>
  <si>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</si>
  <si>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</si>
  <si>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</si>
  <si>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</si>
  <si>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</si>
  <si>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</si>
  <si>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</si>
  <si>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</si>
  <si>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</si>
  <si>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</si>
  <si>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</si>
  <si>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</si>
  <si>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</si>
  <si>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</si>
  <si>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</si>
  <si>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</si>
  <si>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</si>
  <si>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</si>
  <si>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</si>
  <si>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</si>
  <si>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</si>
  <si>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</si>
  <si>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</si>
  <si>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</si>
  <si>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</si>
  <si>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</si>
  <si>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</si>
  <si>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</si>
  <si>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</si>
  <si>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</si>
  <si>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</si>
  <si>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</si>
  <si>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</si>
  <si>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</si>
  <si>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</si>
  <si>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</si>
  <si>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</si>
  <si>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</si>
  <si>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</si>
  <si>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</si>
  <si>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</si>
  <si>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</si>
  <si>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</si>
  <si>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</si>
  <si>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</si>
  <si>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</si>
  <si>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</si>
  <si>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</si>
  <si>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</si>
  <si>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</si>
  <si>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</si>
  <si>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</si>
  <si>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</si>
  <si>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</si>
  <si>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</si>
  <si>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</si>
  <si>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</si>
  <si>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</si>
  <si>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</si>
  <si>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</si>
  <si>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</si>
  <si>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</si>
  <si>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</si>
  <si>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</si>
  <si>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</si>
  <si>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</si>
  <si>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</si>
  <si>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</si>
  <si>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</si>
  <si>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</si>
  <si>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</si>
  <si>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</si>
  <si>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</si>
  <si>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</si>
  <si>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</si>
  <si>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</si>
  <si>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</si>
  <si>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</si>
  <si>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</si>
  <si>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</si>
  <si>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</si>
  <si>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</si>
  <si>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</si>
  <si>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</si>
  <si>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</si>
  <si>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</si>
  <si>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</si>
  <si>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</si>
  <si>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</si>
  <si>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</si>
  <si>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</si>
  <si>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</si>
  <si>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</si>
  <si>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</si>
  <si>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</si>
  <si>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</si>
  <si>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</si>
  <si>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</si>
  <si>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</si>
  <si>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</si>
  <si>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</si>
  <si>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</si>
  <si>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</si>
  <si>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</si>
  <si>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</si>
  <si>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</si>
  <si>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</si>
  <si>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</si>
  <si>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</si>
  <si>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</si>
  <si>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</si>
  <si>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</si>
  <si>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</si>
  <si>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</si>
  <si>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</si>
  <si>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</si>
  <si>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</si>
  <si>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</si>
  <si>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</si>
  <si>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</si>
  <si>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</si>
  <si>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</si>
  <si>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</si>
  <si>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</si>
  <si>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</si>
  <si>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</si>
  <si>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</si>
  <si>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</si>
  <si>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</si>
  <si>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</si>
  <si>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</si>
  <si>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</si>
  <si>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</si>
  <si>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</si>
  <si>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</si>
  <si>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</si>
  <si>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</si>
  <si>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</si>
  <si>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</si>
  <si>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</si>
  <si>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</si>
  <si>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</si>
  <si>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</si>
  <si>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</si>
  <si>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</si>
  <si>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</si>
  <si>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</si>
  <si>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</si>
  <si>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</si>
  <si>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</si>
  <si>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</si>
  <si>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</si>
  <si>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</si>
  <si>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</si>
  <si>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</si>
  <si>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</si>
  <si>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</si>
  <si>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</si>
  <si>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</si>
  <si>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</si>
  <si>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</si>
  <si>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</si>
  <si>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</si>
  <si>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</si>
  <si>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</si>
  <si>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</si>
  <si>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</si>
  <si>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</si>
  <si>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</si>
  <si>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</si>
  <si>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</si>
  <si>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</si>
  <si>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</si>
  <si>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</si>
  <si>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</si>
  <si>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</si>
  <si>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</si>
  <si>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</si>
  <si>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</si>
  <si>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</si>
  <si>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</si>
  <si>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</si>
  <si>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</si>
  <si>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</si>
  <si>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</si>
  <si>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</si>
  <si>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</si>
  <si>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</si>
  <si>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</si>
  <si>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</si>
  <si>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</si>
  <si>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</si>
  <si>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</si>
  <si>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</si>
  <si>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</si>
  <si>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</si>
  <si>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</si>
  <si>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</si>
  <si>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</si>
  <si>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</si>
  <si>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</si>
  <si>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</si>
  <si>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</si>
  <si>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</si>
  <si>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</si>
  <si>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</si>
  <si>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</si>
  <si>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</si>
  <si>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</si>
  <si>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</si>
  <si>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</si>
  <si>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</si>
  <si>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</si>
  <si>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</si>
  <si>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</si>
  <si>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</si>
  <si>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</si>
  <si>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</si>
  <si>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</si>
  <si>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</si>
  <si>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</si>
  <si>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</si>
  <si>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</si>
  <si>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</si>
  <si>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</si>
  <si>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</si>
  <si>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</si>
  <si>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</si>
  <si>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</si>
  <si>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</si>
  <si>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</si>
  <si>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</si>
  <si>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</si>
  <si>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</si>
  <si>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</si>
  <si>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</si>
  <si>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</si>
  <si>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</si>
  <si>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</si>
  <si>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</si>
  <si>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</si>
  <si>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</si>
  <si>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</si>
  <si>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</si>
  <si>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</si>
  <si>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</si>
  <si>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</si>
  <si>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</si>
  <si>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</si>
  <si>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</si>
  <si>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</si>
  <si>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</si>
  <si>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</si>
  <si>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</si>
  <si>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</si>
  <si>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</si>
  <si>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</si>
  <si>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</si>
  <si>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</si>
  <si>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</si>
  <si>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</si>
  <si>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</si>
  <si>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</si>
  <si>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</si>
  <si>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</si>
  <si>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</si>
  <si>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</si>
  <si>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</si>
  <si>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</si>
  <si>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</si>
  <si>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</si>
  <si>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</si>
  <si>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</si>
  <si>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</si>
  <si>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</si>
  <si>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</si>
  <si>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</si>
  <si>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</si>
  <si>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</si>
  <si>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</si>
  <si>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</si>
  <si>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</si>
  <si>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</si>
  <si>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</si>
  <si>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</si>
  <si>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</si>
  <si>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</si>
  <si>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</si>
  <si>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</si>
  <si>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</si>
  <si>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</si>
  <si>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</si>
  <si>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</si>
  <si>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</si>
  <si>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</si>
  <si>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</si>
  <si>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</si>
  <si>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</si>
  <si>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</si>
  <si>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</si>
  <si>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</si>
  <si>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</si>
  <si>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</si>
  <si>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</si>
  <si>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</si>
  <si>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</si>
  <si>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</si>
  <si>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</si>
  <si>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</si>
  <si>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</si>
  <si>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</si>
  <si>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</si>
  <si>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</si>
  <si>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</si>
  <si>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</si>
  <si>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</si>
  <si>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</si>
  <si>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</si>
  <si>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</si>
  <si>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</si>
  <si>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</si>
  <si>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</si>
  <si>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</si>
  <si>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</si>
  <si>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</si>
  <si>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</si>
  <si>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</si>
  <si>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</si>
  <si>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</si>
  <si>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</si>
  <si>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</si>
  <si>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</si>
  <si>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</si>
  <si>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</si>
  <si>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</si>
  <si>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</si>
  <si>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</si>
  <si>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</si>
  <si>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</si>
  <si>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</si>
  <si>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</si>
  <si>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</si>
  <si>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</si>
  <si>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</si>
  <si>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</si>
  <si>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</si>
  <si>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</si>
  <si>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</si>
  <si>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</si>
  <si>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</si>
  <si>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</si>
  <si>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</si>
  <si>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</si>
  <si>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</si>
  <si>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</si>
  <si>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</si>
  <si>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</si>
  <si>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</si>
  <si>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</si>
  <si>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</si>
  <si>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</si>
  <si>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</si>
  <si>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</si>
  <si>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</si>
  <si>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</si>
  <si>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</si>
  <si>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</si>
  <si>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</si>
  <si>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</si>
  <si>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</si>
  <si>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</si>
  <si>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</si>
  <si>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</si>
  <si>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</si>
  <si>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</si>
  <si>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</si>
  <si>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</si>
  <si>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</si>
  <si>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</si>
  <si>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</si>
  <si>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</si>
  <si>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</si>
  <si>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</si>
  <si>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</si>
  <si>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</si>
  <si>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</si>
  <si>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</si>
  <si>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</si>
  <si>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</si>
  <si>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</si>
  <si>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</si>
  <si>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</si>
  <si>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</si>
  <si>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</si>
  <si>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</si>
  <si>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</si>
  <si>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</si>
  <si>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</si>
  <si>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</si>
  <si>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</si>
  <si>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</si>
  <si>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</si>
  <si>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</si>
  <si>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</si>
  <si>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</si>
  <si>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</si>
  <si>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</si>
  <si>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</si>
  <si>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</si>
  <si>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</si>
  <si>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</si>
  <si>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</si>
  <si>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</si>
  <si>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</si>
  <si>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</si>
  <si>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</si>
  <si>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</si>
  <si>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</si>
  <si>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</si>
  <si>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</si>
  <si>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</si>
  <si>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</si>
  <si>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</si>
  <si>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</si>
  <si>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</si>
  <si>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</si>
  <si>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</si>
  <si>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</si>
  <si>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</si>
  <si>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</si>
  <si>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</si>
  <si>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</si>
  <si>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</si>
  <si>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</si>
  <si>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</si>
  <si>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</si>
  <si>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</si>
  <si>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</si>
  <si>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</si>
  <si>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</si>
  <si>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</si>
  <si>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</si>
  <si>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</si>
  <si>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</si>
  <si>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</si>
  <si>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</si>
  <si>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</si>
  <si>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</si>
  <si>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</si>
  <si>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</si>
  <si>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</si>
  <si>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</si>
  <si>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</si>
  <si>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</si>
  <si>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</si>
  <si>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</si>
  <si>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</si>
  <si>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</si>
  <si>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</si>
  <si>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</si>
  <si>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</si>
  <si>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</si>
  <si>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</si>
  <si>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</si>
  <si>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</si>
  <si>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</si>
  <si>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</si>
  <si>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</si>
  <si>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</si>
  <si>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</si>
  <si>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</si>
  <si>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</si>
  <si>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</si>
  <si>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</si>
  <si>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</si>
  <si>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</si>
  <si>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</si>
  <si>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</si>
  <si>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</si>
  <si>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</si>
  <si>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</si>
  <si>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</si>
  <si>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</si>
  <si>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</si>
  <si>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</si>
  <si>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</si>
  <si>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</si>
  <si>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</si>
  <si>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</si>
  <si>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</si>
  <si>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</si>
  <si>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</si>
  <si>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</si>
  <si>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</si>
  <si>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</si>
  <si>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</si>
  <si>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</si>
  <si>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</si>
  <si>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</si>
  <si>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</si>
  <si>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</si>
  <si>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</si>
  <si>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</si>
  <si>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</si>
  <si>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</si>
  <si>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</si>
  <si>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</si>
  <si>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</si>
  <si>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</si>
  <si>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</si>
  <si>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</si>
  <si>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</si>
  <si>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</si>
  <si>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</si>
  <si>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</si>
  <si>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</si>
  <si>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</si>
  <si>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</si>
  <si>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</si>
  <si>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</si>
  <si>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</si>
  <si>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</si>
  <si>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</si>
  <si>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</si>
  <si>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</si>
  <si>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</si>
  <si>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</si>
  <si>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</si>
  <si>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</si>
  <si>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</si>
  <si>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</si>
  <si>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</si>
  <si>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</si>
  <si>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</si>
  <si>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</si>
  <si>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</si>
  <si>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</si>
  <si>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</si>
  <si>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</si>
  <si>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</si>
  <si>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</si>
  <si>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</si>
  <si>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</si>
  <si>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</si>
  <si>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</si>
  <si>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</si>
  <si>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</si>
  <si>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</si>
  <si>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</si>
  <si>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</si>
  <si>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</si>
  <si>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</si>
  <si>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</si>
  <si>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</si>
  <si>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</si>
  <si>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</si>
  <si>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</si>
  <si>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</si>
  <si>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</si>
  <si>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</si>
  <si>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</si>
  <si>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</si>
  <si>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</si>
  <si>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</si>
  <si>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</si>
  <si>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</si>
  <si>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</si>
  <si>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</si>
  <si>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</si>
  <si>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</si>
  <si>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</si>
  <si>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</si>
  <si>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</si>
  <si>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</si>
  <si>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</si>
  <si>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</si>
  <si>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</si>
  <si>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</si>
  <si>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</si>
  <si>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</si>
  <si>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</si>
  <si>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</si>
  <si>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</si>
  <si>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</si>
  <si>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</si>
  <si>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</si>
  <si>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</si>
  <si>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</si>
  <si>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</si>
  <si>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</si>
  <si>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</si>
  <si>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</si>
  <si>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</si>
  <si>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</si>
  <si>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</si>
  <si>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</si>
  <si>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</si>
  <si>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</si>
  <si>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</si>
  <si>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</si>
  <si>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</si>
  <si>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</si>
  <si>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</si>
  <si>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</si>
  <si>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</si>
  <si>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</si>
  <si>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</si>
  <si>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</si>
  <si>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</si>
  <si>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</si>
  <si>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</si>
  <si>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</si>
  <si>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</si>
  <si>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</si>
  <si>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</si>
  <si>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</si>
  <si>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</si>
  <si>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</si>
  <si>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</si>
  <si>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</si>
  <si>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</si>
  <si>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</si>
  <si>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</si>
  <si>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</si>
  <si>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</si>
  <si>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</si>
  <si>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</si>
  <si>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</si>
  <si>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</si>
  <si>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</si>
  <si>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</si>
  <si>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</si>
  <si>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</si>
  <si>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</si>
  <si>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</si>
  <si>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</si>
  <si>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</si>
  <si>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</si>
  <si>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</si>
  <si>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</si>
  <si>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</si>
  <si>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</si>
  <si>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</si>
  <si>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</si>
  <si>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</si>
  <si>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</si>
  <si>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</si>
  <si>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</si>
  <si>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</si>
  <si>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</si>
  <si>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</si>
  <si>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</si>
  <si>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</si>
  <si>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</si>
  <si>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</si>
  <si>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</si>
  <si>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</si>
  <si>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</si>
  <si>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</si>
  <si>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</si>
  <si>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</si>
  <si>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</si>
  <si>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</si>
  <si>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</si>
  <si>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</si>
  <si>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</si>
  <si>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</si>
  <si>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</si>
  <si>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</si>
  <si>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</si>
  <si>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</si>
  <si>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</si>
  <si>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</si>
  <si>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</si>
  <si>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</si>
  <si>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</si>
  <si>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</si>
  <si>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</si>
  <si>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</si>
  <si>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</si>
  <si>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</si>
  <si>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</si>
  <si>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</si>
  <si>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</si>
  <si>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</si>
  <si>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</si>
  <si>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</si>
  <si>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</si>
  <si>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</si>
  <si>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</si>
  <si>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</si>
  <si>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</si>
  <si>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</si>
  <si>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</si>
  <si>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</si>
  <si>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</si>
  <si>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</si>
  <si>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</si>
  <si>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</si>
  <si>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</si>
  <si>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</si>
  <si>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</si>
  <si>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</si>
  <si>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</si>
  <si>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</si>
  <si>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</si>
  <si>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</si>
  <si>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</si>
  <si>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</si>
  <si>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</si>
  <si>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</si>
  <si>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</si>
  <si>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</si>
  <si>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</si>
  <si>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</si>
  <si>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</si>
  <si>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</si>
  <si>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</si>
  <si>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</si>
  <si>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</si>
  <si>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</si>
  <si>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</si>
  <si>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</si>
  <si>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</si>
  <si>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</si>
  <si>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</si>
  <si>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</si>
  <si>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</si>
  <si>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</si>
  <si>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</si>
  <si>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</si>
  <si>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</si>
  <si>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</si>
  <si>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</si>
  <si>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</si>
  <si>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</si>
  <si>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</si>
  <si>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</si>
  <si>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</si>
  <si>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</si>
  <si>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</si>
  <si>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</si>
  <si>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</si>
  <si>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</si>
  <si>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</si>
  <si>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</si>
  <si>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</si>
  <si>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</si>
  <si>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</si>
  <si>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</si>
  <si>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</si>
  <si>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</si>
  <si>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</si>
  <si>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</si>
  <si>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</si>
  <si>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</si>
  <si>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</si>
  <si>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</si>
  <si>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</si>
  <si>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</si>
  <si>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</si>
  <si>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</si>
  <si>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</si>
  <si>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</si>
  <si>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</si>
  <si>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</si>
  <si>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</si>
  <si>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</si>
  <si>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</si>
  <si>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</si>
  <si>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</si>
  <si>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</si>
  <si>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</si>
  <si>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</si>
  <si>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</si>
  <si>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</si>
  <si>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</si>
  <si>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</si>
  <si>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</si>
  <si>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</si>
  <si>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</si>
  <si>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</si>
  <si>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</si>
  <si>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</si>
  <si>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</si>
  <si>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</si>
  <si>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</si>
  <si>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</si>
  <si>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</si>
  <si>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</si>
  <si>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</si>
  <si>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</si>
  <si>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</si>
  <si>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</si>
  <si>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</si>
  <si>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</si>
  <si>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</si>
  <si>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</si>
  <si>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</si>
  <si>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</si>
  <si>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</si>
  <si>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</si>
  <si>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</si>
  <si>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</si>
  <si>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</si>
  <si>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</si>
  <si>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</si>
  <si>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</si>
  <si>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</si>
  <si>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</si>
  <si>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</si>
  <si>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</si>
  <si>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</si>
  <si>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</si>
  <si>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</si>
  <si>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</si>
  <si>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</si>
  <si>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</si>
  <si>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</si>
  <si>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</si>
  <si>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</si>
  <si>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</si>
  <si>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</si>
  <si>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</si>
  <si>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</si>
  <si>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</si>
  <si>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</si>
  <si>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</si>
  <si>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</si>
  <si>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</si>
  <si>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</si>
  <si>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</si>
  <si>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</si>
  <si>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</si>
  <si>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</si>
  <si>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</si>
  <si>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</si>
  <si>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</si>
  <si>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</si>
  <si>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</si>
  <si>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</si>
  <si>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</si>
  <si>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</si>
  <si>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</si>
  <si>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</si>
  <si>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</si>
  <si>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</si>
  <si>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</si>
  <si>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</si>
  <si>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</si>
  <si>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</si>
  <si>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</si>
  <si>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</si>
  <si>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</si>
  <si>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</si>
  <si>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</si>
  <si>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</si>
  <si>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</si>
  <si>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</si>
  <si>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</si>
  <si>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</si>
  <si>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</si>
  <si>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</si>
  <si>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</si>
  <si>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</si>
  <si>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</si>
  <si>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</si>
  <si>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</si>
  <si>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</si>
  <si>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</si>
  <si>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</si>
  <si>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</si>
  <si>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</si>
  <si>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</si>
  <si>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</si>
  <si>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</si>
  <si>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</si>
  <si>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</si>
  <si>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</si>
  <si>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</si>
  <si>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</si>
  <si>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</si>
  <si>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</si>
  <si>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</si>
  <si>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</si>
  <si>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</si>
  <si>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</si>
  <si>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</si>
  <si>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</si>
  <si>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</si>
  <si>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</si>
  <si>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</si>
  <si>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</si>
  <si>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</si>
  <si>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</si>
  <si>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</si>
  <si>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</si>
  <si>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</si>
  <si>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</si>
  <si>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</si>
  <si>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</si>
  <si>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</si>
  <si>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</si>
  <si>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</si>
  <si>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</si>
  <si>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</si>
  <si>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</si>
  <si>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</si>
  <si>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</si>
  <si>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</si>
  <si>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</si>
  <si>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</si>
  <si>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</si>
  <si>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</si>
  <si>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</si>
  <si>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</si>
  <si>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</si>
  <si>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</si>
  <si>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</si>
  <si>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</si>
  <si>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</si>
  <si>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</si>
  <si>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</si>
  <si>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</si>
  <si>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</si>
  <si>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</si>
  <si>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</si>
  <si>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</si>
  <si>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</si>
  <si>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</si>
  <si>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</si>
  <si>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</si>
  <si>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</si>
  <si>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</si>
  <si>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</si>
  <si>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</si>
  <si>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</si>
  <si>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</si>
  <si>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</si>
  <si>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</si>
  <si>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</si>
  <si>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</si>
  <si>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</si>
  <si>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</si>
  <si>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</si>
  <si>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</si>
  <si>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</si>
  <si>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</si>
  <si>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</si>
  <si>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</si>
  <si>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</si>
  <si>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</si>
  <si>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</si>
  <si>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</si>
  <si>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</si>
  <si>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</si>
  <si>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</si>
  <si>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</si>
  <si>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</si>
  <si>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</si>
  <si>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</si>
  <si>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</si>
  <si>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</si>
  <si>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</si>
  <si>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</si>
  <si>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</si>
  <si>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</si>
  <si>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</si>
  <si>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</si>
  <si>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</si>
  <si>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</si>
  <si>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</si>
  <si>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</si>
  <si>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</si>
  <si>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</si>
  <si>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</si>
  <si>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</si>
  <si>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</si>
  <si>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</si>
  <si>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</si>
  <si>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</si>
  <si>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</si>
  <si>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</si>
  <si>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</si>
  <si>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</si>
  <si>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</si>
  <si>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</si>
  <si>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</si>
  <si>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</si>
  <si>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</si>
  <si>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</si>
  <si>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</si>
  <si>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</si>
  <si>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</si>
  <si>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</si>
  <si>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</si>
  <si>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</si>
  <si>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</si>
  <si>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</si>
  <si>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</si>
  <si>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</si>
  <si>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</si>
  <si>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</si>
  <si>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</si>
  <si>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</si>
  <si>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</si>
  <si>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</si>
  <si>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</si>
  <si>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</si>
  <si>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</si>
  <si>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</si>
  <si>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</si>
  <si>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</si>
  <si>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</si>
  <si>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</si>
  <si>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</si>
  <si>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</si>
  <si>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</si>
  <si>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</si>
  <si>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</si>
  <si>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</si>
  <si>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</si>
  <si>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</si>
  <si>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</si>
  <si>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</si>
  <si>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</si>
  <si>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</si>
  <si>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</si>
  <si>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</si>
  <si>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</si>
  <si>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</si>
  <si>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</si>
  <si>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</si>
  <si>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</si>
  <si>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</si>
  <si>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</si>
  <si>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</si>
  <si>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</si>
  <si>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</si>
  <si>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</si>
  <si>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</si>
  <si>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</si>
  <si>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</si>
  <si>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</si>
  <si>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</si>
  <si>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</si>
  <si>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</si>
  <si>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</si>
  <si>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</si>
  <si>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</si>
  <si>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</si>
  <si>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</si>
  <si>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</si>
  <si>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</si>
  <si>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</si>
  <si>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</si>
  <si>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</si>
  <si>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</si>
  <si>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</si>
  <si>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</si>
  <si>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</si>
  <si>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</si>
  <si>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</si>
  <si>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</si>
  <si>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</si>
  <si>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</si>
  <si>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</si>
  <si>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</si>
  <si>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</si>
  <si>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</si>
  <si>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</si>
  <si>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</si>
  <si>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</si>
  <si>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</si>
  <si>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</si>
  <si>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</si>
  <si>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</si>
  <si>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</si>
  <si>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</si>
  <si>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</si>
  <si>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</si>
  <si>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</si>
  <si>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</si>
  <si>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</si>
  <si>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</si>
  <si>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</si>
  <si>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</si>
  <si>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</si>
  <si>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</si>
  <si>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</si>
  <si>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</si>
  <si>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</si>
  <si>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</si>
  <si>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</si>
  <si>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</si>
  <si>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</si>
  <si>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</si>
  <si>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</si>
  <si>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</si>
  <si>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</si>
  <si>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</si>
  <si>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</si>
  <si>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</si>
  <si>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</si>
  <si>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</si>
  <si>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</si>
  <si>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</si>
  <si>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</si>
  <si>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</si>
  <si>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</si>
  <si>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</si>
  <si>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</si>
  <si>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</si>
  <si>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</si>
  <si>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</si>
  <si>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</si>
  <si>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</si>
  <si>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</si>
  <si>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</si>
  <si>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</si>
  <si>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</si>
  <si>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</si>
  <si>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</si>
  <si>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</si>
  <si>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</si>
  <si>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</si>
  <si>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</si>
  <si>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</si>
  <si>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</si>
  <si>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</si>
  <si>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</si>
  <si>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</si>
  <si>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</si>
  <si>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</si>
  <si>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</si>
  <si>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</si>
  <si>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</si>
  <si>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</si>
  <si>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</si>
  <si>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</si>
  <si>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</si>
  <si>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</si>
  <si>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</si>
  <si>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</si>
  <si>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</si>
  <si>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</si>
  <si>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</si>
  <si>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</si>
  <si>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</si>
  <si>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</si>
  <si>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</si>
  <si>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</si>
  <si>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</si>
  <si>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</si>
  <si>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</si>
  <si>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</si>
  <si>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</si>
  <si>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</si>
  <si>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</si>
  <si>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</si>
  <si>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</si>
  <si>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</si>
  <si>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</si>
  <si>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</si>
  <si>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</si>
  <si>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</si>
  <si>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</si>
  <si>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</si>
  <si>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</si>
  <si>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</si>
  <si>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</si>
  <si>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</si>
  <si>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</si>
  <si>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</si>
  <si>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</si>
  <si>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</si>
  <si>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</si>
  <si>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</si>
  <si>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</si>
  <si>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</si>
  <si>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</si>
  <si>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</si>
  <si>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</si>
  <si>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</si>
  <si>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</si>
  <si>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</si>
  <si>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</si>
  <si>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</si>
  <si>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</si>
  <si>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</si>
  <si>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</si>
  <si>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</si>
  <si>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</si>
  <si>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</si>
  <si>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</si>
  <si>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</si>
  <si>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</si>
  <si>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</si>
  <si>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</si>
  <si>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</si>
  <si>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</si>
  <si>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</si>
  <si>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</si>
  <si>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</si>
  <si>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</si>
  <si>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</si>
  <si>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</si>
  <si>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</si>
  <si>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</si>
  <si>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</si>
  <si>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</si>
  <si>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</si>
  <si>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</si>
  <si>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</si>
  <si>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</si>
  <si>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</si>
  <si>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</si>
  <si>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</si>
  <si>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</si>
  <si>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</si>
  <si>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</si>
  <si>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</si>
  <si>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</si>
  <si>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</si>
  <si>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</si>
  <si>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</si>
  <si>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</si>
  <si>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</si>
  <si>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</si>
  <si>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</si>
  <si>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</si>
  <si>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</si>
  <si>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</si>
  <si>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</si>
  <si>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</si>
  <si>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</si>
  <si>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</si>
  <si>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</si>
  <si>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</si>
  <si>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</si>
  <si>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</si>
  <si>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</si>
  <si>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</si>
  <si>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</si>
  <si>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</si>
  <si>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</si>
  <si>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</si>
  <si>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</si>
  <si>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</si>
  <si>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</si>
  <si>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</si>
  <si>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</si>
  <si>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</si>
  <si>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</si>
  <si>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</si>
  <si>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</si>
  <si>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</si>
  <si>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</si>
  <si>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</si>
  <si>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</si>
  <si>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</si>
  <si>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</si>
  <si>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</si>
  <si>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</si>
  <si>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</si>
  <si>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</si>
  <si>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</si>
  <si>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</si>
  <si>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</si>
  <si>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</si>
  <si>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</si>
  <si>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</si>
  <si>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</si>
  <si>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</si>
  <si>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</si>
  <si>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</si>
  <si>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</si>
  <si>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</si>
  <si>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</si>
  <si>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</si>
  <si>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</si>
  <si>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</si>
  <si>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</si>
  <si>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</si>
  <si>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</si>
  <si>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</si>
  <si>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</si>
  <si>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</si>
  <si>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</si>
  <si>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</si>
  <si>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</si>
  <si>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</si>
  <si>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</si>
  <si>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</si>
  <si>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</si>
  <si>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</si>
  <si>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</si>
  <si>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</si>
  <si>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</si>
  <si>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</si>
  <si>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</si>
  <si>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</si>
  <si>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</si>
  <si>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</si>
  <si>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</si>
  <si>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</si>
  <si>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</si>
  <si>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</si>
  <si>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</si>
  <si>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</si>
  <si>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</si>
  <si>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</si>
  <si>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</si>
  <si>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</si>
  <si>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</si>
  <si>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</si>
  <si>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</si>
  <si>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</si>
  <si>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</si>
  <si>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</si>
  <si>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</si>
  <si>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</si>
  <si>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</si>
  <si>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</si>
  <si>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</si>
  <si>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</si>
  <si>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</si>
  <si>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</si>
  <si>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</si>
  <si>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</si>
  <si>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</si>
  <si>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</si>
  <si>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</si>
  <si>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</si>
  <si>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</si>
  <si>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</si>
  <si>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</si>
  <si>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</si>
  <si>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</si>
  <si>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</si>
  <si>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</si>
  <si>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</si>
  <si>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</si>
  <si>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</si>
  <si>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</si>
  <si>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</si>
  <si>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</si>
  <si>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</si>
  <si>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</si>
  <si>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</si>
  <si>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</si>
  <si>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</si>
  <si>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</si>
  <si>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</si>
  <si>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</si>
  <si>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</si>
  <si>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</si>
  <si>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</si>
  <si>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</si>
  <si>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</si>
  <si>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</si>
  <si>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</si>
  <si>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</si>
  <si>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</si>
  <si>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</si>
  <si>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</si>
  <si>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</si>
  <si>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</si>
  <si>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</si>
  <si>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</si>
  <si>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</si>
  <si>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</si>
  <si>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</si>
  <si>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</si>
  <si>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</si>
  <si>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</si>
  <si>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</si>
  <si>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</si>
  <si>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</si>
  <si>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</si>
  <si>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</si>
  <si>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</si>
  <si>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</si>
  <si>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</si>
  <si>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</si>
  <si>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</si>
  <si>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</si>
  <si>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</si>
  <si>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</si>
  <si>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</si>
  <si>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</si>
  <si>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</si>
  <si>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</si>
  <si>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</si>
  <si>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</si>
  <si>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</si>
  <si>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</si>
  <si>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</si>
  <si>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</si>
  <si>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</si>
  <si>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</si>
  <si>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</si>
  <si>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</si>
  <si>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</si>
  <si>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</si>
  <si>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</si>
  <si>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</si>
  <si>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</si>
  <si>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</si>
  <si>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</si>
  <si>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</si>
  <si>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</si>
  <si>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</si>
  <si>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</si>
  <si>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</si>
  <si>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</si>
  <si>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</si>
  <si>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</si>
  <si>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</si>
  <si>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</si>
  <si>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</si>
  <si>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</si>
  <si>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</si>
  <si>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</si>
  <si>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</si>
  <si>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</si>
  <si>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</si>
  <si>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</si>
  <si>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</si>
  <si>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</si>
  <si>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</si>
  <si>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</si>
  <si>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</si>
  <si>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</si>
  <si>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</si>
  <si>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</si>
  <si>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</si>
  <si>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</si>
  <si>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</si>
  <si>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</si>
  <si>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</si>
  <si>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</si>
  <si>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</si>
  <si>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</si>
  <si>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</si>
  <si>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</si>
  <si>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</si>
  <si>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</si>
  <si>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</si>
  <si>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</si>
  <si>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</si>
  <si>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</si>
  <si>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</si>
  <si>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</si>
  <si>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</si>
  <si>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</si>
  <si>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</si>
  <si>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</si>
  <si>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</si>
  <si>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</si>
  <si>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</si>
  <si>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</si>
  <si>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</si>
  <si>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</si>
  <si>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</si>
  <si>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</si>
  <si>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</si>
  <si>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</si>
  <si>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</si>
  <si>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</si>
  <si>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</si>
  <si>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</si>
  <si>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</si>
  <si>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</si>
  <si>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</si>
  <si>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</si>
  <si>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</si>
  <si>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</si>
  <si>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</si>
  <si>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</si>
  <si>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</si>
  <si>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</si>
  <si>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</si>
  <si>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</si>
  <si>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</si>
  <si>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</si>
  <si>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</si>
  <si>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</si>
  <si>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</si>
  <si>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</si>
  <si>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</si>
  <si>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</si>
  <si>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</si>
  <si>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</si>
  <si>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</si>
  <si>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</si>
  <si>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</si>
  <si>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</si>
  <si>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</si>
  <si>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</si>
  <si>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</si>
  <si>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</si>
  <si>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</si>
  <si>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</si>
  <si>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</si>
  <si>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</si>
  <si>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</si>
  <si>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</si>
  <si>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</si>
  <si>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</si>
  <si>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</si>
  <si>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</si>
  <si>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</si>
  <si>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</si>
  <si>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</si>
  <si>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</si>
  <si>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</si>
  <si>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</si>
  <si>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</si>
  <si>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</si>
  <si>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</si>
  <si>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</si>
  <si>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</si>
  <si>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</si>
  <si>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</si>
  <si>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</si>
  <si>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</si>
  <si>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</si>
  <si>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</si>
  <si>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</si>
  <si>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</si>
  <si>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</si>
  <si>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</si>
  <si>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</si>
  <si>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</si>
  <si>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</si>
  <si>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</si>
  <si>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</si>
  <si>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</si>
  <si>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</si>
  <si>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</si>
  <si>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</si>
  <si>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</si>
  <si>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</si>
  <si>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</si>
  <si>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</si>
  <si>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</si>
  <si>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</si>
  <si>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</si>
  <si>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</si>
  <si>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</si>
  <si>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</si>
  <si>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</si>
  <si>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</si>
  <si>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</si>
  <si>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</si>
  <si>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</si>
  <si>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</si>
  <si>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</si>
  <si>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</si>
  <si>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</si>
  <si>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</si>
  <si>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</si>
  <si>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</si>
  <si>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</si>
  <si>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</si>
  <si>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</si>
  <si>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</si>
  <si>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</si>
  <si>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</si>
  <si>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</si>
  <si>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</si>
  <si>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</si>
  <si>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</si>
  <si>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</si>
  <si>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</si>
  <si>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</si>
  <si>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</si>
  <si>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</si>
  <si>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</si>
  <si>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</si>
  <si>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</si>
  <si>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</si>
  <si>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</si>
  <si>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</si>
  <si>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</si>
  <si>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</si>
  <si>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</si>
  <si>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</si>
  <si>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</si>
  <si>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</si>
  <si>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</si>
  <si>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</si>
  <si>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</si>
  <si>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</si>
  <si>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</si>
  <si>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</si>
  <si>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</si>
  <si>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</si>
  <si>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</si>
  <si>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</si>
  <si>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</si>
  <si>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</si>
  <si>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</si>
  <si>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</si>
  <si>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</si>
  <si>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</si>
  <si>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</si>
  <si>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</si>
  <si>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</si>
  <si>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</si>
  <si>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</si>
  <si>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</si>
  <si>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</si>
  <si>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</si>
  <si>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</si>
  <si>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</si>
  <si>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</si>
  <si>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</si>
  <si>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</si>
  <si>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</si>
  <si>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</si>
  <si>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</si>
  <si>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</si>
  <si>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</si>
  <si>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</si>
  <si>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</si>
  <si>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</si>
  <si>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</si>
  <si>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</si>
  <si>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</si>
  <si>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</si>
  <si>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</si>
  <si>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</si>
  <si>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</si>
  <si>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</si>
  <si>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</si>
  <si>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</si>
  <si>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</si>
  <si>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</si>
  <si>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</si>
  <si>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</si>
  <si>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</si>
  <si>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</si>
  <si>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</si>
  <si>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</si>
  <si>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</si>
  <si>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</si>
  <si>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</si>
  <si>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</si>
  <si>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</si>
  <si>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</si>
  <si>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</si>
  <si>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</si>
  <si>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</si>
  <si>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</si>
  <si>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</si>
  <si>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</si>
  <si>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</si>
  <si>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</si>
  <si>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</si>
  <si>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</si>
  <si>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</si>
  <si>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</si>
  <si>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</si>
  <si>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</si>
  <si>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</si>
  <si>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</si>
  <si>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</si>
  <si>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</si>
  <si>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</si>
  <si>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</si>
  <si>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</si>
  <si>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</si>
  <si>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</si>
  <si>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</si>
  <si>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</si>
  <si>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</si>
  <si>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</si>
  <si>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</si>
  <si>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</si>
  <si>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</si>
  <si>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</si>
  <si>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</si>
  <si>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</si>
  <si>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</si>
  <si>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</si>
  <si>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</si>
  <si>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</si>
  <si>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</si>
  <si>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</si>
  <si>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</si>
  <si>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</si>
  <si>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</si>
  <si>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</si>
  <si>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</si>
  <si>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</si>
  <si>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</si>
  <si>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</si>
  <si>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</si>
  <si>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</si>
  <si>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</si>
  <si>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</si>
  <si>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</si>
  <si>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</si>
  <si>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</si>
  <si>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</si>
  <si>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</si>
  <si>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</si>
  <si>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</si>
  <si>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</si>
  <si>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</si>
  <si>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</si>
  <si>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</si>
  <si>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</si>
  <si>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</si>
  <si>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</si>
  <si>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</si>
  <si>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</si>
  <si>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</si>
  <si>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</si>
  <si>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</si>
  <si>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</si>
  <si>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</si>
  <si>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</si>
  <si>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</si>
  <si>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</si>
  <si>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</si>
  <si>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</si>
  <si>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</si>
  <si>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</si>
  <si>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</si>
  <si>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</si>
  <si>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</si>
  <si>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</si>
  <si>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</si>
  <si>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</si>
  <si>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</si>
  <si>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</si>
  <si>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</si>
  <si>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</si>
  <si>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</si>
  <si>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</si>
  <si>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</si>
  <si>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</si>
  <si>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</si>
  <si>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</si>
  <si>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</si>
  <si>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</si>
  <si>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</si>
  <si>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</si>
  <si>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</si>
  <si>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</si>
  <si>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</si>
  <si>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</si>
  <si>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</si>
  <si>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</si>
  <si>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</si>
  <si>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</si>
  <si>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</si>
  <si>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</si>
  <si>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</si>
  <si>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</si>
  <si>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</si>
  <si>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</si>
  <si>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</si>
  <si>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</si>
  <si>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</si>
  <si>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</si>
  <si>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</si>
  <si>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</si>
  <si>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</si>
  <si>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</si>
  <si>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</si>
  <si>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</si>
  <si>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</si>
  <si>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</si>
  <si>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</si>
  <si>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</si>
  <si>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</si>
  <si>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</si>
  <si>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</si>
  <si>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</si>
  <si>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</si>
  <si>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</si>
  <si>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</si>
  <si>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</si>
  <si>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</si>
  <si>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</si>
  <si>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</si>
  <si>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</si>
  <si>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</si>
  <si>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</si>
  <si>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</si>
  <si>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</si>
  <si>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</si>
  <si>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</si>
  <si>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</si>
  <si>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</si>
  <si>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</si>
  <si>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</si>
  <si>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</si>
  <si>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</si>
  <si>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</si>
  <si>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</si>
  <si>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</si>
  <si>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</si>
  <si>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</si>
  <si>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</si>
  <si>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</si>
  <si>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</si>
  <si>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</si>
  <si>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</si>
  <si>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</si>
  <si>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</si>
  <si>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</si>
  <si>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</si>
  <si>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</si>
  <si>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</si>
  <si>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</si>
  <si>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</si>
  <si>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</si>
  <si>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</si>
  <si>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</si>
  <si>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</si>
  <si>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</si>
  <si>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</si>
  <si>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</si>
  <si>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</si>
  <si>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</si>
  <si>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</si>
  <si>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</si>
  <si>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</si>
  <si>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</si>
  <si>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</si>
  <si>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</si>
  <si>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</si>
  <si>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</si>
  <si>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</si>
  <si>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</si>
  <si>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</si>
  <si>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</si>
  <si>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</si>
  <si>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</si>
  <si>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</si>
  <si>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</si>
  <si>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</si>
  <si>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</si>
  <si>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</si>
  <si>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</si>
  <si>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</si>
  <si>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</si>
  <si>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</si>
  <si>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</si>
  <si>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</si>
  <si>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</si>
  <si>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</si>
  <si>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</si>
  <si>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</si>
  <si>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</si>
  <si>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</si>
  <si>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</si>
  <si>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</si>
  <si>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</si>
  <si>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</si>
  <si>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</si>
  <si>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</si>
  <si>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</si>
  <si>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</si>
  <si>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</si>
  <si>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</si>
  <si>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</si>
  <si>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</si>
  <si>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</si>
  <si>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</si>
  <si>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</si>
  <si>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</si>
  <si>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</si>
  <si>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</si>
  <si>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</si>
  <si>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</si>
  <si>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</si>
  <si>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</si>
  <si>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</si>
  <si>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</si>
  <si>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</si>
  <si>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</si>
  <si>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</si>
  <si>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</si>
  <si>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</si>
  <si>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</si>
  <si>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</si>
  <si>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</si>
  <si>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</si>
  <si>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</si>
  <si>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</si>
  <si>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</si>
  <si>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</si>
  <si>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</si>
  <si>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</si>
  <si>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</si>
  <si>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</si>
  <si>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</si>
  <si>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</si>
  <si>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</si>
  <si>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</si>
  <si>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</si>
  <si>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</si>
  <si>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</si>
  <si>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</si>
  <si>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</si>
  <si>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</si>
  <si>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</si>
  <si>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</si>
  <si>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</si>
  <si>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</si>
  <si>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</si>
  <si>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</si>
  <si>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</si>
  <si>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</si>
  <si>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</si>
  <si>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</si>
  <si>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</si>
  <si>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</si>
  <si>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</si>
  <si>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</si>
  <si>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</si>
  <si>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</si>
  <si>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</si>
  <si>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</si>
  <si>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</si>
  <si>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</si>
  <si>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</si>
  <si>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</si>
  <si>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</si>
  <si>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</si>
  <si>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</si>
  <si>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</si>
  <si>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</si>
  <si>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</si>
  <si>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</si>
  <si>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</si>
  <si>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</si>
  <si>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</si>
  <si>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</si>
  <si>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</si>
  <si>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</si>
  <si>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</si>
  <si>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</si>
  <si>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</si>
  <si>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</si>
  <si>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</si>
  <si>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</si>
  <si>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</si>
  <si>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</si>
  <si>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</si>
  <si>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</si>
  <si>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</si>
  <si>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</si>
  <si>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</si>
  <si>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</si>
  <si>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</si>
  <si>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</si>
  <si>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</si>
  <si>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</si>
  <si>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</si>
  <si>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</si>
  <si>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</si>
  <si>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</si>
  <si>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</si>
  <si>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</si>
  <si>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</si>
  <si>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</si>
  <si>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</si>
  <si>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</si>
  <si>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</si>
  <si>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</si>
  <si>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</si>
  <si>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</si>
  <si>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</si>
  <si>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</si>
  <si>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</si>
  <si>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</si>
  <si>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</si>
  <si>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</si>
  <si>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</si>
  <si>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</si>
  <si>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</si>
  <si>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</si>
  <si>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</si>
  <si>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</si>
  <si>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</si>
  <si>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</si>
  <si>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</si>
  <si>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</si>
  <si>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</si>
  <si>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</si>
  <si>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</si>
  <si>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</si>
  <si>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</si>
  <si>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</si>
  <si>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</si>
  <si>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</si>
  <si>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</si>
  <si>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</si>
  <si>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</si>
  <si>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</si>
  <si>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</si>
  <si>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</si>
  <si>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</si>
  <si>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</si>
  <si>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</si>
  <si>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</si>
  <si>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</si>
  <si>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</si>
  <si>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</si>
  <si>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</si>
  <si>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</si>
  <si>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</si>
  <si>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</si>
  <si>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</si>
  <si>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</si>
  <si>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</si>
  <si>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</si>
  <si>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</si>
  <si>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</si>
  <si>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</si>
  <si>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</si>
  <si>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</si>
  <si>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</si>
  <si>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</si>
  <si>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</si>
  <si>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</si>
  <si>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</si>
  <si>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</si>
  <si>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</si>
  <si>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</si>
  <si>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</si>
  <si>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</si>
  <si>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</si>
  <si>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</si>
  <si>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</si>
  <si>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</si>
  <si>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</si>
  <si>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</si>
  <si>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</si>
  <si>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</si>
  <si>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</si>
  <si>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</si>
  <si>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</si>
  <si>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</si>
  <si>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</si>
  <si>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</si>
  <si>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</si>
  <si>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</si>
  <si>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</si>
  <si>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</si>
  <si>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</si>
  <si>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</si>
  <si>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</si>
  <si>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</si>
  <si>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</si>
  <si>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</si>
  <si>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</si>
  <si>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</si>
  <si>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</si>
  <si>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</si>
  <si>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</si>
  <si>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</si>
  <si>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</si>
  <si>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</si>
  <si>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</si>
  <si>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</si>
  <si>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</si>
  <si>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</si>
  <si>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</si>
  <si>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</si>
  <si>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</si>
  <si>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</si>
  <si>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</si>
  <si>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</si>
  <si>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</si>
  <si>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</si>
  <si>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</si>
  <si>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</si>
  <si>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</si>
  <si>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</si>
  <si>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</si>
  <si>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</si>
  <si>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</si>
  <si>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</si>
  <si>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</si>
  <si>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</si>
  <si>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</si>
  <si>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</si>
  <si>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</si>
  <si>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</si>
  <si>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</si>
  <si>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</si>
  <si>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</si>
  <si>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</si>
  <si>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</si>
  <si>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</si>
  <si>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</si>
  <si>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</si>
  <si>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</si>
  <si>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</si>
  <si>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</si>
  <si>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</si>
  <si>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</si>
  <si>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</si>
  <si>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</si>
  <si>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</si>
  <si>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</si>
  <si>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</si>
  <si>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</si>
  <si>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</si>
  <si>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</si>
  <si>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</si>
  <si>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</si>
  <si>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</si>
  <si>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</si>
  <si>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</si>
  <si>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</si>
  <si>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</si>
  <si>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</si>
  <si>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</si>
  <si>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</si>
  <si>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</si>
  <si>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</si>
  <si>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</si>
  <si>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</si>
  <si>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</si>
  <si>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</si>
  <si>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</si>
  <si>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</si>
  <si>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</si>
  <si>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</si>
  <si>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</si>
  <si>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</si>
  <si>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</si>
  <si>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</si>
  <si>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</si>
  <si>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</si>
  <si>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</si>
  <si>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</si>
  <si>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</si>
  <si>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</si>
  <si>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</si>
  <si>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</si>
  <si>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</si>
  <si>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</si>
  <si>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</si>
  <si>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</si>
  <si>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</si>
  <si>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</si>
  <si>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</si>
  <si>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</si>
  <si>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</si>
  <si>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</si>
  <si>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</si>
  <si>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</si>
  <si>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</si>
  <si>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</si>
  <si>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</si>
  <si>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</si>
  <si>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</si>
  <si>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</si>
  <si>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</si>
  <si>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</si>
  <si>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</si>
  <si>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</si>
  <si>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</si>
  <si>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</si>
  <si>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</si>
  <si>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</si>
  <si>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</si>
  <si>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</si>
  <si>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</si>
  <si>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</si>
  <si>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</si>
  <si>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</si>
  <si>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</si>
  <si>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</si>
  <si>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</si>
  <si>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</si>
  <si>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</si>
  <si>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</si>
  <si>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</si>
  <si>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</si>
  <si>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</si>
  <si>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</si>
  <si>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</si>
  <si>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</si>
  <si>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</si>
  <si>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</si>
  <si>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</si>
  <si>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</si>
  <si>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</si>
  <si>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</si>
  <si>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</si>
  <si>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</si>
  <si>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</si>
  <si>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</si>
  <si>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</si>
  <si>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</si>
  <si>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</si>
  <si>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</si>
  <si>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</si>
  <si>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</si>
  <si>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</si>
  <si>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</si>
  <si>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</si>
  <si>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</si>
  <si>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</si>
  <si>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</si>
  <si>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</si>
  <si>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</si>
  <si>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</si>
  <si>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</si>
  <si>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</si>
  <si>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</si>
  <si>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</si>
  <si>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</si>
  <si>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</si>
  <si>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</si>
  <si>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</si>
  <si>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</si>
  <si>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</si>
  <si>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</si>
  <si>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</si>
  <si>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</si>
  <si>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</si>
  <si>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</si>
  <si>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</si>
  <si>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</si>
  <si>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</si>
  <si>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</si>
  <si>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</si>
  <si>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</si>
  <si>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</si>
  <si>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</si>
  <si>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</si>
  <si>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</si>
  <si>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</si>
  <si>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</si>
  <si>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</si>
  <si>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</si>
  <si>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</si>
  <si>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</si>
  <si>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</si>
  <si>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</si>
  <si>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</si>
  <si>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</si>
  <si>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</si>
  <si>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</si>
  <si>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</si>
  <si>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</si>
  <si>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</si>
  <si>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</si>
  <si>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</si>
  <si>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</si>
  <si>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</si>
  <si>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</si>
  <si>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</si>
  <si>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</si>
  <si>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</si>
  <si>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</si>
  <si>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</si>
  <si>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</si>
  <si>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</si>
  <si>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</si>
  <si>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</si>
  <si>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</si>
  <si>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</si>
  <si>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</si>
  <si>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</si>
  <si>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</si>
  <si>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</si>
  <si>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</si>
  <si>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</si>
  <si>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</si>
  <si>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</si>
  <si>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</si>
  <si>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</si>
  <si>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</si>
  <si>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</si>
  <si>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</si>
  <si>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</si>
  <si>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</si>
  <si>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</si>
  <si>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</si>
  <si>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</si>
  <si>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</si>
  <si>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</si>
  <si>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</si>
  <si>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</si>
  <si>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</si>
  <si>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</si>
  <si>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</si>
  <si>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</si>
  <si>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</si>
  <si>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</si>
  <si>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</si>
  <si>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</si>
  <si>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</si>
  <si>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</si>
  <si>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</si>
  <si>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</si>
  <si>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</si>
  <si>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</si>
  <si>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</si>
  <si>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</si>
  <si>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</si>
  <si>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</si>
  <si>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</si>
  <si>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</si>
  <si>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</si>
  <si>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</si>
  <si>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</si>
  <si>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</si>
  <si>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</si>
  <si>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</si>
  <si>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</si>
  <si>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</si>
  <si>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</si>
  <si>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</si>
  <si>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</si>
  <si>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</si>
  <si>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</si>
  <si>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</si>
  <si>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</si>
  <si>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</si>
  <si>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</si>
  <si>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</si>
  <si>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</si>
  <si>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</si>
  <si>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</si>
  <si>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</si>
  <si>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</si>
  <si>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</si>
  <si>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</si>
  <si>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</si>
  <si>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</si>
  <si>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</si>
  <si>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</si>
  <si>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</si>
  <si>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</si>
  <si>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</si>
  <si>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</si>
  <si>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</si>
  <si>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</si>
  <si>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</si>
  <si>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</si>
  <si>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</si>
  <si>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</si>
  <si>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</si>
  <si>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</si>
  <si>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</si>
  <si>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</si>
  <si>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</si>
  <si>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</si>
  <si>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</si>
  <si>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</si>
  <si>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</si>
  <si>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</si>
  <si>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</si>
  <si>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</si>
  <si>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</si>
  <si>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</si>
  <si>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</si>
  <si>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</si>
  <si>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</si>
  <si>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</si>
  <si>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</si>
  <si>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</si>
  <si>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</si>
  <si>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</si>
  <si>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</si>
  <si>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</si>
  <si>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</si>
  <si>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</si>
  <si>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</si>
  <si>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</si>
  <si>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</si>
  <si>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</si>
  <si>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</si>
  <si>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</si>
  <si>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</si>
  <si>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</si>
  <si>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</si>
  <si>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</si>
  <si>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</si>
  <si>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</si>
  <si>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</si>
  <si>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</si>
  <si>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</si>
  <si>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</si>
  <si>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</si>
  <si>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</si>
  <si>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</si>
  <si>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</si>
  <si>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</si>
  <si>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</si>
  <si>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</si>
  <si>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</si>
  <si>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</si>
  <si>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</si>
  <si>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</si>
  <si>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</si>
  <si>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</si>
  <si>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</si>
  <si>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</si>
  <si>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</si>
  <si>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</si>
  <si>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</si>
  <si>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</si>
  <si>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</si>
  <si>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</si>
  <si>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</si>
  <si>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</si>
  <si>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</si>
  <si>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</si>
  <si>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</si>
  <si>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</si>
  <si>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</si>
  <si>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</si>
  <si>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</si>
  <si>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</si>
  <si>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</si>
  <si>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</si>
  <si>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</si>
  <si>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</si>
  <si>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</si>
  <si>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</si>
  <si>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</si>
  <si>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</si>
  <si>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</si>
  <si>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</si>
  <si>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</si>
  <si>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</si>
  <si>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</si>
  <si>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</si>
  <si>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</si>
  <si>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</si>
  <si>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</si>
  <si>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</si>
  <si>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</si>
  <si>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</si>
  <si>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</si>
  <si>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</si>
  <si>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</si>
  <si>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</si>
  <si>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</si>
  <si>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</si>
  <si>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</si>
  <si>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</si>
  <si>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</si>
  <si>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</si>
  <si>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</si>
  <si>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</si>
  <si>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</si>
  <si>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</si>
  <si>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</si>
  <si>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</si>
  <si>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</si>
  <si>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</si>
  <si>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</si>
  <si>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</si>
  <si>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</si>
  <si>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</si>
  <si>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</si>
  <si>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</si>
  <si>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</si>
  <si>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</si>
  <si>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</si>
  <si>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</si>
  <si>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</si>
  <si>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</si>
  <si>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</si>
  <si>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</si>
  <si>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</si>
  <si>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</si>
  <si>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</si>
  <si>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</si>
  <si>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</si>
  <si>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</si>
  <si>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</si>
  <si>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</si>
  <si>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</si>
  <si>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</si>
  <si>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</si>
  <si>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</si>
  <si>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</si>
  <si>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</si>
  <si>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</si>
  <si>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</si>
  <si>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</si>
  <si>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</si>
  <si>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</si>
  <si>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</si>
  <si>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</si>
  <si>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</si>
  <si>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</si>
  <si>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</si>
  <si>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</si>
  <si>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</si>
  <si>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</si>
  <si>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</si>
  <si>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</si>
  <si>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</si>
  <si>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</si>
  <si>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</si>
  <si>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</si>
  <si>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</si>
  <si>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</si>
  <si>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</si>
  <si>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</si>
  <si>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</si>
  <si>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</si>
  <si>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</si>
  <si>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</si>
  <si>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</si>
  <si>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</si>
  <si>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</si>
  <si>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</si>
  <si>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</si>
  <si>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</si>
  <si>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</si>
  <si>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</si>
  <si>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</si>
  <si>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</si>
  <si>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</si>
  <si>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</si>
  <si>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</si>
  <si>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</si>
  <si>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</si>
  <si>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</si>
  <si>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</si>
  <si>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</si>
  <si>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</si>
  <si>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</si>
  <si>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</si>
  <si>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</si>
  <si>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</si>
  <si>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</si>
  <si>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</si>
  <si>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</si>
  <si>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</si>
  <si>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</si>
  <si>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</si>
  <si>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</si>
  <si>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</si>
  <si>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</si>
  <si>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</si>
  <si>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</si>
  <si>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</si>
  <si>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</si>
  <si>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</si>
  <si>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</si>
  <si>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</si>
  <si>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</si>
  <si>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</si>
  <si>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</si>
  <si>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</si>
  <si>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</si>
  <si>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</si>
  <si>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</si>
  <si>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</si>
  <si>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</si>
  <si>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</si>
  <si>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</si>
  <si>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</si>
  <si>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</si>
  <si>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</si>
  <si>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</si>
  <si>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</si>
  <si>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</si>
  <si>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</si>
  <si>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</si>
  <si>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</si>
  <si>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</si>
  <si>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</si>
  <si>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</si>
  <si>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</si>
  <si>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</si>
  <si>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</si>
  <si>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</si>
  <si>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</si>
  <si>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</si>
  <si>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</si>
  <si>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</si>
  <si>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</si>
  <si>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</si>
  <si>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</si>
  <si>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</si>
  <si>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</si>
  <si>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</si>
  <si>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</si>
  <si>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</si>
  <si>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</si>
  <si>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</si>
  <si>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</si>
  <si>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</si>
  <si>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</si>
  <si>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</si>
  <si>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</si>
  <si>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</si>
  <si>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</si>
  <si>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</si>
  <si>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</si>
  <si>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</si>
  <si>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</si>
  <si>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</si>
  <si>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</si>
  <si>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</si>
  <si>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</si>
  <si>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</si>
  <si>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</si>
  <si>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</si>
  <si>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</si>
  <si>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</si>
  <si>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</si>
  <si>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</si>
  <si>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</si>
  <si>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</si>
  <si>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</si>
  <si>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</si>
  <si>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</si>
  <si>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</si>
  <si>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</si>
  <si>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</si>
  <si>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</si>
  <si>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</si>
  <si>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</si>
  <si>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</si>
  <si>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</si>
  <si>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</si>
  <si>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</si>
  <si>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</si>
  <si>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</si>
  <si>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</si>
  <si>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</si>
  <si>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</si>
  <si>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</si>
  <si>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</si>
  <si>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</si>
  <si>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</si>
  <si>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</si>
  <si>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</si>
  <si>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</si>
  <si>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</si>
  <si>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</si>
  <si>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</si>
  <si>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</si>
  <si>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</si>
  <si>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</si>
  <si>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</si>
  <si>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</si>
  <si>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</si>
  <si>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</si>
  <si>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</si>
  <si>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</si>
  <si>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</si>
  <si>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</si>
  <si>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</si>
  <si>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</si>
  <si>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</si>
  <si>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</si>
  <si>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</si>
  <si>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</si>
  <si>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</si>
  <si>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</si>
  <si>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</si>
  <si>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</si>
  <si>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</si>
  <si>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</si>
  <si>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</si>
  <si>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</si>
  <si>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</si>
  <si>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</si>
  <si>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</si>
  <si>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</si>
  <si>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</si>
  <si>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</si>
  <si>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</si>
  <si>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</si>
  <si>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</si>
  <si>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</si>
  <si>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</si>
  <si>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</si>
  <si>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</si>
  <si>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</si>
  <si>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</si>
  <si>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</si>
  <si>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</si>
  <si>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</si>
  <si>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</si>
  <si>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</si>
  <si>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</si>
  <si>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</si>
  <si>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</si>
  <si>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</si>
  <si>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</si>
  <si>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</si>
  <si>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</si>
  <si>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</si>
  <si>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</si>
  <si>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</si>
  <si>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</si>
  <si>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</si>
  <si>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</si>
  <si>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</si>
  <si>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</si>
  <si>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</si>
  <si>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</si>
  <si>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</si>
  <si>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</si>
  <si>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</si>
  <si>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</si>
  <si>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</si>
  <si>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</si>
  <si>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</si>
  <si>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</si>
  <si>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</si>
  <si>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</si>
  <si>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</si>
  <si>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</si>
  <si>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</si>
  <si>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</si>
  <si>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</si>
  <si>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</si>
  <si>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</si>
  <si>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</si>
  <si>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</si>
  <si>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</si>
  <si>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</si>
  <si>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</si>
  <si>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</si>
  <si>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</si>
  <si>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</si>
  <si>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</si>
  <si>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</si>
  <si>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</si>
  <si>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</si>
  <si>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</si>
  <si>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</si>
  <si>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</si>
  <si>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</si>
  <si>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</si>
  <si>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</si>
  <si>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</si>
  <si>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</si>
  <si>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</si>
  <si>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</si>
  <si>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</si>
  <si>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</si>
  <si>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</si>
  <si>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</si>
  <si>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</si>
  <si>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</si>
  <si>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</si>
  <si>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</si>
  <si>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</si>
  <si>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</si>
  <si>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</si>
  <si>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</si>
  <si>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</si>
  <si>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</si>
  <si>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</si>
  <si>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</si>
  <si>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</si>
  <si>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</si>
  <si>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</si>
  <si>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</si>
  <si>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</si>
  <si>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</si>
  <si>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</si>
  <si>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</si>
  <si>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</si>
  <si>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</si>
  <si>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</si>
  <si>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</si>
  <si>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</si>
  <si>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</si>
  <si>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</si>
  <si>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</si>
  <si>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</si>
  <si>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</si>
  <si>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</si>
  <si>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</si>
  <si>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</si>
  <si>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</si>
  <si>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</si>
  <si>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</si>
  <si>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</si>
  <si>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</si>
  <si>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</si>
  <si>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</si>
  <si>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</si>
  <si>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</si>
  <si>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</si>
  <si>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</si>
  <si>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</si>
  <si>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</si>
  <si>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</si>
  <si>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</si>
  <si>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</si>
  <si>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</si>
  <si>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</si>
  <si>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</si>
  <si>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</si>
  <si>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</si>
  <si>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</si>
  <si>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</si>
  <si>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</si>
  <si>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</si>
  <si>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</si>
  <si>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</si>
  <si>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</si>
  <si>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</si>
  <si>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</si>
  <si>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</si>
  <si>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</si>
  <si>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</si>
  <si>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</si>
  <si>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</si>
  <si>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</si>
  <si>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</si>
  <si>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</si>
  <si>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</si>
  <si>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</si>
  <si>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</si>
  <si>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</si>
  <si>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</si>
  <si>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</si>
  <si>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</si>
  <si>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</si>
  <si>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</si>
  <si>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</si>
  <si>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</si>
  <si>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</si>
  <si>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</si>
  <si>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</si>
  <si>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</si>
  <si>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</si>
  <si>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</si>
  <si>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</si>
  <si>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</si>
  <si>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</si>
  <si>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</si>
  <si>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</si>
  <si>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</si>
  <si>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</si>
  <si>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</si>
  <si>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</si>
  <si>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</si>
  <si>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</si>
  <si>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</si>
  <si>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</si>
  <si>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</si>
  <si>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</si>
  <si>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</si>
  <si>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</si>
  <si>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</si>
  <si>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</si>
  <si>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</si>
  <si>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</si>
  <si>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</si>
  <si>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</si>
  <si>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</si>
  <si>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</si>
  <si>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</si>
  <si>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</si>
  <si>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</si>
  <si>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</si>
  <si>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</si>
  <si>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</si>
  <si>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</si>
  <si>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</si>
  <si>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</si>
  <si>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</si>
  <si>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</si>
  <si>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</si>
  <si>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</si>
  <si>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</si>
  <si>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</si>
  <si>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</si>
  <si>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</si>
  <si>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</si>
  <si>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</si>
  <si>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</si>
  <si>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</si>
  <si>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</si>
  <si>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</si>
  <si>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</si>
  <si>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</si>
  <si>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</si>
  <si>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</si>
  <si>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</si>
  <si>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</si>
  <si>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</si>
  <si>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</si>
  <si>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</si>
  <si>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</si>
  <si>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</si>
  <si>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</si>
  <si>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</si>
  <si>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</si>
  <si>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</si>
  <si>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</si>
  <si>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</si>
  <si>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</si>
  <si>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</si>
  <si>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</si>
  <si>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</si>
  <si>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</si>
  <si>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</si>
  <si>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</si>
  <si>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</si>
  <si>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</si>
  <si>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</si>
  <si>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</si>
  <si>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</si>
  <si>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</si>
  <si>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</si>
  <si>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</si>
  <si>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</si>
  <si>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</si>
  <si>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</si>
  <si>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</si>
  <si>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</si>
  <si>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</si>
  <si>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</si>
  <si>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</si>
  <si>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</si>
  <si>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</si>
  <si>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</si>
  <si>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</si>
  <si>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</si>
  <si>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</si>
  <si>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</si>
  <si>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</si>
  <si>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</si>
  <si>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</si>
  <si>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</si>
  <si>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</si>
  <si>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</si>
  <si>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</si>
  <si>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</si>
  <si>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</si>
  <si>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</si>
  <si>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</si>
  <si>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</si>
  <si>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</si>
  <si>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</si>
  <si>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</si>
  <si>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</si>
  <si>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</si>
  <si>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</si>
  <si>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</si>
  <si>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</si>
  <si>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</si>
  <si>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</si>
  <si>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</si>
  <si>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</si>
  <si>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</si>
  <si>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</si>
  <si>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</si>
  <si>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</si>
  <si>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</si>
  <si>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</si>
  <si>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</si>
  <si>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</si>
  <si>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</si>
  <si>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</si>
  <si>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</si>
  <si>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</si>
  <si>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</si>
  <si>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</si>
  <si>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</si>
  <si>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</si>
  <si>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</si>
  <si>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</si>
  <si>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</si>
  <si>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</si>
  <si>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</si>
  <si>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</si>
  <si>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</si>
  <si>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</si>
  <si>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</si>
  <si>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</si>
  <si>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</si>
  <si>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</si>
  <si>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</si>
  <si>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</si>
  <si>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</si>
  <si>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</si>
  <si>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</si>
  <si>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</si>
  <si>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</si>
  <si>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</si>
  <si>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</si>
  <si>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</si>
  <si>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</si>
  <si>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</si>
  <si>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</si>
  <si>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</si>
  <si>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</si>
  <si>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</si>
  <si>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</si>
  <si>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</si>
  <si>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</si>
  <si>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</si>
  <si>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</si>
  <si>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</si>
  <si>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</si>
  <si>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</si>
  <si>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</si>
  <si>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</si>
  <si>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</si>
  <si>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</si>
  <si>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</si>
  <si>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</si>
  <si>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</si>
  <si>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</si>
  <si>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</si>
  <si>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</si>
  <si>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</si>
  <si>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</si>
  <si>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</si>
  <si>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</si>
  <si>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</si>
  <si>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</si>
  <si>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</si>
  <si>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</si>
  <si>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</si>
  <si>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</si>
  <si>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</si>
  <si>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</si>
  <si>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</si>
  <si>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</si>
  <si>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</si>
  <si>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</si>
  <si>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</si>
  <si>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</si>
  <si>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</si>
  <si>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</si>
  <si>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</si>
  <si>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</si>
  <si>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</si>
  <si>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</si>
  <si>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</si>
  <si>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</si>
  <si>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</si>
  <si>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</si>
  <si>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</si>
  <si>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</si>
  <si>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</si>
  <si>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</si>
  <si>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</si>
  <si>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</si>
  <si>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</si>
  <si>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</si>
  <si>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</si>
  <si>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</si>
  <si>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</si>
  <si>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</si>
  <si>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</si>
  <si>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</si>
  <si>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</si>
  <si>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</si>
  <si>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</si>
  <si>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</si>
  <si>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</si>
  <si>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</si>
  <si>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</si>
  <si>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</si>
  <si>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</si>
  <si>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</si>
  <si>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</si>
  <si>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</si>
  <si>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</si>
  <si>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</si>
  <si>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</si>
  <si>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</si>
  <si>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</si>
  <si>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</si>
  <si>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</si>
  <si>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</si>
  <si>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</si>
  <si>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</si>
  <si>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</si>
  <si>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</si>
  <si>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</si>
  <si>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</si>
  <si>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</si>
  <si>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</si>
  <si>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</si>
  <si>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</si>
  <si>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</si>
  <si>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</si>
  <si>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</si>
  <si>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</si>
  <si>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</si>
  <si>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</si>
  <si>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</si>
  <si>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</si>
  <si>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</si>
  <si>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</si>
  <si>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</si>
  <si>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</si>
  <si>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</si>
  <si>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</si>
  <si>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</si>
  <si>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</si>
  <si>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</si>
  <si>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</si>
  <si>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</si>
  <si>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</si>
  <si>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</si>
  <si>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</si>
  <si>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</si>
  <si>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</si>
  <si>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</si>
  <si>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</si>
  <si>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</si>
  <si>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</si>
  <si>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</si>
  <si>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</si>
  <si>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</si>
  <si>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</si>
  <si>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</si>
  <si>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</si>
  <si>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</si>
  <si>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</si>
  <si>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</si>
  <si>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</si>
  <si>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</si>
  <si>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</si>
  <si>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</si>
  <si>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</si>
  <si>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</si>
  <si>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</si>
  <si>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</si>
  <si>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</si>
  <si>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</si>
  <si>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</si>
  <si>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</si>
  <si>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</si>
  <si>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</si>
  <si>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</si>
  <si>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</si>
  <si>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</si>
  <si>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</si>
  <si>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</si>
  <si>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</si>
  <si>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</si>
  <si>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</si>
  <si>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</si>
  <si>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</si>
  <si>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</si>
  <si>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</si>
  <si>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</si>
  <si>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</si>
  <si>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</si>
  <si>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</si>
  <si>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</si>
  <si>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</si>
  <si>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</si>
  <si>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</si>
  <si>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</si>
  <si>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</si>
  <si>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</si>
  <si>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</si>
  <si>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</si>
  <si>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</si>
  <si>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</si>
  <si>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</si>
  <si>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</si>
  <si>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</si>
  <si>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</si>
  <si>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</si>
  <si>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</si>
  <si>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</si>
  <si>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</si>
  <si>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</si>
  <si>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</si>
  <si>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</si>
  <si>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</si>
  <si>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</si>
  <si>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</si>
  <si>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</si>
  <si>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</si>
  <si>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</si>
  <si>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</si>
  <si>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</si>
  <si>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</si>
  <si>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</si>
  <si>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</si>
  <si>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</si>
  <si>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</si>
  <si>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</si>
  <si>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</si>
  <si>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</si>
  <si>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</si>
  <si>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</si>
  <si>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</si>
  <si>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</si>
  <si>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</si>
  <si>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</si>
  <si>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</si>
  <si>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</si>
  <si>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</si>
  <si>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</si>
  <si>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</si>
  <si>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</si>
  <si>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</si>
  <si>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</si>
  <si>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</si>
  <si>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</si>
  <si>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</si>
  <si>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</si>
  <si>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</si>
  <si>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</si>
  <si>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</si>
  <si>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</si>
  <si>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</si>
  <si>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</si>
  <si>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</si>
  <si>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</si>
  <si>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</si>
  <si>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</si>
  <si>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</si>
  <si>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</si>
  <si>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</si>
  <si>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</si>
  <si>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</si>
  <si>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</si>
  <si>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</si>
  <si>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</si>
  <si>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</si>
  <si>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</si>
  <si>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</si>
  <si>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</si>
  <si>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</si>
  <si>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</si>
  <si>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</si>
  <si>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</si>
  <si>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</si>
  <si>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</si>
  <si>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</si>
  <si>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</si>
  <si>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</si>
  <si>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</si>
  <si>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</si>
  <si>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</si>
  <si>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</si>
  <si>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</si>
  <si>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</si>
  <si>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</si>
  <si>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</si>
  <si>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</si>
  <si>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</si>
  <si>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</si>
  <si>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</si>
  <si>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</si>
  <si>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</si>
  <si>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</si>
  <si>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</si>
  <si>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</si>
  <si>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</si>
  <si>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</si>
  <si>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</si>
  <si>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</si>
  <si>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</si>
  <si>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</si>
  <si>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</si>
  <si>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</si>
  <si>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</si>
  <si>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</si>
  <si>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</si>
  <si>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</si>
  <si>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</si>
  <si>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</si>
  <si>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</si>
  <si>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</si>
  <si>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</si>
  <si>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</si>
  <si>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</si>
  <si>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</si>
  <si>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</si>
  <si>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</si>
  <si>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</si>
  <si>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</si>
  <si>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</si>
  <si>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</si>
  <si>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</si>
  <si>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</si>
  <si>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</si>
  <si>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</si>
  <si>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</si>
  <si>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</si>
  <si>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</si>
  <si>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</si>
  <si>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</si>
  <si>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</si>
  <si>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</si>
  <si>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</si>
  <si>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</si>
  <si>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</si>
  <si>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</si>
  <si>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</si>
  <si>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</si>
  <si>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</si>
  <si>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</si>
  <si>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</si>
  <si>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</si>
  <si>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</si>
  <si>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</si>
  <si>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</si>
  <si>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</si>
  <si>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</si>
  <si>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</si>
  <si>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</si>
  <si>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</si>
  <si>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</si>
  <si>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</si>
  <si>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</si>
  <si>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</si>
  <si>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</si>
  <si>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</si>
  <si>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</si>
  <si>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</si>
  <si>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</si>
  <si>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</si>
  <si>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</si>
  <si>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</si>
  <si>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</si>
  <si>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</si>
  <si>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</si>
  <si>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</si>
  <si>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</si>
  <si>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</si>
  <si>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</si>
  <si>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</si>
  <si>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</si>
  <si>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</si>
  <si>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</si>
  <si>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</si>
  <si>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</si>
  <si>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</si>
  <si>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</si>
  <si>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</si>
  <si>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</si>
  <si>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</si>
  <si>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</si>
  <si>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</si>
  <si>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</si>
  <si>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</si>
  <si>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</si>
  <si>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</si>
  <si>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</si>
  <si>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</si>
  <si>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</si>
  <si>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</si>
  <si>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</si>
  <si>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</si>
  <si>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</si>
  <si>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</si>
  <si>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</si>
  <si>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</si>
  <si>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</si>
  <si>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</si>
  <si>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</si>
  <si>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</si>
  <si>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</si>
  <si>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</si>
  <si>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</si>
  <si>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</si>
  <si>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</si>
  <si>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</si>
  <si>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</si>
  <si>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</si>
  <si>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</si>
  <si>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</si>
  <si>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</si>
  <si>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</si>
  <si>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</si>
  <si>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</si>
  <si>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</si>
  <si>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</si>
  <si>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</si>
  <si>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</si>
  <si>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</si>
  <si>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</si>
  <si>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</si>
  <si>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</si>
  <si>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</si>
  <si>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</si>
  <si>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</si>
  <si>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</si>
  <si>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</si>
  <si>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</si>
  <si>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</si>
  <si>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</si>
  <si>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</si>
  <si>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</si>
  <si>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</si>
  <si>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</si>
  <si>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</si>
  <si>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</si>
  <si>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</si>
  <si>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</si>
  <si>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</si>
  <si>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</si>
  <si>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</si>
  <si>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</si>
  <si>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</si>
  <si>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</si>
  <si>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</si>
  <si>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</si>
  <si>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</si>
  <si>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</si>
  <si>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</si>
  <si>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</si>
  <si>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</si>
  <si>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</si>
  <si>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</si>
  <si>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</si>
  <si>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</si>
  <si>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</si>
  <si>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</si>
  <si>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</si>
  <si>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</si>
  <si>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</si>
  <si>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</si>
  <si>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</si>
  <si>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</si>
  <si>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</si>
  <si>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</si>
  <si>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</si>
  <si>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</si>
  <si>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</si>
  <si>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</si>
  <si>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</si>
  <si>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</si>
  <si>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</si>
  <si>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</si>
  <si>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</si>
  <si>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</si>
  <si>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</si>
  <si>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</si>
  <si>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</si>
  <si>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</si>
  <si>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</si>
  <si>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</si>
  <si>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</si>
  <si>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</si>
  <si>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</si>
  <si>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</si>
  <si>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</si>
  <si>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</si>
  <si>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</si>
  <si>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</si>
  <si>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</si>
  <si>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</si>
  <si>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</si>
  <si>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</si>
  <si>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</si>
  <si>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</si>
  <si>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</si>
  <si>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</si>
  <si>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</si>
  <si>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</si>
  <si>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</si>
  <si>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</si>
  <si>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</si>
  <si>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</si>
  <si>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</si>
  <si>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</si>
  <si>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</si>
  <si>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</si>
  <si>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</si>
  <si>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</si>
  <si>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</si>
  <si>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</si>
  <si>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</si>
  <si>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</si>
  <si>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</si>
  <si>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</si>
  <si>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</si>
  <si>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</si>
  <si>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</si>
  <si>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</si>
  <si>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</si>
  <si>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</si>
  <si>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</si>
  <si>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</si>
  <si>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</si>
  <si>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</si>
  <si>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</si>
  <si>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</si>
  <si>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</si>
  <si>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</si>
  <si>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</si>
  <si>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</si>
  <si>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</si>
  <si>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</si>
  <si>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</si>
  <si>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</si>
  <si>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</si>
  <si>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</si>
  <si>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</si>
  <si>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</si>
  <si>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</si>
  <si>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</si>
  <si>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</si>
  <si>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</si>
  <si>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</si>
  <si>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</si>
  <si>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</si>
  <si>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</si>
  <si>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</si>
  <si>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</si>
  <si>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</si>
  <si>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</si>
  <si>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</si>
  <si>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</si>
  <si>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</si>
  <si>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</si>
  <si>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</si>
  <si>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</si>
  <si>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</si>
  <si>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</si>
  <si>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</si>
  <si>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</si>
  <si>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</si>
  <si>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</si>
  <si>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</si>
  <si>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</si>
  <si>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</si>
  <si>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</si>
  <si>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</si>
  <si>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</si>
  <si>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</si>
  <si>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</si>
  <si>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</si>
  <si>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</si>
  <si>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</si>
  <si>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</si>
  <si>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</si>
  <si>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</si>
  <si>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</si>
  <si>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</si>
  <si>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</si>
  <si>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</si>
  <si>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</si>
  <si>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</si>
  <si>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</si>
  <si>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</si>
  <si>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</si>
  <si>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</si>
  <si>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</si>
  <si>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</si>
  <si>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</si>
  <si>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</si>
  <si>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</si>
  <si>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</si>
  <si>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</si>
  <si>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</si>
  <si>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</si>
  <si>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</si>
  <si>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</si>
  <si>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</si>
  <si>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</si>
  <si>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</si>
  <si>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</si>
  <si>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</si>
  <si>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</si>
  <si>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</si>
  <si>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</si>
  <si>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</si>
  <si>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</si>
  <si>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</si>
  <si>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</si>
  <si>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</si>
  <si>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</si>
  <si>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</si>
  <si>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</si>
  <si>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</si>
  <si>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</si>
  <si>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</si>
  <si>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</si>
  <si>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</si>
  <si>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</si>
  <si>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</si>
  <si>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</si>
  <si>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</si>
  <si>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</si>
  <si>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</si>
  <si>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</si>
  <si>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</si>
  <si>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</si>
  <si>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</si>
  <si>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</si>
  <si>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</si>
  <si>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</si>
  <si>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</si>
  <si>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</si>
  <si>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</si>
  <si>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</si>
  <si>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</si>
  <si>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</si>
  <si>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</si>
  <si>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</si>
  <si>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</si>
  <si>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</si>
  <si>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</si>
  <si>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</si>
  <si>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</si>
  <si>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</si>
  <si>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</si>
  <si>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</si>
  <si>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</si>
  <si>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</si>
  <si>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</si>
  <si>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</si>
  <si>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</si>
  <si>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</si>
  <si>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</si>
  <si>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</si>
  <si>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</si>
  <si>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</si>
  <si>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</si>
  <si>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</si>
  <si>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</si>
  <si>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</si>
  <si>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</si>
  <si>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</si>
  <si>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</si>
  <si>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</si>
  <si>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</si>
  <si>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</si>
  <si>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</si>
  <si>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</si>
  <si>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</si>
  <si>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</si>
  <si>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</si>
  <si>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</si>
  <si>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</si>
  <si>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</si>
  <si>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</si>
  <si>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</si>
  <si>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</si>
  <si>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</si>
  <si>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</si>
  <si>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</si>
  <si>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</si>
  <si>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</si>
  <si>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</si>
  <si>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</si>
  <si>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</si>
  <si>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</si>
  <si>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</si>
  <si>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</si>
  <si>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</si>
  <si>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</si>
  <si>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</si>
  <si>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</si>
  <si>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</si>
  <si>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</si>
  <si>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</si>
  <si>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</si>
  <si>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</si>
  <si>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</si>
  <si>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</si>
  <si>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</si>
  <si>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</si>
  <si>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</si>
  <si>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</si>
  <si>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</si>
  <si>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</si>
  <si>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</si>
  <si>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</si>
  <si>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</si>
  <si>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</si>
  <si>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</si>
  <si>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</si>
  <si>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</si>
  <si>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</si>
  <si>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</si>
  <si>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</si>
  <si>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</si>
  <si>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</si>
  <si>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</si>
  <si>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</si>
  <si>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</si>
  <si>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</si>
  <si>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</si>
  <si>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</si>
  <si>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</si>
  <si>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</si>
  <si>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</si>
  <si>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</si>
  <si>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</si>
  <si>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</si>
  <si>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</si>
  <si>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</si>
  <si>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</si>
  <si>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</si>
  <si>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</si>
  <si>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</si>
  <si>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</si>
  <si>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</si>
  <si>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</si>
  <si>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</si>
  <si>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</si>
  <si>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</si>
  <si>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</si>
  <si>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</si>
  <si>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</si>
  <si>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</si>
  <si>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</si>
  <si>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</si>
  <si>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</si>
  <si>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</si>
  <si>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</si>
  <si>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</si>
  <si>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</si>
  <si>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</si>
  <si>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</si>
  <si>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</si>
  <si>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</si>
  <si>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</si>
  <si>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</si>
  <si>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</si>
  <si>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</si>
  <si>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</si>
  <si>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</si>
  <si>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</si>
  <si>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</si>
  <si>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</si>
  <si>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</si>
  <si>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</si>
  <si>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</si>
  <si>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</si>
  <si>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</si>
  <si>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</si>
  <si>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</si>
  <si>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</si>
  <si>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</si>
  <si>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</si>
  <si>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</si>
  <si>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</si>
  <si>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</si>
  <si>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</si>
  <si>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</si>
  <si>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</si>
  <si>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</si>
  <si>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</si>
  <si>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</si>
  <si>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</si>
  <si>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</si>
  <si>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</si>
  <si>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</si>
  <si>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</si>
  <si>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</si>
  <si>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</si>
  <si>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</si>
  <si>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</si>
  <si>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</si>
  <si>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</si>
  <si>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</si>
  <si>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</si>
  <si>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</si>
  <si>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</si>
  <si>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</si>
  <si>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</si>
  <si>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</si>
  <si>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</si>
  <si>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</si>
  <si>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</si>
  <si>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</si>
  <si>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</si>
  <si>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</si>
  <si>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</si>
  <si>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</si>
  <si>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</si>
  <si>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</si>
  <si>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</si>
  <si>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</si>
  <si>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</si>
  <si>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</si>
  <si>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</si>
  <si>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</si>
  <si>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</si>
  <si>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</si>
  <si>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</si>
  <si>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</si>
  <si>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</si>
  <si>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</si>
  <si>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</si>
  <si>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</si>
  <si>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</si>
  <si>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</si>
  <si>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</si>
  <si>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</si>
  <si>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</si>
  <si>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</si>
  <si>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</si>
  <si>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</si>
  <si>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</si>
  <si>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</si>
  <si>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</si>
  <si>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</si>
  <si>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</si>
  <si>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</si>
  <si>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</si>
  <si>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</si>
  <si>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</si>
  <si>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</si>
  <si>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</si>
  <si>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</si>
  <si>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</si>
  <si>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</si>
  <si>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</si>
  <si>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</si>
  <si>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</si>
  <si>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</si>
  <si>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</si>
  <si>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</si>
  <si>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</si>
  <si>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</si>
  <si>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</si>
  <si>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</si>
  <si>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</si>
  <si>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</si>
  <si>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</si>
  <si>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</si>
  <si>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</si>
  <si>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</si>
  <si>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</si>
  <si>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</si>
  <si>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</si>
  <si>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</si>
  <si>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</si>
  <si>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</si>
  <si>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</si>
  <si>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</si>
  <si>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</si>
  <si>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</si>
  <si>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</si>
  <si>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</si>
  <si>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</si>
  <si>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</si>
  <si>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</si>
  <si>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</si>
  <si>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</si>
  <si>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</si>
  <si>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</si>
  <si>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</si>
  <si>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</si>
  <si>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</si>
  <si>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</si>
  <si>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</si>
  <si>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</si>
  <si>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</si>
  <si>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</si>
  <si>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</si>
  <si>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</si>
  <si>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</si>
  <si>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</si>
  <si>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</si>
  <si>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</si>
  <si>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</si>
  <si>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</si>
  <si>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</si>
  <si>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</si>
  <si>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</si>
  <si>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</si>
  <si>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</si>
  <si>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</si>
  <si>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</si>
  <si>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</si>
  <si>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</si>
  <si>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</si>
  <si>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</si>
  <si>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</si>
  <si>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</si>
  <si>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</si>
  <si>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</si>
  <si>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</si>
  <si>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</si>
  <si>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</si>
  <si>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</si>
  <si>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</si>
  <si>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</si>
  <si>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</si>
  <si>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</si>
  <si>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</si>
  <si>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</si>
  <si>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</si>
  <si>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</si>
  <si>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</si>
  <si>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</si>
  <si>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</si>
  <si>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</si>
  <si>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</si>
  <si>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</si>
  <si>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</si>
  <si>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</si>
  <si>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</si>
  <si>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</si>
  <si>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</si>
  <si>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</si>
  <si>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</si>
  <si>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</si>
  <si>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</si>
  <si>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</si>
  <si>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</si>
  <si>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</si>
  <si>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</si>
  <si>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</si>
  <si>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</si>
  <si>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</si>
  <si>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</si>
  <si>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</si>
  <si>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</si>
  <si>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</si>
  <si>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</si>
  <si>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</si>
  <si>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</si>
  <si>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</si>
  <si>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</si>
  <si>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</si>
  <si>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</si>
  <si>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</si>
  <si>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</si>
  <si>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</si>
  <si>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</si>
  <si>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</si>
  <si>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</si>
  <si>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</si>
  <si>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</si>
  <si>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</si>
  <si>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</si>
  <si>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</si>
  <si>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</si>
  <si>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</si>
  <si>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</si>
  <si>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</si>
  <si>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</si>
  <si>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</si>
  <si>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</si>
  <si>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</si>
  <si>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</si>
  <si>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</si>
  <si>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</si>
  <si>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</si>
  <si>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</si>
  <si>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</si>
  <si>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</si>
  <si>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</si>
  <si>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</si>
  <si>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</si>
  <si>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</si>
  <si>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</si>
  <si>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</si>
  <si>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</si>
  <si>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</si>
  <si>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</si>
  <si>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</si>
  <si>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</si>
  <si>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</si>
  <si>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</si>
  <si>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</si>
  <si>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</si>
  <si>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</si>
  <si>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</si>
  <si>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</si>
  <si>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</si>
  <si>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</si>
  <si>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</si>
  <si>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</si>
  <si>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</si>
  <si>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</si>
  <si>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</si>
  <si>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</si>
  <si>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</si>
  <si>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</si>
  <si>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</si>
  <si>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</si>
  <si>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</si>
  <si>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</si>
  <si>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</si>
  <si>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</si>
  <si>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</si>
  <si>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</si>
  <si>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</si>
  <si>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</si>
  <si>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</si>
  <si>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</si>
  <si>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</si>
  <si>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</si>
  <si>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</si>
  <si>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</si>
  <si>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</si>
  <si>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</si>
  <si>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</si>
  <si>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</si>
  <si>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</si>
  <si>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</si>
  <si>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</si>
  <si>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</si>
  <si>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</si>
  <si>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</si>
  <si>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</si>
  <si>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</si>
  <si>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</si>
  <si>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</si>
  <si>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</si>
  <si>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</si>
  <si>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</si>
  <si>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</si>
  <si>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</si>
  <si>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</si>
  <si>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</si>
  <si>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</si>
  <si>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</si>
  <si>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</si>
  <si>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</si>
  <si>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</si>
  <si>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</si>
  <si>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</si>
  <si>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</si>
  <si>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</si>
  <si>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</si>
  <si>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</si>
  <si>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</si>
  <si>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</si>
  <si>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</si>
  <si>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</si>
  <si>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</si>
  <si>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</si>
  <si>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</si>
  <si>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</si>
  <si>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</si>
  <si>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</si>
  <si>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</si>
  <si>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</si>
  <si>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</si>
  <si>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</si>
  <si>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</si>
  <si>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</si>
  <si>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</si>
  <si>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</si>
  <si>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</si>
  <si>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</si>
  <si>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</si>
  <si>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</si>
  <si>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</si>
  <si>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</si>
  <si>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</si>
  <si>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</si>
  <si>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</si>
  <si>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</si>
  <si>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</si>
  <si>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</si>
  <si>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</si>
  <si>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</si>
  <si>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</si>
  <si>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</si>
  <si>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</si>
  <si>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</si>
  <si>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</si>
  <si>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</si>
  <si>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</si>
  <si>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</si>
  <si>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</si>
  <si>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</si>
  <si>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</si>
  <si>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</si>
  <si>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</si>
  <si>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</si>
  <si>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</si>
  <si>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</si>
  <si>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</si>
  <si>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</si>
  <si>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</si>
  <si>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</si>
  <si>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</si>
  <si>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</si>
  <si>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</si>
  <si>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</si>
  <si>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</si>
  <si>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</si>
  <si>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</si>
  <si>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</si>
  <si>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</si>
  <si>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</si>
  <si>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</si>
  <si>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</si>
  <si>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</si>
  <si>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</si>
  <si>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</si>
  <si>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</si>
  <si>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</si>
  <si>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</si>
  <si>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</si>
  <si>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</si>
  <si>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</si>
  <si>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</si>
  <si>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</si>
  <si>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</si>
  <si>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</si>
  <si>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</si>
  <si>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</si>
  <si>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</si>
  <si>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</si>
  <si>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</si>
  <si>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</si>
  <si>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</si>
  <si>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</si>
  <si>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</si>
  <si>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</si>
  <si>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</si>
  <si>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</si>
  <si>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</si>
  <si>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</si>
  <si>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</si>
  <si>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</si>
  <si>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</si>
  <si>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</si>
  <si>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</si>
  <si>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</si>
  <si>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</si>
  <si>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</si>
  <si>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</si>
  <si>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</si>
  <si>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</si>
  <si>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</si>
  <si>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</si>
  <si>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</si>
  <si>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</si>
  <si>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</si>
  <si>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</si>
  <si>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</si>
  <si>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</si>
  <si>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</si>
  <si>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</si>
  <si>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</si>
  <si>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</si>
  <si>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</si>
  <si>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</si>
  <si>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</si>
  <si>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</si>
  <si>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</si>
  <si>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</si>
  <si>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</si>
  <si>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</si>
  <si>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</si>
  <si>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</si>
  <si>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</si>
  <si>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</si>
  <si>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</si>
  <si>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</si>
  <si>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</si>
  <si>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</si>
  <si>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</si>
  <si>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</si>
  <si>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</si>
  <si>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</si>
  <si>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</si>
  <si>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</si>
  <si>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</si>
  <si>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</si>
  <si>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</si>
  <si>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</si>
  <si>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</si>
  <si>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</si>
  <si>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</si>
  <si>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</si>
  <si>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</si>
  <si>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</si>
  <si>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</si>
  <si>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</si>
  <si>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</si>
  <si>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</si>
  <si>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</si>
  <si>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</si>
  <si>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</si>
  <si>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</si>
  <si>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</si>
  <si>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</si>
  <si>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</si>
  <si>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</si>
  <si>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</si>
  <si>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</si>
  <si>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</si>
  <si>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</si>
  <si>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</si>
  <si>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</si>
  <si>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</si>
  <si>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</si>
  <si>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</si>
  <si>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</si>
  <si>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</si>
  <si>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</si>
  <si>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</si>
  <si>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</si>
  <si>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</si>
  <si>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</si>
  <si>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</si>
  <si>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</si>
  <si>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</si>
  <si>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</si>
  <si>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</si>
  <si>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</si>
  <si>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</si>
  <si>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</si>
  <si>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</si>
  <si>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</si>
  <si>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</si>
  <si>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</si>
  <si>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</si>
  <si>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</si>
  <si>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</si>
  <si>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</si>
  <si>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</si>
  <si>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</si>
  <si>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</si>
  <si>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</si>
  <si>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</si>
  <si>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</si>
  <si>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</si>
  <si>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</si>
  <si>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</si>
  <si>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</si>
  <si>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</si>
  <si>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</si>
  <si>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</si>
  <si>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</si>
  <si>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</si>
  <si>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</si>
  <si>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</si>
  <si>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</si>
  <si>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</si>
  <si>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</si>
  <si>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</si>
  <si>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</si>
  <si>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</si>
  <si>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</si>
  <si>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</si>
  <si>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</si>
  <si>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</si>
  <si>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</si>
  <si>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</si>
  <si>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</si>
  <si>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</si>
  <si>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</si>
  <si>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</si>
  <si>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</si>
  <si>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</si>
  <si>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</si>
  <si>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</si>
  <si>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</si>
  <si>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</si>
  <si>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</si>
  <si>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</si>
  <si>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</si>
  <si>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</si>
  <si>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</si>
  <si>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</si>
  <si>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</si>
  <si>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</si>
  <si>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</si>
  <si>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</si>
  <si>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</si>
  <si>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</si>
  <si>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</si>
  <si>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</si>
  <si>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</si>
  <si>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</si>
  <si>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</si>
  <si>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</si>
  <si>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</si>
  <si>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</si>
  <si>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</si>
  <si>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</si>
  <si>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</si>
  <si>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</si>
  <si>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</si>
  <si>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</si>
  <si>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</si>
  <si>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</si>
  <si>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</si>
  <si>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</si>
  <si>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</si>
  <si>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</si>
  <si>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</si>
  <si>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</si>
  <si>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</si>
  <si>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</si>
  <si>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</si>
  <si>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</si>
  <si>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</si>
  <si>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</si>
  <si>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</si>
  <si>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</si>
  <si>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</si>
  <si>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</si>
  <si>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</si>
  <si>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</si>
  <si>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</si>
  <si>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</si>
  <si>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</si>
  <si>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</si>
  <si>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</si>
  <si>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</si>
  <si>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</si>
  <si>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</si>
  <si>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</si>
  <si>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</si>
  <si>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</si>
  <si>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</si>
  <si>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</si>
  <si>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</si>
  <si>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</si>
  <si>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</si>
  <si>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</si>
  <si>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</si>
  <si>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</si>
  <si>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</si>
  <si>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</si>
  <si>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</si>
  <si>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</si>
  <si>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</si>
  <si>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</si>
  <si>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</si>
  <si>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</si>
  <si>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</si>
  <si>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</si>
  <si>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</si>
  <si>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</si>
  <si>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</si>
  <si>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</si>
  <si>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</si>
  <si>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</si>
  <si>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</si>
  <si>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</si>
  <si>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</si>
  <si>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</si>
  <si>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</si>
  <si>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</si>
  <si>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</si>
  <si>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</si>
  <si>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</si>
  <si>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</si>
  <si>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</si>
  <si>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</si>
  <si>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</si>
  <si>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</si>
  <si>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</si>
  <si>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</si>
  <si>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</si>
  <si>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</si>
  <si>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</si>
  <si>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</si>
  <si>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</si>
  <si>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</si>
  <si>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</si>
  <si>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</si>
  <si>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</si>
  <si>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</si>
  <si>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</si>
  <si>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</si>
  <si>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</si>
  <si>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</si>
  <si>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</si>
  <si>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</si>
  <si>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</si>
  <si>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</si>
  <si>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</si>
  <si>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</si>
  <si>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</si>
  <si>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</si>
  <si>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</si>
  <si>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</si>
  <si>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</si>
  <si>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</si>
  <si>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</si>
  <si>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</si>
  <si>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</si>
  <si>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</si>
  <si>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</si>
  <si>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</si>
  <si>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</si>
  <si>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</si>
  <si>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</si>
  <si>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</si>
  <si>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</si>
  <si>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</si>
  <si>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</si>
  <si>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</si>
  <si>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</si>
  <si>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</si>
  <si>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</si>
  <si>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</si>
  <si>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</si>
  <si>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</si>
  <si>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</si>
  <si>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</si>
  <si>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</si>
  <si>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</si>
  <si>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</si>
  <si>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</si>
  <si>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</si>
  <si>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</si>
  <si>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</si>
  <si>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</si>
  <si>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</si>
  <si>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</si>
  <si>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</si>
  <si>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</si>
  <si>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</si>
  <si>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</si>
  <si>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</si>
  <si>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</si>
  <si>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</si>
  <si>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</si>
  <si>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</si>
  <si>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</si>
  <si>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</si>
  <si>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</si>
  <si>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</si>
  <si>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</si>
  <si>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</si>
  <si>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</si>
  <si>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</si>
  <si>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</si>
  <si>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</si>
  <si>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</si>
  <si>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</si>
  <si>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</si>
  <si>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</si>
  <si>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</si>
  <si>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</si>
  <si>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</si>
  <si>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</si>
  <si>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</si>
  <si>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</si>
  <si>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</si>
  <si>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</si>
  <si>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</si>
  <si>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</si>
  <si>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</si>
  <si>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</si>
  <si>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</si>
  <si>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</si>
  <si>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</si>
  <si>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</si>
  <si>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</si>
  <si>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</si>
  <si>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</si>
  <si>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</si>
  <si>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</si>
  <si>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</si>
  <si>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</si>
  <si>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</si>
  <si>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</si>
  <si>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</si>
  <si>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</si>
  <si>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</si>
  <si>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</si>
  <si>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</si>
  <si>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</si>
  <si>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</si>
  <si>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</si>
  <si>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</si>
  <si>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</si>
  <si>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</si>
  <si>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</si>
  <si>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</si>
  <si>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</si>
  <si>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</si>
  <si>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</si>
  <si>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</si>
  <si>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</si>
  <si>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</si>
  <si>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</si>
  <si>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</si>
  <si>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</si>
  <si>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</si>
  <si>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</si>
  <si>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</si>
  <si>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</si>
  <si>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</si>
  <si>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</si>
  <si>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</si>
  <si>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</si>
  <si>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</si>
  <si>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</si>
  <si>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</si>
  <si>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</si>
  <si>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</si>
  <si>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</si>
  <si>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</si>
  <si>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</si>
  <si>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</si>
  <si>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</si>
  <si>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</si>
  <si>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</si>
  <si>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</si>
  <si>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</si>
  <si>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</si>
  <si>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</si>
  <si>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</si>
  <si>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</si>
  <si>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</si>
  <si>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</si>
  <si>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</si>
  <si>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</si>
  <si>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</si>
  <si>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</si>
  <si>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</si>
  <si>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</si>
  <si>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</si>
  <si>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</si>
  <si>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</si>
  <si>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</si>
  <si>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</si>
  <si>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</si>
  <si>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</si>
  <si>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</si>
  <si>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</si>
  <si>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</si>
  <si>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</si>
  <si>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</si>
  <si>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</si>
  <si>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</si>
  <si>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</si>
  <si>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</si>
  <si>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</si>
  <si>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</si>
  <si>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</si>
  <si>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</si>
  <si>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</si>
  <si>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</si>
  <si>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</si>
  <si>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</si>
  <si>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</si>
  <si>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</si>
  <si>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</si>
  <si>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</si>
  <si>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</si>
  <si>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</si>
  <si>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</si>
  <si>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</si>
  <si>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</si>
  <si>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</si>
  <si>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</si>
  <si>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</si>
  <si>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</si>
  <si>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</si>
  <si>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</si>
  <si>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</si>
  <si>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</si>
  <si>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</si>
  <si>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</si>
  <si>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</si>
  <si>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</si>
  <si>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</si>
  <si>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</si>
  <si>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</si>
  <si>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</si>
  <si>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</si>
  <si>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</si>
  <si>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</si>
  <si>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</si>
  <si>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</si>
  <si>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</si>
  <si>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</si>
  <si>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</si>
  <si>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</si>
  <si>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</si>
  <si>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</si>
  <si>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</si>
  <si>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</si>
  <si>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</si>
  <si>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</si>
  <si>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</si>
  <si>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</si>
  <si>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</si>
  <si>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</si>
  <si>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</si>
  <si>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</si>
  <si>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</si>
  <si>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</si>
  <si>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</si>
  <si>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</si>
  <si>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</si>
  <si>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</si>
  <si>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</si>
  <si>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</si>
  <si>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</si>
  <si>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</si>
  <si>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</si>
  <si>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</si>
  <si>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</si>
  <si>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</si>
  <si>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</si>
  <si>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</si>
  <si>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</si>
  <si>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</si>
  <si>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</si>
  <si>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</si>
  <si>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</si>
  <si>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</si>
  <si>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</si>
  <si>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</si>
  <si>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</si>
  <si>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</si>
  <si>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</si>
  <si>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</si>
  <si>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</si>
  <si>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</si>
  <si>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</si>
  <si>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</si>
  <si>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</si>
  <si>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</si>
  <si>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</si>
  <si>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</si>
  <si>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</si>
  <si>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</si>
  <si>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</si>
  <si>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</si>
  <si>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</si>
  <si>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</si>
  <si>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</si>
  <si>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</si>
  <si>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</si>
  <si>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</si>
  <si>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</si>
  <si>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</si>
  <si>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</si>
  <si>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</si>
  <si>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</si>
  <si>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</si>
  <si>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</si>
  <si>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</si>
  <si>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</si>
  <si>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</si>
  <si>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</si>
  <si>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</si>
  <si>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</si>
  <si>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</si>
  <si>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</si>
  <si>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</si>
  <si>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</si>
  <si>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</si>
  <si>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</si>
  <si>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</si>
  <si>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</si>
  <si>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</si>
  <si>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</si>
  <si>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</si>
  <si>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</si>
  <si>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</si>
  <si>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</si>
  <si>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</si>
  <si>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</si>
  <si>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</si>
  <si>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</si>
  <si>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</si>
  <si>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</si>
  <si>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</si>
  <si>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</si>
  <si>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</si>
  <si>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</si>
  <si>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</si>
  <si>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</si>
  <si>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</si>
  <si>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</si>
  <si>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</si>
  <si>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</si>
  <si>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</si>
  <si>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</si>
  <si>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</si>
  <si>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</si>
  <si>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</si>
  <si>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</si>
  <si>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</si>
  <si>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</si>
  <si>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</si>
  <si>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</si>
  <si>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</si>
  <si>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</si>
  <si>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</si>
  <si>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</si>
  <si>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</si>
  <si>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</si>
  <si>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</si>
  <si>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</si>
  <si>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</si>
  <si>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</si>
  <si>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</si>
  <si>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</si>
  <si>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</si>
  <si>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</si>
  <si>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</si>
  <si>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</si>
  <si>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</si>
  <si>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</si>
  <si>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</si>
  <si>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</si>
  <si>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</si>
  <si>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</si>
  <si>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</si>
  <si>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</si>
  <si>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</si>
  <si>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</si>
  <si>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</si>
  <si>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</si>
  <si>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</si>
  <si>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</si>
  <si>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</si>
  <si>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</si>
  <si>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</si>
  <si>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</si>
  <si>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</si>
  <si>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</si>
  <si>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</si>
  <si>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</si>
  <si>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</si>
  <si>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</si>
  <si>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</si>
  <si>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</si>
  <si>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</si>
  <si>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</si>
  <si>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</si>
  <si>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</si>
  <si>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</si>
  <si>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</si>
  <si>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</si>
  <si>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</si>
  <si>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</si>
  <si>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</si>
  <si>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</si>
  <si>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</si>
  <si>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</si>
  <si>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</si>
  <si>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</si>
  <si>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</si>
  <si>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</si>
  <si>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</si>
  <si>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</si>
  <si>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</si>
  <si>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</si>
  <si>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</si>
  <si>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</si>
  <si>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</si>
  <si>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</si>
  <si>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</si>
  <si>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</si>
  <si>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</si>
  <si>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</si>
  <si>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</si>
  <si>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</si>
  <si>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</si>
  <si>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</si>
  <si>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</si>
  <si>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</si>
  <si>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</si>
  <si>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</si>
  <si>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</si>
  <si>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</si>
  <si>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</si>
  <si>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</si>
  <si>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</si>
  <si>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</si>
  <si>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</si>
  <si>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</si>
  <si>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</si>
  <si>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</si>
  <si>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</si>
  <si>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</si>
  <si>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</si>
  <si>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</si>
  <si>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</si>
  <si>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</si>
  <si>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</si>
  <si>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</si>
  <si>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</si>
  <si>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</si>
  <si>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</si>
  <si>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</si>
  <si>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</si>
  <si>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</si>
  <si>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</si>
  <si>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</si>
  <si>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</si>
  <si>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</si>
  <si>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</si>
  <si>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</si>
  <si>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</si>
  <si>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</si>
  <si>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</si>
  <si>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</si>
  <si>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</si>
  <si>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</si>
  <si>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</si>
  <si>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</si>
  <si>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</si>
  <si>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</si>
  <si>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</si>
  <si>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</si>
  <si>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</si>
  <si>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</si>
  <si>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</si>
  <si>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</si>
  <si>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</si>
  <si>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</si>
  <si>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</si>
  <si>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</si>
  <si>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</si>
  <si>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</si>
  <si>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</si>
  <si>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</si>
  <si>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</si>
  <si>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</si>
  <si>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</si>
  <si>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</si>
  <si>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</si>
  <si>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</si>
  <si>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</si>
  <si>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</si>
  <si>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</si>
  <si>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</si>
  <si>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</si>
  <si>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</si>
  <si>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</si>
  <si>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</si>
  <si>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</si>
  <si>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</si>
  <si>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</si>
  <si>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</si>
  <si>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</si>
  <si>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</si>
  <si>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</si>
  <si>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</si>
  <si>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</si>
  <si>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</si>
  <si>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</si>
  <si>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</si>
  <si>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</si>
  <si>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</si>
  <si>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</si>
  <si>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</si>
  <si>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</si>
  <si>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</si>
  <si>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</si>
  <si>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</si>
  <si>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</si>
  <si>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</si>
  <si>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</si>
  <si>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</si>
  <si>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</si>
  <si>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</si>
  <si>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</si>
  <si>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</si>
  <si>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</si>
  <si>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</si>
  <si>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</si>
  <si>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</si>
  <si>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</si>
  <si>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</si>
  <si>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</si>
  <si>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</si>
  <si>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</si>
  <si>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</si>
  <si>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</si>
  <si>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</si>
  <si>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</si>
  <si>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</si>
  <si>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</si>
  <si>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</si>
  <si>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</si>
  <si>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</si>
  <si>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</si>
  <si>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</si>
  <si>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</si>
  <si>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</si>
  <si>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</si>
  <si>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</si>
  <si>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</si>
  <si>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</si>
  <si>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</si>
  <si>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</si>
  <si>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</si>
  <si>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</si>
  <si>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</si>
  <si>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</si>
  <si>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</si>
  <si>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</si>
  <si>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</si>
  <si>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</si>
  <si>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</si>
  <si>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</si>
  <si>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</si>
  <si>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</si>
  <si>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</si>
  <si>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</si>
  <si>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</si>
  <si>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</si>
  <si>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</si>
  <si>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</si>
  <si>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</si>
  <si>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</si>
  <si>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</si>
  <si>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</si>
  <si>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</si>
  <si>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</si>
  <si>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</si>
  <si>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</si>
  <si>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</si>
  <si>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</si>
  <si>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</si>
  <si>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</si>
  <si>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</si>
  <si>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</si>
  <si>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</si>
  <si>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</si>
  <si>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</si>
  <si>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</si>
  <si>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</si>
  <si>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</si>
  <si>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</si>
  <si>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</si>
  <si>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</si>
  <si>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</si>
  <si>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</si>
  <si>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</si>
  <si>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</si>
  <si>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</si>
  <si>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</si>
  <si>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</si>
  <si>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</si>
  <si>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</si>
  <si>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</si>
  <si>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</si>
  <si>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</si>
  <si>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</si>
  <si>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</si>
  <si>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</si>
  <si>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</si>
  <si>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</si>
  <si>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</si>
  <si>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</si>
  <si>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</si>
  <si>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</si>
  <si>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</si>
  <si>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</si>
  <si>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</si>
  <si>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</si>
  <si>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</si>
  <si>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</si>
  <si>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</si>
  <si>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</si>
  <si>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</si>
  <si>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</si>
  <si>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</si>
  <si>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</si>
  <si>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</si>
  <si>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</si>
  <si>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</si>
  <si>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</si>
  <si>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</si>
  <si>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</si>
  <si>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</si>
  <si>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</si>
  <si>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</si>
  <si>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</si>
  <si>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</si>
  <si>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</si>
  <si>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</si>
  <si>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</si>
  <si>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</si>
  <si>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</si>
  <si>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</si>
  <si>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</si>
  <si>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</si>
  <si>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</si>
  <si>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</si>
  <si>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</si>
  <si>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</si>
  <si>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</si>
  <si>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</si>
  <si>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</si>
  <si>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</si>
  <si>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</si>
  <si>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</si>
  <si>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</si>
  <si>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</si>
  <si>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</si>
  <si>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</si>
  <si>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</si>
  <si>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</si>
  <si>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</si>
  <si>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</si>
  <si>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</si>
  <si>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</si>
  <si>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</si>
  <si>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</si>
  <si>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</si>
  <si>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</si>
  <si>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</si>
  <si>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</si>
  <si>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</si>
  <si>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</si>
  <si>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</si>
  <si>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</si>
  <si>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</si>
  <si>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</si>
  <si>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</si>
  <si>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</si>
  <si>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</si>
  <si>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</si>
  <si>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</si>
  <si>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</si>
  <si>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</si>
  <si>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</si>
  <si>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</si>
  <si>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</si>
  <si>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</si>
  <si>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</si>
  <si>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</si>
  <si>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</si>
  <si>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</si>
  <si>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</si>
  <si>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</si>
  <si>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</si>
  <si>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</si>
  <si>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</si>
  <si>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</si>
  <si>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</si>
  <si>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</si>
  <si>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</si>
  <si>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</si>
  <si>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</si>
  <si>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</si>
  <si>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</si>
  <si>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</si>
  <si>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</si>
  <si>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</si>
  <si>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</si>
  <si>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</si>
  <si>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</si>
  <si>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</si>
  <si>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</si>
  <si>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</si>
  <si>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</si>
  <si>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</si>
  <si>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</si>
  <si>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</si>
  <si>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</si>
  <si>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</si>
  <si>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</si>
  <si>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</si>
  <si>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</si>
  <si>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</si>
  <si>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</si>
  <si>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</si>
  <si>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</si>
  <si>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</si>
  <si>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</si>
  <si>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</si>
  <si>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</si>
  <si>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</si>
  <si>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</si>
  <si>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</si>
  <si>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</si>
  <si>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</si>
  <si>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</si>
  <si>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</si>
  <si>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</si>
  <si>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</si>
  <si>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</si>
  <si>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</si>
  <si>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</si>
  <si>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</si>
  <si>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</si>
  <si>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</si>
  <si>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</si>
  <si>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</si>
  <si>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</si>
  <si>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</si>
  <si>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</si>
  <si>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</si>
  <si>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</si>
  <si>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</si>
  <si>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</si>
  <si>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</si>
  <si>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</si>
  <si>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</si>
  <si>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</si>
  <si>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</si>
  <si>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</si>
  <si>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</si>
  <si>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</si>
  <si>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</si>
  <si>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</si>
  <si>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</si>
  <si>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</si>
  <si>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</si>
  <si>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</si>
  <si>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</si>
  <si>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</si>
  <si>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</si>
  <si>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</si>
  <si>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</si>
  <si>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</si>
  <si>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</si>
  <si>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</si>
  <si>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</si>
  <si>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</si>
  <si>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</si>
  <si>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</si>
  <si>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</si>
  <si>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</si>
  <si>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</si>
  <si>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Goals</t>
  </si>
  <si>
    <t>less than 1000</t>
  </si>
  <si>
    <t>1000 to 4999</t>
  </si>
  <si>
    <t>5000 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</si>
  <si>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</si>
  <si>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</si>
  <si>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</si>
  <si>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</si>
  <si>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</si>
  <si>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</si>
  <si>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</si>
  <si>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</si>
  <si>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above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</si>
  <si>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</si>
  <si>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</si>
  <si>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</si>
  <si>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</si>
  <si>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</si>
  <si>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</si>
  <si>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</si>
  <si>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Date Created Result</t>
  </si>
  <si>
    <t>Conversion Formula</t>
  </si>
  <si>
    <t>=(((Y2/60)/60)/24)+DATE(1970,1,1)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</si>
</sst>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0" fontId="0" fillId="0" borderId="0" xfId="0" quotePrefix="1"/>
  </cellXfs>
  <cellStyles count="2">
    <cellStyle name="Normal" xfId="0" builtinId="0"/>
    <cellStyle name="Percent" xfId="1" builtinId="5"/>
  </cellStyles>
  <dxfs count="3"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20Jun2021.xlsx]Theatre Outcomes By Lanch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 Outcomes by Launch Date</a:t>
            </a:r>
          </a:p>
        </c:rich>
      </c:tx>
      <c:layout>
        <c:manualLayout>
          <c:xMode val="edge"/>
          <c:yMode val="edge"/>
          <c:x val="0.22186304750154226"/>
          <c:y val="7.4615298968172122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398849742795103E-2"/>
          <c:y val="0.10526318697698217"/>
          <c:w val="0.73238916387764919"/>
          <c:h val="0.81333935995009254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18-4E51-8248-B1F3CA0BA875}"/>
            </c:ext>
          </c:extLst>
        </c:ser>
        <c:ser>
          <c:idx val="1"/>
          <c:order val="1"/>
          <c:tx>
            <c:strRef>
              <c:f>'Theatre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8-4E51-8248-B1F3CA0BA875}"/>
            </c:ext>
          </c:extLst>
        </c:ser>
        <c:ser>
          <c:idx val="2"/>
          <c:order val="2"/>
          <c:tx>
            <c:strRef>
              <c:f>'Theatre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18-4E51-8248-B1F3CA0B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470464"/>
        <c:axId val="679477120"/>
      </c:lineChart>
      <c:catAx>
        <c:axId val="67947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77120"/>
        <c:crosses val="autoZero"/>
        <c:auto val="1"/>
        <c:lblAlgn val="ctr"/>
        <c:lblOffset val="100"/>
        <c:noMultiLvlLbl val="0"/>
      </c:catAx>
      <c:valAx>
        <c:axId val="67947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7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 (plays)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Goals'!$F$4:$F$15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C4-4660-B8DB-5AA191661020}"/>
            </c:ext>
          </c:extLst>
        </c:ser>
        <c:ser>
          <c:idx val="5"/>
          <c:order val="5"/>
          <c:tx>
            <c:strRef>
              <c:f>'Outcomes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C4-4660-B8DB-5AA191661020}"/>
            </c:ext>
          </c:extLst>
        </c:ser>
        <c:ser>
          <c:idx val="6"/>
          <c:order val="6"/>
          <c:tx>
            <c:strRef>
              <c:f>'Outcomes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C4-4660-B8DB-5AA191661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0080"/>
        <c:axId val="903641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Goals'!$B$4:$B$15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C4-4660-B8DB-5AA19166102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Goals'!$C$4:$C$15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C4-4660-B8DB-5AA1916610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Goals'!$D$4:$D$15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C4-4660-B8DB-5AA1916610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Goals'!$A$4:$A$15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above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Goals'!$E$4:$E$15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C4-4660-B8DB-5AA191661020}"/>
                  </c:ext>
                </c:extLst>
              </c15:ser>
            </c15:filteredLineSeries>
          </c:ext>
        </c:extLst>
      </c:lineChart>
      <c:catAx>
        <c:axId val="90364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1328"/>
        <c:crosses val="autoZero"/>
        <c:auto val="1"/>
        <c:lblAlgn val="ctr"/>
        <c:lblOffset val="100"/>
        <c:noMultiLvlLbl val="0"/>
      </c:catAx>
      <c:valAx>
        <c:axId val="90364132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008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3</xdr:row>
      <xdr:rowOff>120650</xdr:rowOff>
    </xdr:from>
    <xdr:to>
      <xdr:col>13</xdr:col>
      <xdr:colOff>415925</xdr:colOff>
      <xdr:row>23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29251-5003-4FF9-B7C7-C5CCC17B8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16</xdr:row>
      <xdr:rowOff>0</xdr:rowOff>
    </xdr:from>
    <xdr:to>
      <xdr:col>5</xdr:col>
      <xdr:colOff>377825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17DF4D-3E0C-44E9-83E5-B93199D24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Johnson" refreshedDate="44365.9486525463" createdVersion="7" refreshedVersion="7" minRefreshableVersion="3" recordCount="4114" xr:uid="{A4B5FCCD-698E-4ACC-8B28-8D55049B3C4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A8A20-778F-431A-9227-F5159D60DA8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sortType="ascending">
      <items count="7">
        <item sd="0" x="0"/>
        <item sd="0" x="5"/>
        <item sd="0" x="1"/>
        <item sd="0" x="2"/>
        <item sd="0" x="3"/>
        <item sd="0" x="4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36A2-3746-41B3-BAB9-FEF407B6A983}">
  <dimension ref="A1:E31"/>
  <sheetViews>
    <sheetView workbookViewId="0">
      <selection activeCell="A6" sqref="A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7" bestFit="1" customWidth="1"/>
    <col min="7" max="7" width="21.81640625" bestFit="1" customWidth="1"/>
    <col min="8" max="8" width="18" bestFit="1" customWidth="1"/>
  </cols>
  <sheetData>
    <row r="1" spans="1:5" x14ac:dyDescent="0.35">
      <c r="A1" s="10" t="s">
        <v>8379</v>
      </c>
      <c r="B1" t="s">
        <v>8363</v>
      </c>
    </row>
    <row r="2" spans="1:5" x14ac:dyDescent="0.35">
      <c r="A2" s="10" t="s">
        <v>8358</v>
      </c>
      <c r="B2" t="s">
        <v>8315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  <row r="20" spans="1:5" x14ac:dyDescent="0.35">
      <c r="A20" s="13"/>
    </row>
    <row r="21" spans="1:5" x14ac:dyDescent="0.35">
      <c r="A21" s="13"/>
    </row>
    <row r="22" spans="1:5" x14ac:dyDescent="0.35">
      <c r="A22" s="13"/>
    </row>
    <row r="23" spans="1:5" x14ac:dyDescent="0.35">
      <c r="A23" s="13"/>
    </row>
    <row r="24" spans="1:5" x14ac:dyDescent="0.35">
      <c r="A24" s="13"/>
    </row>
    <row r="25" spans="1:5" x14ac:dyDescent="0.35">
      <c r="A25" s="13"/>
    </row>
    <row r="26" spans="1:5" x14ac:dyDescent="0.35">
      <c r="A26" s="13" t="s">
        <v>8368</v>
      </c>
    </row>
    <row r="27" spans="1:5" x14ac:dyDescent="0.35">
      <c r="A27" s="13" t="s">
        <v>8369</v>
      </c>
    </row>
    <row r="28" spans="1:5" x14ac:dyDescent="0.35">
      <c r="A28" s="13" t="s">
        <v>8370</v>
      </c>
    </row>
    <row r="29" spans="1:5" x14ac:dyDescent="0.35">
      <c r="A29" s="13" t="s">
        <v>8371</v>
      </c>
    </row>
    <row r="30" spans="1:5" x14ac:dyDescent="0.35">
      <c r="A30" s="13" t="s">
        <v>8372</v>
      </c>
    </row>
    <row r="31" spans="1:5" x14ac:dyDescent="0.35">
      <c r="A31" s="13" t="s">
        <v>8378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7CB0-C134-492A-95D1-B94E1C06F81B}">
  <dimension ref="A3:H15"/>
  <sheetViews>
    <sheetView tabSelected="1" workbookViewId="0">
      <selection activeCell="B15" sqref="B15"/>
    </sheetView>
  </sheetViews>
  <sheetFormatPr defaultRowHeight="14.5" x14ac:dyDescent="0.35"/>
  <cols>
    <col min="1" max="1" width="19.81640625" customWidth="1"/>
    <col min="2" max="2" width="16.6328125" customWidth="1"/>
    <col min="3" max="3" width="13.08984375" customWidth="1"/>
    <col min="4" max="4" width="15.7265625" customWidth="1"/>
    <col min="5" max="5" width="12" customWidth="1"/>
    <col min="6" max="6" width="19.08984375" bestFit="1" customWidth="1"/>
    <col min="7" max="7" width="15.453125" bestFit="1" customWidth="1"/>
    <col min="8" max="8" width="18.1796875" bestFit="1" customWidth="1"/>
  </cols>
  <sheetData>
    <row r="3" spans="1:8" x14ac:dyDescent="0.35">
      <c r="A3" t="s">
        <v>8380</v>
      </c>
      <c r="B3" t="s">
        <v>8393</v>
      </c>
      <c r="C3" t="s">
        <v>8394</v>
      </c>
      <c r="D3" t="s">
        <v>8395</v>
      </c>
      <c r="E3" t="s">
        <v>8396</v>
      </c>
      <c r="F3" t="s">
        <v>8397</v>
      </c>
      <c r="G3" t="s">
        <v>8398</v>
      </c>
      <c r="H3" t="s">
        <v>8399</v>
      </c>
    </row>
    <row r="4" spans="1:8" x14ac:dyDescent="0.35">
      <c r="A4" t="s">
        <v>8381</v>
      </c>
      <c r="B4">
        <f>COUNTIFS(Kickstarter!$R:$R,"plays",Kickstarter!$F:$F,"successful",Kickstarter!$D:$D,"&lt;1000")</f>
        <v>141</v>
      </c>
      <c r="C4">
        <f>COUNTIFS(Kickstarter!$R:$R,"plays",Kickstarter!$F:$F,"failed",Kickstarter!$D:$D,"&lt;1000")</f>
        <v>45</v>
      </c>
      <c r="D4">
        <f>COUNTIFS(Kickstarter!$R:$R,"plays",Kickstarter!$F:$F,"canceled",Kickstarter!$D:$D,"&lt;1000")</f>
        <v>0</v>
      </c>
      <c r="E4">
        <f>SUM(B4:D4)</f>
        <v>186</v>
      </c>
      <c r="F4" s="16">
        <f>B4/$E4</f>
        <v>0.75806451612903225</v>
      </c>
      <c r="G4" s="16">
        <f t="shared" ref="F4:H15" si="0">C4/$E4</f>
        <v>0.24193548387096775</v>
      </c>
      <c r="H4" s="16">
        <f t="shared" si="0"/>
        <v>0</v>
      </c>
    </row>
    <row r="5" spans="1:8" x14ac:dyDescent="0.35">
      <c r="A5" t="s">
        <v>8382</v>
      </c>
      <c r="B5">
        <f>COUNTIFS(Kickstarter!$R:$R,"plays",Kickstarter!$F:$F,"successful",Kickstarter!$D:$D,"&gt;=1000",Kickstarter!$D:$D,"&lt;=4999")</f>
        <v>388</v>
      </c>
      <c r="C5">
        <f>COUNTIFS(Kickstarter!$R:$R,"plays",Kickstarter!$F:$F,"failed",Kickstarter!$D:$D,"&gt;=1000",Kickstarter!$D:$D,"&lt;=4999")</f>
        <v>146</v>
      </c>
      <c r="D5">
        <f>COUNTIFS(Kickstarter!$R:$R,"plays",Kickstarter!$F:$F,"canceled",Kickstarter!$D:$D,"&gt;=1000",Kickstarter!$D:$D,"&lt;=4999")</f>
        <v>0</v>
      </c>
      <c r="E5">
        <f t="shared" ref="E5:E15" si="1">SUM(B5:D5)</f>
        <v>534</v>
      </c>
      <c r="F5" s="16">
        <f t="shared" si="0"/>
        <v>0.72659176029962547</v>
      </c>
      <c r="G5" s="16">
        <f t="shared" si="0"/>
        <v>0.27340823970037453</v>
      </c>
      <c r="H5" s="16">
        <f t="shared" si="0"/>
        <v>0</v>
      </c>
    </row>
    <row r="6" spans="1:8" x14ac:dyDescent="0.35">
      <c r="A6" t="s">
        <v>8383</v>
      </c>
      <c r="B6">
        <f>COUNTIFS(Kickstarter!$R:$R,"plays",Kickstarter!$F:$F,"successful",Kickstarter!$D:$D,"&gt;=5000",Kickstarter!$D:$D,"&lt;=9999")</f>
        <v>93</v>
      </c>
      <c r="C6">
        <f>COUNTIFS(Kickstarter!$R:$R,"plays",Kickstarter!$F:$F,"failed",Kickstarter!$D:$D,"&gt;=5000",Kickstarter!$D:$D,"&lt;=9999")</f>
        <v>76</v>
      </c>
      <c r="D6">
        <f>COUNTIFS(Kickstarter!$R:$R,"plays",Kickstarter!$F:$F,"canceled",Kickstarter!$D:$D,"&gt;=5000",Kickstarter!$D:$D,"&lt;=9999")</f>
        <v>0</v>
      </c>
      <c r="E6">
        <f t="shared" si="1"/>
        <v>169</v>
      </c>
      <c r="F6" s="16">
        <f t="shared" si="0"/>
        <v>0.55029585798816572</v>
      </c>
      <c r="G6" s="16">
        <f t="shared" si="0"/>
        <v>0.44970414201183434</v>
      </c>
      <c r="H6" s="16">
        <f t="shared" si="0"/>
        <v>0</v>
      </c>
    </row>
    <row r="7" spans="1:8" x14ac:dyDescent="0.35">
      <c r="A7" t="s">
        <v>8384</v>
      </c>
      <c r="B7">
        <f>COUNTIFS(Kickstarter!$R:$R,"plays",Kickstarter!$F:$F,"successful",Kickstarter!$D:$D,"&gt;=10000",Kickstarter!$D:$D,"&lt;=14999")</f>
        <v>39</v>
      </c>
      <c r="C7">
        <f>COUNTIFS(Kickstarter!$R:$R,"plays",Kickstarter!$F:$F,"failed",Kickstarter!$D:$D,"&gt;=10000",Kickstarter!$D:$D,"&lt;=14999")</f>
        <v>33</v>
      </c>
      <c r="D7">
        <f>COUNTIFS(Kickstarter!$R:$R,"plays",Kickstarter!$F:$F,"canceled",Kickstarter!$D:$D,"&gt;=10000",Kickstarter!$D:$D,"&lt;=14999")</f>
        <v>0</v>
      </c>
      <c r="E7">
        <f t="shared" si="1"/>
        <v>72</v>
      </c>
      <c r="F7" s="16">
        <f t="shared" si="0"/>
        <v>0.54166666666666663</v>
      </c>
      <c r="G7" s="16">
        <f t="shared" si="0"/>
        <v>0.45833333333333331</v>
      </c>
      <c r="H7" s="16">
        <f t="shared" si="0"/>
        <v>0</v>
      </c>
    </row>
    <row r="8" spans="1:8" x14ac:dyDescent="0.35">
      <c r="A8" t="s">
        <v>8385</v>
      </c>
      <c r="B8">
        <f>COUNTIFS(Kickstarter!$R:$R,"plays",Kickstarter!$F:$F,"successful",Kickstarter!$D:$D,"&gt;=15000",Kickstarter!$D:$D,"&lt;=19999")</f>
        <v>12</v>
      </c>
      <c r="C8">
        <f>COUNTIFS(Kickstarter!$R:$R,"plays",Kickstarter!$F:$F,"failed",Kickstarter!$D:$D,"&gt;=15000",Kickstarter!$D:$D,"&lt;=19999")</f>
        <v>12</v>
      </c>
      <c r="D8">
        <f>COUNTIFS(Kickstarter!$R:$R,"plays",Kickstarter!$F:$F,"canceled",Kickstarter!$D:$D,"&gt;=15000",Kickstarter!$D:$D,"&lt;=19999")</f>
        <v>0</v>
      </c>
      <c r="E8">
        <f t="shared" si="1"/>
        <v>24</v>
      </c>
      <c r="F8" s="16">
        <f t="shared" si="0"/>
        <v>0.5</v>
      </c>
      <c r="G8" s="16">
        <f t="shared" si="0"/>
        <v>0.5</v>
      </c>
      <c r="H8" s="16">
        <f t="shared" si="0"/>
        <v>0</v>
      </c>
    </row>
    <row r="9" spans="1:8" x14ac:dyDescent="0.35">
      <c r="A9" t="s">
        <v>8386</v>
      </c>
      <c r="B9">
        <f>COUNTIFS(Kickstarter!$R:$R,"plays",Kickstarter!$F:$F,"successful",Kickstarter!$D:$D,"&gt;=20000",Kickstarter!$D:$D,"&lt;=24999")</f>
        <v>9</v>
      </c>
      <c r="C9">
        <f>COUNTIFS(Kickstarter!$R:$R,"plays",Kickstarter!$F:$F,"failed",Kickstarter!$D:$D,"&gt;=20000",Kickstarter!$D:$D,"&lt;=24999")</f>
        <v>11</v>
      </c>
      <c r="D9">
        <f>COUNTIFS(Kickstarter!$R:$R,"plays",Kickstarter!$F:$F,"canceled",Kickstarter!$D:$D,"&gt;=20000",Kickstarter!$D:$D,"&lt;=24999")</f>
        <v>0</v>
      </c>
      <c r="E9">
        <f t="shared" si="1"/>
        <v>20</v>
      </c>
      <c r="F9" s="16">
        <f t="shared" si="0"/>
        <v>0.45</v>
      </c>
      <c r="G9" s="16">
        <f t="shared" si="0"/>
        <v>0.55000000000000004</v>
      </c>
      <c r="H9" s="16">
        <f t="shared" si="0"/>
        <v>0</v>
      </c>
    </row>
    <row r="10" spans="1:8" x14ac:dyDescent="0.35">
      <c r="A10" t="s">
        <v>8387</v>
      </c>
      <c r="B10">
        <f>COUNTIFS(Kickstarter!$R:$R,"plays",Kickstarter!$F:$F,"successful",Kickstarter!$D:$D,"&gt;=25000",Kickstarter!$D:$D,"&lt;=29999")</f>
        <v>1</v>
      </c>
      <c r="C10">
        <f>COUNTIFS(Kickstarter!$R:$R,"plays",Kickstarter!$F:$F,"failed",Kickstarter!$D:$D,"&gt;=25000",Kickstarter!$D:$D,"&lt;=29999")</f>
        <v>4</v>
      </c>
      <c r="D10">
        <f>COUNTIFS(Kickstarter!$R:$R,"plays",Kickstarter!$F:$F,"canceled",Kickstarter!$D:$D,"&gt;=25000",Kickstarter!$D:$D,"&lt;=29999")</f>
        <v>0</v>
      </c>
      <c r="E10">
        <f t="shared" si="1"/>
        <v>5</v>
      </c>
      <c r="F10" s="16">
        <f t="shared" si="0"/>
        <v>0.2</v>
      </c>
      <c r="G10" s="16">
        <f t="shared" si="0"/>
        <v>0.8</v>
      </c>
      <c r="H10" s="16">
        <f t="shared" si="0"/>
        <v>0</v>
      </c>
    </row>
    <row r="11" spans="1:8" x14ac:dyDescent="0.35">
      <c r="A11" t="s">
        <v>8388</v>
      </c>
      <c r="B11">
        <f>COUNTIFS(Kickstarter!$R:$R,"plays",Kickstarter!$F:$F,"successful",Kickstarter!$D:$D,"&gt;=30000",Kickstarter!$D:$D,"&lt;=34999")</f>
        <v>3</v>
      </c>
      <c r="C11">
        <f>COUNTIFS(Kickstarter!$R:$R,"plays",Kickstarter!$F:$F,"failed",Kickstarter!$D:$D,"&gt;=30000",Kickstarter!$D:$D,"&lt;=34999")</f>
        <v>8</v>
      </c>
      <c r="D11">
        <f>COUNTIFS(Kickstarter!$R:$R,"plays",Kickstarter!$F:$F,"canceled",Kickstarter!$D:$D,"&gt;=30000",Kickstarter!$D:$D,"&lt;=34999")</f>
        <v>0</v>
      </c>
      <c r="E11">
        <f t="shared" si="1"/>
        <v>11</v>
      </c>
      <c r="F11" s="16">
        <f t="shared" si="0"/>
        <v>0.27272727272727271</v>
      </c>
      <c r="G11" s="16">
        <f t="shared" si="0"/>
        <v>0.72727272727272729</v>
      </c>
      <c r="H11" s="16">
        <f t="shared" si="0"/>
        <v>0</v>
      </c>
    </row>
    <row r="12" spans="1:8" x14ac:dyDescent="0.35">
      <c r="A12" t="s">
        <v>8389</v>
      </c>
      <c r="B12">
        <f>COUNTIFS(Kickstarter!$R:$R,"plays",Kickstarter!$F:$F,"successful",Kickstarter!$D:$D,"&gt;=35000",Kickstarter!$D:$D,"&lt;=39999")</f>
        <v>4</v>
      </c>
      <c r="C12">
        <f>COUNTIFS(Kickstarter!$R:$R,"plays",Kickstarter!$F:$F,"failed",Kickstarter!$D:$D,"&gt;=35000",Kickstarter!$D:$D,"&lt;=39999")</f>
        <v>2</v>
      </c>
      <c r="D12">
        <f>COUNTIFS(Kickstarter!$R:$R,"plays",Kickstarter!$F:$F,"canceled",Kickstarter!$D:$D,"&gt;=35000",Kickstarter!$D:$D,"&lt;=39999")</f>
        <v>0</v>
      </c>
      <c r="E12">
        <f t="shared" si="1"/>
        <v>6</v>
      </c>
      <c r="F12" s="16">
        <f t="shared" si="0"/>
        <v>0.66666666666666663</v>
      </c>
      <c r="G12" s="16">
        <f t="shared" si="0"/>
        <v>0.33333333333333331</v>
      </c>
      <c r="H12" s="16">
        <f t="shared" si="0"/>
        <v>0</v>
      </c>
    </row>
    <row r="13" spans="1:8" x14ac:dyDescent="0.35">
      <c r="A13" t="s">
        <v>8390</v>
      </c>
      <c r="B13">
        <f>COUNTIFS(Kickstarter!$R:$R,"plays",Kickstarter!$F:$F,"successful",Kickstarter!$D:$D,"&gt;=40000",Kickstarter!$D:$D,"&lt;=44999")</f>
        <v>2</v>
      </c>
      <c r="C13">
        <f>COUNTIFS(Kickstarter!$R:$R,"plays",Kickstarter!$F:$F,"failed",Kickstarter!$D:$D,"&gt;=40000",Kickstarter!$D:$D,"&lt;=44999")</f>
        <v>1</v>
      </c>
      <c r="D13">
        <f>COUNTIFS(Kickstarter!$R:$R,"plays",Kickstarter!$F:$F,"canceled",Kickstarter!$D:$D,"&gt;=40000",Kickstarter!$D:$D,"&lt;=44999")</f>
        <v>0</v>
      </c>
      <c r="E13">
        <f t="shared" si="1"/>
        <v>3</v>
      </c>
      <c r="F13" s="16">
        <f t="shared" si="0"/>
        <v>0.66666666666666663</v>
      </c>
      <c r="G13" s="16">
        <f t="shared" si="0"/>
        <v>0.33333333333333331</v>
      </c>
      <c r="H13" s="16">
        <f t="shared" si="0"/>
        <v>0</v>
      </c>
    </row>
    <row r="14" spans="1:8" x14ac:dyDescent="0.35">
      <c r="A14" t="s">
        <v>8391</v>
      </c>
      <c r="B14">
        <f>COUNTIFS(Kickstarter!$R:$R,"plays",Kickstarter!$F:$F,"successful",Kickstarter!$D:$D,"&gt;=45000",Kickstarter!$D:$D,"&lt;=49999")</f>
        <v>0</v>
      </c>
      <c r="C14">
        <f>COUNTIFS(Kickstarter!$R:$R,"plays",Kickstarter!$F:$F,"failed",Kickstarter!$D:$D,"&gt;=45000",Kickstarter!$D:$D,"&lt;=49999")</f>
        <v>1</v>
      </c>
      <c r="D14">
        <f>COUNTIFS(Kickstarter!$R:$R,"plays",Kickstarter!$F:$F,"canceled",Kickstarter!$D:$D,"&gt;=45000",Kickstarter!$D:$D,"&lt;=49999")</f>
        <v>0</v>
      </c>
      <c r="E14">
        <f t="shared" si="1"/>
        <v>1</v>
      </c>
      <c r="F14" s="16">
        <f t="shared" si="0"/>
        <v>0</v>
      </c>
      <c r="G14" s="16">
        <f t="shared" si="0"/>
        <v>1</v>
      </c>
      <c r="H14" s="16">
        <f t="shared" si="0"/>
        <v>0</v>
      </c>
    </row>
    <row r="15" spans="1:8" x14ac:dyDescent="0.35">
      <c r="A15" t="s">
        <v>8392</v>
      </c>
      <c r="B15">
        <f>COUNTIFS(Kickstarter!$R:$R,"plays",Kickstarter!$F:$F,"successful",Kickstarter!$D:$D,"&gt;=50000")</f>
        <v>2</v>
      </c>
      <c r="C15">
        <f>COUNTIFS(Kickstarter!$R:$R,"plays",Kickstarter!$F:$F,"failed",Kickstarter!$D:$D,"&gt;=50000")</f>
        <v>14</v>
      </c>
      <c r="D15">
        <f>COUNTIFS(Kickstarter!$R:$R,"plays",Kickstarter!$F:$F,"canceled",Kickstarter!$D:$D,"&gt;=50000")</f>
        <v>0</v>
      </c>
      <c r="E15">
        <f t="shared" si="1"/>
        <v>16</v>
      </c>
      <c r="F15" s="16">
        <f t="shared" si="0"/>
        <v>0.125</v>
      </c>
      <c r="G15" s="16">
        <f t="shared" si="0"/>
        <v>0.875</v>
      </c>
      <c r="H15" s="16">
        <f t="shared" si="0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5"/>
  <sheetViews>
    <sheetView topLeftCell="E1" zoomScaleNormal="100" workbookViewId="0">
      <selection activeCell="AB1" sqref="AB1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72656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3.54296875" style="8" customWidth="1"/>
    <col min="16" max="16" width="21.453125" customWidth="1"/>
    <col min="17" max="17" width="41.1796875" customWidth="1"/>
    <col min="18" max="18" width="17.1796875" customWidth="1"/>
    <col min="19" max="19" width="27.54296875" style="15" customWidth="1"/>
    <col min="20" max="20" width="22" bestFit="1" customWidth="1"/>
    <col min="24" max="24" width="9" customWidth="1"/>
    <col min="25" max="25" width="18.54296875" customWidth="1"/>
    <col min="26" max="26" width="30.36328125" customWidth="1"/>
    <col min="27" max="27" width="24.81640625" customWidth="1"/>
  </cols>
  <sheetData>
    <row r="1" spans="1:27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  <c r="Y1" s="1" t="s">
        <v>8258</v>
      </c>
      <c r="Z1" t="s">
        <v>8401</v>
      </c>
      <c r="AA1" s="14" t="s">
        <v>8400</v>
      </c>
    </row>
    <row r="2" spans="1:27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Y2">
        <v>1437620400</v>
      </c>
      <c r="Z2" s="17" t="s">
        <v>8402</v>
      </c>
      <c r="AA2" s="12">
        <f>(((Y2/60)/60)/24)+DATE(1970,1,1)</f>
        <v>42208.125</v>
      </c>
    </row>
    <row r="3" spans="1:27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7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7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7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7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7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7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7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7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7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7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7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7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7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5.5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5.5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5.5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5.5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5.5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5.5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5.5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5.5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5.5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5.5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5.5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5.5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5.5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5.5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5.5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5.5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5.5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5.5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5.5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5.5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5.5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5.5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5.5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5.5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5.5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5.5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5.5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5.5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5.5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5.5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5.5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5.5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5.5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5.5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5.5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5.5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5.5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5.5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5.5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5.5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5.5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5.5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5.5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5.5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5.5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5.5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5.5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5.5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5.5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5.5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5.5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5.5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5.5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5.5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5.5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5.5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5.5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5.5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5.5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5.5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5.5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5.5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5.5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5.5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5.5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5.5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5.5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5.5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5.5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5.5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5.5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5.5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5.5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5.5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5.5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5.5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5.5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5.5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5.5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5.5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5.5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5.5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"live"</formula>
    </cfRule>
  </conditionalFormatting>
  <conditionalFormatting sqref="O1:O1048576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54B7DF-FCF0-4073-B8F0-41353C6C6FCE}">
  <ds:schemaRefs>
    <ds:schemaRef ds:uri="http://schemas.datacontract.org/2004/07/Longview.Office.Excel.Model"/>
    <ds:schemaRef ds:uri="http://schemas.microsoft.com/2003/10/Serialization/Arrays"/>
    <ds:schemaRef ds:uri="http://schemas.datacontract.org/2004/07/Longview.Office.AddIn.Query"/>
    <ds:schemaRef ds:uri="http://schemas.datacontract.org/2004/07/Longview.Office.AddIn.Mode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By Lanch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Johnson</cp:lastModifiedBy>
  <dcterms:created xsi:type="dcterms:W3CDTF">2017-04-20T15:17:24Z</dcterms:created>
  <dcterms:modified xsi:type="dcterms:W3CDTF">2021-06-20T13:02:07Z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ongview.Workbook">
    <vt:lpwstr>{B454B7DF-FCF0-4073-B8F0-41353C6C6FCE}</vt:lpwstr>
  </property>
</Properties>
</file>