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udent T Test-Mattey" sheetId="3" r:id="rId1"/>
    <sheet name="Sample StalBIAS" sheetId="1" r:id="rId2"/>
    <sheet name="More Data" sheetId="2" r:id="rId3"/>
  </sheets>
  <calcPr calcId="145621" concurrentCalc="0"/>
</workbook>
</file>

<file path=xl/calcChain.xml><?xml version="1.0" encoding="utf-8"?>
<calcChain xmlns="http://schemas.openxmlformats.org/spreadsheetml/2006/main">
  <c r="G33" i="3" l="1"/>
  <c r="G34" i="3"/>
  <c r="G35" i="3"/>
  <c r="G36" i="3"/>
  <c r="G37" i="3"/>
  <c r="G38" i="3"/>
  <c r="G39" i="3"/>
  <c r="G40" i="3"/>
  <c r="G55" i="3"/>
  <c r="G57" i="3"/>
  <c r="G41" i="3"/>
  <c r="G42" i="3"/>
  <c r="G43" i="3"/>
  <c r="G44" i="3"/>
  <c r="G45" i="3"/>
  <c r="G46" i="3"/>
  <c r="E27" i="3"/>
  <c r="E26" i="3"/>
  <c r="E25" i="3"/>
  <c r="E13" i="3"/>
  <c r="B25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5" i="3"/>
  <c r="F57" i="3"/>
  <c r="E29" i="3"/>
  <c r="B29" i="3"/>
  <c r="B26" i="3"/>
  <c r="B27" i="3"/>
  <c r="E28" i="3"/>
  <c r="B28" i="3"/>
  <c r="J19" i="2"/>
  <c r="J18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<sst xmlns="http://schemas.openxmlformats.org/spreadsheetml/2006/main" count="89" uniqueCount="64">
  <si>
    <t>Timestamp</t>
  </si>
  <si>
    <t>Drip Interval (s)</t>
  </si>
  <si>
    <t>Error (s)</t>
  </si>
  <si>
    <t>Film Thickness (m)</t>
  </si>
  <si>
    <t>Error (m)</t>
  </si>
  <si>
    <t>Temperature (degC)</t>
  </si>
  <si>
    <t>Error (degC)</t>
  </si>
  <si>
    <t>pCO2 (atm)</t>
  </si>
  <si>
    <t>Error (atm)</t>
  </si>
  <si>
    <t>cCa (mol/cm3)</t>
  </si>
  <si>
    <t>Growth Rate (m/yr)</t>
  </si>
  <si>
    <t>cCa app (mol/cm3)</t>
  </si>
  <si>
    <t>cCa app (mol/m3)</t>
  </si>
  <si>
    <t>cCa (mol/m3)</t>
  </si>
  <si>
    <t>alpha</t>
  </si>
  <si>
    <t>Error (mol/m3)</t>
  </si>
  <si>
    <t>Error cCa app</t>
  </si>
  <si>
    <t>Site PR-LA-1 (SW1)</t>
  </si>
  <si>
    <t>SW 1</t>
  </si>
  <si>
    <t>Evaporation</t>
  </si>
  <si>
    <t>SW-1</t>
  </si>
  <si>
    <t>Date</t>
  </si>
  <si>
    <t>Time</t>
  </si>
  <si>
    <t>pCO2 (ppm)</t>
  </si>
  <si>
    <r>
      <t>Temp (</t>
    </r>
    <r>
      <rPr>
        <sz val="11"/>
        <color theme="1"/>
        <rFont val="Calibri"/>
        <family val="2"/>
      </rPr>
      <t>⁰C)</t>
    </r>
  </si>
  <si>
    <t>Pressure (hPa)</t>
  </si>
  <si>
    <t>RH (%)</t>
  </si>
  <si>
    <t>Start 50 ml</t>
  </si>
  <si>
    <t>Drips/min</t>
  </si>
  <si>
    <t>Distance to Entrance (m)</t>
  </si>
  <si>
    <t>FG</t>
  </si>
  <si>
    <t>SG</t>
  </si>
  <si>
    <t>26/05/05</t>
  </si>
  <si>
    <t>28/04/05</t>
  </si>
  <si>
    <t>23/06/05</t>
  </si>
  <si>
    <t>23/07/05</t>
  </si>
  <si>
    <t>27/0805</t>
  </si>
  <si>
    <t>21/09/05</t>
  </si>
  <si>
    <t>18/10/05</t>
  </si>
  <si>
    <t>30/11/05</t>
  </si>
  <si>
    <t>25/12/05</t>
  </si>
  <si>
    <t>24/05/06</t>
  </si>
  <si>
    <t>25/06/06</t>
  </si>
  <si>
    <t>21/05/06</t>
  </si>
  <si>
    <t>Mean</t>
  </si>
  <si>
    <t>STD</t>
  </si>
  <si>
    <t>Count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</si>
  <si>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</si>
  <si>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</si>
  <si>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</si>
  <si>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</si>
  <si>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</si>
  <si>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</si>
  <si>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</si>
  <si>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</si>
  <si>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</si>
  <si>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</si>
  <si>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</si>
  <si>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</si>
  <si>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</t>
  </si>
  <si>
    <t>&gt;&gt; We reject null-Hypothesis 10.3 The observed difference between</t>
  </si>
  <si>
    <t>the means is significant with 95%</t>
  </si>
  <si>
    <t>Sum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</si>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</sst>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2" xfId="0" applyFill="1" applyBorder="1"/>
    <xf numFmtId="0" fontId="0" fillId="34" borderId="12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3" borderId="15" xfId="0" applyFill="1" applyBorder="1"/>
    <xf numFmtId="0" fontId="0" fillId="34" borderId="15" xfId="0" applyFill="1" applyBorder="1"/>
    <xf numFmtId="0" fontId="0" fillId="0" borderId="16" xfId="0" applyBorder="1"/>
    <xf numFmtId="164" fontId="0" fillId="0" borderId="0" xfId="0" applyNumberFormat="1"/>
    <xf numFmtId="15" fontId="0" fillId="0" borderId="0" xfId="0" applyNumberFormat="1"/>
    <xf numFmtId="0" fontId="14" fillId="0" borderId="0" xfId="0" applyFont="1" applyBorder="1"/>
    <xf numFmtId="20" fontId="19" fillId="0" borderId="0" xfId="0" applyNumberFormat="1" applyFont="1" applyBorder="1"/>
    <xf numFmtId="20" fontId="0" fillId="0" borderId="0" xfId="0" applyNumberFormat="1" applyBorder="1"/>
    <xf numFmtId="15" fontId="0" fillId="0" borderId="17" xfId="0" applyNumberFormat="1" applyBorder="1"/>
    <xf numFmtId="20" fontId="0" fillId="0" borderId="17" xfId="0" applyNumberFormat="1" applyBorder="1"/>
    <xf numFmtId="0" fontId="0" fillId="33" borderId="17" xfId="0" applyFill="1" applyBorder="1"/>
    <xf numFmtId="0" fontId="0" fillId="34" borderId="17" xfId="0" applyFill="1" applyBorder="1"/>
    <xf numFmtId="0" fontId="0" fillId="0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35" borderId="17" xfId="0" applyNumberFormat="1" applyFill="1" applyBorder="1"/>
    <xf numFmtId="20" fontId="0" fillId="35" borderId="17" xfId="0" applyNumberFormat="1" applyFill="1" applyBorder="1"/>
    <xf numFmtId="0" fontId="0" fillId="35" borderId="17" xfId="0" applyFill="1" applyBorder="1"/>
    <xf numFmtId="15" fontId="0" fillId="0" borderId="17" xfId="0" applyNumberFormat="1" applyFont="1" applyBorder="1"/>
    <xf numFmtId="20" fontId="0" fillId="0" borderId="17" xfId="0" applyNumberFormat="1" applyFont="1" applyBorder="1"/>
    <xf numFmtId="0" fontId="0" fillId="33" borderId="17" xfId="0" applyFont="1" applyFill="1" applyBorder="1"/>
    <xf numFmtId="0" fontId="0" fillId="34" borderId="17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164" fontId="0" fillId="36" borderId="0" xfId="0" applyNumberFormat="1" applyFill="1"/>
    <xf numFmtId="15" fontId="0" fillId="36" borderId="17" xfId="0" applyNumberFormat="1" applyFill="1" applyBorder="1"/>
    <xf numFmtId="20" fontId="0" fillId="36" borderId="17" xfId="0" applyNumberFormat="1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19" fillId="0" borderId="17" xfId="0" applyFont="1" applyBorder="1"/>
    <xf numFmtId="0" fontId="14" fillId="0" borderId="17" xfId="0" applyFont="1" applyBorder="1"/>
    <xf numFmtId="15" fontId="0" fillId="0" borderId="15" xfId="0" applyNumberFormat="1" applyBorder="1"/>
    <xf numFmtId="20" fontId="0" fillId="0" borderId="15" xfId="0" applyNumberFormat="1" applyBorder="1"/>
    <xf numFmtId="0" fontId="0" fillId="0" borderId="20" xfId="0" applyBorder="1"/>
    <xf numFmtId="0" fontId="0" fillId="0" borderId="15" xfId="0" applyFill="1" applyBorder="1"/>
    <xf numFmtId="15" fontId="19" fillId="0" borderId="15" xfId="0" applyNumberFormat="1" applyFont="1" applyBorder="1"/>
    <xf numFmtId="20" fontId="19" fillId="0" borderId="15" xfId="0" applyNumberFormat="1" applyFont="1" applyBorder="1"/>
    <xf numFmtId="0" fontId="19" fillId="33" borderId="15" xfId="0" applyFont="1" applyFill="1" applyBorder="1"/>
    <xf numFmtId="0" fontId="19" fillId="34" borderId="15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9" fillId="0" borderId="20" xfId="0" applyFont="1" applyBorder="1"/>
    <xf numFmtId="15" fontId="19" fillId="0" borderId="0" xfId="0" applyNumberFormat="1" applyFont="1"/>
    <xf numFmtId="0" fontId="19" fillId="33" borderId="0" xfId="0" applyFont="1" applyFill="1"/>
    <xf numFmtId="0" fontId="19" fillId="34" borderId="0" xfId="0" applyFont="1" applyFill="1"/>
    <xf numFmtId="0" fontId="19" fillId="0" borderId="0" xfId="0" applyFont="1"/>
    <xf numFmtId="0" fontId="19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15" fontId="19" fillId="0" borderId="17" xfId="0" applyNumberFormat="1" applyFont="1" applyBorder="1"/>
    <xf numFmtId="20" fontId="19" fillId="0" borderId="17" xfId="0" applyNumberFormat="1" applyFont="1" applyBorder="1"/>
    <xf numFmtId="0" fontId="19" fillId="33" borderId="17" xfId="0" applyFont="1" applyFill="1" applyBorder="1"/>
    <xf numFmtId="0" fontId="19" fillId="34" borderId="17" xfId="0" applyFont="1" applyFill="1" applyBorder="1"/>
    <xf numFmtId="0" fontId="19" fillId="0" borderId="18" xfId="0" applyFont="1" applyBorder="1"/>
    <xf numFmtId="0" fontId="19" fillId="0" borderId="19" xfId="0" applyFont="1" applyBorder="1"/>
    <xf numFmtId="14" fontId="0" fillId="0" borderId="0" xfId="0" applyNumberForma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20" fillId="0" borderId="2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3</xdr:row>
      <xdr:rowOff>66675</xdr:rowOff>
    </xdr:from>
    <xdr:to>
      <xdr:col>15</xdr:col>
      <xdr:colOff>467777</xdr:colOff>
      <xdr:row>25</xdr:row>
      <xdr:rowOff>162524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638175"/>
          <a:ext cx="7535327" cy="428684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30</xdr:row>
      <xdr:rowOff>19050</xdr:rowOff>
    </xdr:from>
    <xdr:to>
      <xdr:col>23</xdr:col>
      <xdr:colOff>77126</xdr:colOff>
      <xdr:row>52</xdr:row>
      <xdr:rowOff>585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5734050"/>
          <a:ext cx="6630326" cy="41915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9</xdr:col>
      <xdr:colOff>771784</xdr:colOff>
      <xdr:row>55</xdr:row>
      <xdr:rowOff>106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0" y="9734550"/>
          <a:ext cx="1857634" cy="762106"/>
        </a:xfrm>
        <a:prstGeom prst="rect">
          <a:avLst/>
        </a:prstGeom>
      </xdr:spPr>
    </xdr:pic>
    <xdr:clientData/>
  </xdr:twoCellAnchor>
  <xdr:twoCellAnchor editAs="oneCell">
    <xdr:from>
      <xdr:col>8</xdr:col>
      <xdr:colOff>53543</xdr:colOff>
      <xdr:row>56</xdr:row>
      <xdr:rowOff>76201</xdr:rowOff>
    </xdr:from>
    <xdr:to>
      <xdr:col>9</xdr:col>
      <xdr:colOff>781992</xdr:colOff>
      <xdr:row>61</xdr:row>
      <xdr:rowOff>152401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9043" y="10763251"/>
          <a:ext cx="1814299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17</xdr:row>
      <xdr:rowOff>133350</xdr:rowOff>
    </xdr:from>
    <xdr:to>
      <xdr:col>13</xdr:col>
      <xdr:colOff>267930</xdr:colOff>
      <xdr:row>24</xdr:row>
      <xdr:rowOff>133536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371850"/>
          <a:ext cx="8811855" cy="13336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16</xdr:col>
      <xdr:colOff>762423</xdr:colOff>
      <xdr:row>21</xdr:row>
      <xdr:rowOff>28632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7325" y="3619500"/>
          <a:ext cx="3029373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J36" sqref="J36"/>
    </sheetView>
  </sheetViews>
  <sheetFormatPr defaultRowHeight="15" x14ac:dyDescent="0.25"/>
  <cols>
    <col min="1" max="1" width="12.42578125" customWidth="1"/>
    <col min="2" max="2" width="12" bestFit="1" customWidth="1"/>
    <col min="5" max="5" width="20.140625" customWidth="1"/>
    <col min="6" max="7" width="12" bestFit="1" customWidth="1"/>
    <col min="9" max="9" width="16.28515625" customWidth="1"/>
    <col min="10" max="10" width="14" customWidth="1"/>
    <col min="11" max="11" width="12.85546875" customWidth="1"/>
  </cols>
  <sheetData>
    <row r="1" spans="1:5" x14ac:dyDescent="0.25">
      <c r="A1" t="s">
        <v>30</v>
      </c>
      <c r="D1" t="s">
        <v>31</v>
      </c>
    </row>
    <row r="2" spans="1:5" x14ac:dyDescent="0.25">
      <c r="A2" t="s">
        <v>33</v>
      </c>
      <c r="B2">
        <v>2.8850000000000002E-4</v>
      </c>
      <c r="D2" t="s">
        <v>34</v>
      </c>
      <c r="E2">
        <v>-7.8139999999999994E-5</v>
      </c>
    </row>
    <row r="3" spans="1:5" x14ac:dyDescent="0.25">
      <c r="A3" s="7" t="s">
        <v>32</v>
      </c>
      <c r="B3">
        <v>8.4190000000000005E-5</v>
      </c>
      <c r="D3" t="s">
        <v>35</v>
      </c>
      <c r="E3">
        <v>-1.2109999999999999E-5</v>
      </c>
    </row>
    <row r="4" spans="1:5" x14ac:dyDescent="0.25">
      <c r="A4" s="12" t="s">
        <v>39</v>
      </c>
      <c r="B4">
        <v>1.6479999999999999E-4</v>
      </c>
      <c r="D4" t="s">
        <v>36</v>
      </c>
      <c r="E4">
        <v>1.963E-5</v>
      </c>
    </row>
    <row r="5" spans="1:5" x14ac:dyDescent="0.25">
      <c r="A5" s="73" t="s">
        <v>40</v>
      </c>
      <c r="B5">
        <v>1.058E-4</v>
      </c>
      <c r="D5" t="s">
        <v>37</v>
      </c>
      <c r="E5">
        <v>-4.6190000000000003E-5</v>
      </c>
    </row>
    <row r="6" spans="1:5" x14ac:dyDescent="0.25">
      <c r="A6" s="73">
        <v>38809</v>
      </c>
      <c r="B6">
        <v>1.0179999999999999E-4</v>
      </c>
      <c r="D6" s="7" t="s">
        <v>38</v>
      </c>
      <c r="E6">
        <v>1.6990000000000002E-5</v>
      </c>
    </row>
    <row r="7" spans="1:5" x14ac:dyDescent="0.25">
      <c r="A7" s="74">
        <v>38782</v>
      </c>
      <c r="B7">
        <v>1.4650000000000001E-4</v>
      </c>
      <c r="E7">
        <v>-8.2639999999999995E-5</v>
      </c>
    </row>
    <row r="8" spans="1:5" x14ac:dyDescent="0.25">
      <c r="A8" s="73">
        <v>38811</v>
      </c>
      <c r="B8">
        <v>1.784E-4</v>
      </c>
      <c r="E8">
        <v>-5.0599999999999997E-5</v>
      </c>
    </row>
    <row r="9" spans="1:5" x14ac:dyDescent="0.25">
      <c r="A9" t="s">
        <v>41</v>
      </c>
      <c r="B9">
        <v>1.6349999999999999E-4</v>
      </c>
      <c r="E9">
        <v>-3.1600000000000002E-5</v>
      </c>
    </row>
    <row r="10" spans="1:5" x14ac:dyDescent="0.25">
      <c r="A10" t="s">
        <v>43</v>
      </c>
      <c r="B10">
        <v>1.6349999999999999E-4</v>
      </c>
      <c r="E10">
        <v>-6.2710000000000001E-5</v>
      </c>
    </row>
    <row r="11" spans="1:5" x14ac:dyDescent="0.25">
      <c r="A11" s="7" t="s">
        <v>42</v>
      </c>
      <c r="B11">
        <v>1.181E-4</v>
      </c>
      <c r="D11" s="7"/>
      <c r="E11">
        <v>-2.6509999999999999E-5</v>
      </c>
    </row>
    <row r="12" spans="1:5" x14ac:dyDescent="0.25">
      <c r="B12">
        <v>1.1129999999999999E-4</v>
      </c>
      <c r="E12">
        <v>1.9700000000000001E-5</v>
      </c>
    </row>
    <row r="13" spans="1:5" x14ac:dyDescent="0.25">
      <c r="B13">
        <v>9.8640000000000004E-5</v>
      </c>
      <c r="E13">
        <f>-0.000020192</f>
        <v>-2.0191999999999999E-5</v>
      </c>
    </row>
    <row r="14" spans="1:5" x14ac:dyDescent="0.25">
      <c r="B14">
        <v>9.9259999999999995E-5</v>
      </c>
      <c r="E14">
        <v>-1.1610000000000001E-5</v>
      </c>
    </row>
    <row r="15" spans="1:5" x14ac:dyDescent="0.25">
      <c r="B15">
        <v>6.6000000000000005E-5</v>
      </c>
      <c r="D15" s="7"/>
      <c r="E15">
        <v>-3.4709999999999998E-5</v>
      </c>
    </row>
    <row r="16" spans="1:5" x14ac:dyDescent="0.25">
      <c r="B16">
        <v>1.026E-4</v>
      </c>
    </row>
    <row r="17" spans="1:11" x14ac:dyDescent="0.25">
      <c r="B17">
        <v>2.3450000000000001E-4</v>
      </c>
    </row>
    <row r="18" spans="1:11" x14ac:dyDescent="0.25">
      <c r="A18" s="7"/>
      <c r="B18">
        <v>6.8388999999999999E-5</v>
      </c>
    </row>
    <row r="19" spans="1:11" x14ac:dyDescent="0.25">
      <c r="B19">
        <v>6.7249999999999995E-5</v>
      </c>
    </row>
    <row r="20" spans="1:11" x14ac:dyDescent="0.25">
      <c r="B20">
        <v>1.4090000000000001E-4</v>
      </c>
    </row>
    <row r="21" spans="1:11" x14ac:dyDescent="0.25">
      <c r="B21">
        <v>1.2410000000000001E-4</v>
      </c>
    </row>
    <row r="22" spans="1:11" x14ac:dyDescent="0.25">
      <c r="B22">
        <v>1.415E-4</v>
      </c>
    </row>
    <row r="24" spans="1:11" x14ac:dyDescent="0.25">
      <c r="B24" t="s">
        <v>30</v>
      </c>
      <c r="E24" t="s">
        <v>31</v>
      </c>
    </row>
    <row r="25" spans="1:11" x14ac:dyDescent="0.25">
      <c r="A25" t="s">
        <v>44</v>
      </c>
      <c r="B25">
        <f>AVERAGE(B2:B22)</f>
        <v>1.3188233333333334E-4</v>
      </c>
      <c r="D25" t="s">
        <v>44</v>
      </c>
      <c r="E25">
        <f>AVERAGE(E2:E15)</f>
        <v>-2.8620857142857143E-5</v>
      </c>
    </row>
    <row r="26" spans="1:11" x14ac:dyDescent="0.25">
      <c r="A26" t="s">
        <v>45</v>
      </c>
      <c r="B26">
        <f>_xlfn.STDEV.P(B2:B22)</f>
        <v>5.3809047020643671E-5</v>
      </c>
      <c r="D26" t="s">
        <v>45</v>
      </c>
      <c r="E26">
        <f>_xlfn.STDEV.P(E2:E15)</f>
        <v>3.2459725786310164E-5</v>
      </c>
    </row>
    <row r="27" spans="1:11" x14ac:dyDescent="0.25">
      <c r="A27" t="s">
        <v>59</v>
      </c>
      <c r="B27">
        <f>B26^2</f>
        <v>2.8954135412698414E-9</v>
      </c>
      <c r="D27" t="s">
        <v>59</v>
      </c>
      <c r="E27">
        <f>E26^2</f>
        <v>1.0536337981224489E-9</v>
      </c>
    </row>
    <row r="28" spans="1:11" x14ac:dyDescent="0.25">
      <c r="A28" t="s">
        <v>46</v>
      </c>
      <c r="B28">
        <f>COUNT(B2:B22)</f>
        <v>21</v>
      </c>
      <c r="D28" t="s">
        <v>46</v>
      </c>
      <c r="E28">
        <f>COUNT(E2:E15)</f>
        <v>14</v>
      </c>
      <c r="I28" t="s">
        <v>47</v>
      </c>
    </row>
    <row r="29" spans="1:11" x14ac:dyDescent="0.25">
      <c r="A29" t="s">
        <v>62</v>
      </c>
      <c r="B29">
        <f>SUM(B2:B22)</f>
        <v>2.7695290000000002E-3</v>
      </c>
      <c r="E29">
        <f>SUM(E2:E15)</f>
        <v>-4.0069200000000002E-4</v>
      </c>
    </row>
    <row r="30" spans="1:11" x14ac:dyDescent="0.25">
      <c r="J30" t="s">
        <v>48</v>
      </c>
      <c r="K30" t="s">
        <v>49</v>
      </c>
    </row>
    <row r="31" spans="1:11" x14ac:dyDescent="0.25">
      <c r="A31" t="s">
        <v>47</v>
      </c>
      <c r="I31" t="s">
        <v>44</v>
      </c>
      <c r="J31">
        <v>1.3188233333333334E-4</v>
      </c>
      <c r="K31">
        <v>-2.8620857142857143E-5</v>
      </c>
    </row>
    <row r="32" spans="1:11" ht="15.75" thickBot="1" x14ac:dyDescent="0.3">
      <c r="I32" t="s">
        <v>50</v>
      </c>
      <c r="J32">
        <v>3.040184218333334E-9</v>
      </c>
      <c r="K32">
        <v>1.1346825518241757E-9</v>
      </c>
    </row>
    <row r="33" spans="1:11" x14ac:dyDescent="0.25">
      <c r="A33" s="77"/>
      <c r="B33" s="77" t="s">
        <v>48</v>
      </c>
      <c r="C33" s="77" t="s">
        <v>49</v>
      </c>
      <c r="F33">
        <f>(B2-$B$25)^2</f>
        <v>2.4529093512111114E-8</v>
      </c>
      <c r="G33">
        <f>(E2-$E$25)^2</f>
        <v>2.4521455093061213E-9</v>
      </c>
      <c r="I33" t="s">
        <v>51</v>
      </c>
      <c r="J33">
        <v>21</v>
      </c>
      <c r="K33">
        <v>14</v>
      </c>
    </row>
    <row r="34" spans="1:11" x14ac:dyDescent="0.25">
      <c r="A34" s="75" t="s">
        <v>44</v>
      </c>
      <c r="B34" s="75">
        <v>1.3188233333333334E-4</v>
      </c>
      <c r="C34" s="75">
        <v>-2.8391692307692307E-5</v>
      </c>
      <c r="F34">
        <f t="shared" ref="F34:F53" si="0">(B3-$B$25)^2</f>
        <v>2.2745586587777781E-9</v>
      </c>
      <c r="G34">
        <f t="shared" ref="G33:G46" si="1">(E3-$E$25)^2</f>
        <v>2.7260840359183671E-10</v>
      </c>
      <c r="I34" t="s">
        <v>52</v>
      </c>
      <c r="J34">
        <v>0</v>
      </c>
    </row>
    <row r="35" spans="1:11" x14ac:dyDescent="0.25">
      <c r="A35" s="75" t="s">
        <v>50</v>
      </c>
      <c r="B35" s="75">
        <v>3.040184218333334E-9</v>
      </c>
      <c r="C35" s="75">
        <v>1.2284429305641026E-9</v>
      </c>
      <c r="F35">
        <f t="shared" si="0"/>
        <v>1.0835727787777767E-9</v>
      </c>
      <c r="G35">
        <f t="shared" si="1"/>
        <v>2.3281452150204086E-9</v>
      </c>
      <c r="I35" t="s">
        <v>53</v>
      </c>
      <c r="J35">
        <v>33</v>
      </c>
    </row>
    <row r="36" spans="1:11" x14ac:dyDescent="0.25">
      <c r="A36" s="75" t="s">
        <v>51</v>
      </c>
      <c r="B36" s="75">
        <v>21</v>
      </c>
      <c r="C36" s="75">
        <v>13</v>
      </c>
      <c r="F36">
        <f t="shared" si="0"/>
        <v>6.8028811211111174E-10</v>
      </c>
      <c r="G36">
        <f t="shared" si="1"/>
        <v>3.0867478073469399E-10</v>
      </c>
      <c r="I36" t="s">
        <v>54</v>
      </c>
      <c r="J36">
        <v>10.680781128466815</v>
      </c>
    </row>
    <row r="37" spans="1:11" x14ac:dyDescent="0.25">
      <c r="A37" s="75" t="s">
        <v>52</v>
      </c>
      <c r="B37" s="75">
        <v>0</v>
      </c>
      <c r="C37" s="75"/>
      <c r="F37">
        <f t="shared" si="0"/>
        <v>9.049467787777787E-10</v>
      </c>
      <c r="G37">
        <f t="shared" si="1"/>
        <v>2.0803502893061224E-9</v>
      </c>
      <c r="I37" t="s">
        <v>55</v>
      </c>
      <c r="J37">
        <v>1.516712594126494E-12</v>
      </c>
    </row>
    <row r="38" spans="1:11" x14ac:dyDescent="0.25">
      <c r="A38" s="75" t="s">
        <v>53</v>
      </c>
      <c r="B38" s="75">
        <v>32</v>
      </c>
      <c r="C38" s="75"/>
      <c r="F38">
        <f t="shared" si="0"/>
        <v>2.136761787777778E-10</v>
      </c>
      <c r="G38">
        <f t="shared" si="1"/>
        <v>2.9180677950204072E-9</v>
      </c>
      <c r="I38" t="s">
        <v>56</v>
      </c>
      <c r="J38">
        <v>1.6923603090303456</v>
      </c>
    </row>
    <row r="39" spans="1:11" x14ac:dyDescent="0.25">
      <c r="A39" s="75" t="s">
        <v>54</v>
      </c>
      <c r="B39" s="75">
        <v>10.361494246423284</v>
      </c>
      <c r="C39" s="75"/>
      <c r="F39">
        <f t="shared" si="0"/>
        <v>2.1638933121111102E-9</v>
      </c>
      <c r="G39">
        <f t="shared" si="1"/>
        <v>4.8308272073469372E-10</v>
      </c>
      <c r="I39" t="s">
        <v>57</v>
      </c>
      <c r="J39">
        <v>3.033425188252988E-12</v>
      </c>
    </row>
    <row r="40" spans="1:11" x14ac:dyDescent="0.25">
      <c r="A40" s="75" t="s">
        <v>55</v>
      </c>
      <c r="B40" s="75">
        <v>4.7208417387017732E-12</v>
      </c>
      <c r="C40" s="75"/>
      <c r="F40">
        <f t="shared" si="0"/>
        <v>9.9967684544444323E-10</v>
      </c>
      <c r="G40">
        <f t="shared" si="1"/>
        <v>8.8752921632653217E-12</v>
      </c>
      <c r="I40" t="s">
        <v>58</v>
      </c>
      <c r="J40">
        <v>2.0345152974493397</v>
      </c>
    </row>
    <row r="41" spans="1:11" x14ac:dyDescent="0.25">
      <c r="A41" s="75" t="s">
        <v>56</v>
      </c>
      <c r="B41" s="75">
        <v>1.6938887483837093</v>
      </c>
      <c r="C41" s="75"/>
      <c r="F41">
        <f t="shared" si="0"/>
        <v>9.9967684544444323E-10</v>
      </c>
      <c r="G41">
        <f t="shared" si="1"/>
        <v>1.1620696607346938E-9</v>
      </c>
    </row>
    <row r="42" spans="1:11" x14ac:dyDescent="0.25">
      <c r="A42" s="75" t="s">
        <v>57</v>
      </c>
      <c r="B42" s="75">
        <v>9.4416834774035463E-12</v>
      </c>
      <c r="C42" s="75"/>
      <c r="F42">
        <f t="shared" si="0"/>
        <v>1.8995271211111144E-10</v>
      </c>
      <c r="G42">
        <f t="shared" si="1"/>
        <v>4.4557178775510257E-12</v>
      </c>
    </row>
    <row r="43" spans="1:11" ht="15.75" thickBot="1" x14ac:dyDescent="0.3">
      <c r="A43" s="76" t="s">
        <v>58</v>
      </c>
      <c r="B43" s="76">
        <v>2.0369333434601011</v>
      </c>
      <c r="C43" s="76"/>
      <c r="F43">
        <f t="shared" si="0"/>
        <v>4.2363244544444507E-10</v>
      </c>
      <c r="G43">
        <f t="shared" si="1"/>
        <v>2.3349052350204083E-9</v>
      </c>
    </row>
    <row r="44" spans="1:11" x14ac:dyDescent="0.25">
      <c r="F44">
        <f t="shared" si="0"/>
        <v>1.1050527254444448E-9</v>
      </c>
      <c r="G44">
        <f t="shared" si="1"/>
        <v>7.1045632734693886E-11</v>
      </c>
    </row>
    <row r="45" spans="1:11" x14ac:dyDescent="0.25">
      <c r="A45" s="46" t="s">
        <v>60</v>
      </c>
      <c r="B45" s="46"/>
      <c r="C45" s="46"/>
      <c r="D45" s="46"/>
      <c r="E45" s="46"/>
      <c r="F45">
        <f t="shared" si="0"/>
        <v>1.0642166321111121E-9</v>
      </c>
      <c r="G45">
        <f t="shared" si="1"/>
        <v>2.8936926073469377E-10</v>
      </c>
    </row>
    <row r="46" spans="1:11" x14ac:dyDescent="0.25">
      <c r="A46" s="46" t="s">
        <v>61</v>
      </c>
      <c r="B46" s="46"/>
      <c r="C46" s="46"/>
      <c r="D46" s="46"/>
      <c r="E46" s="46"/>
      <c r="F46">
        <f t="shared" si="0"/>
        <v>4.3404818454444451E-9</v>
      </c>
      <c r="G46">
        <f t="shared" si="1"/>
        <v>3.7077660734693855E-11</v>
      </c>
    </row>
    <row r="47" spans="1:11" x14ac:dyDescent="0.25">
      <c r="F47">
        <f t="shared" si="0"/>
        <v>8.5745504544444498E-10</v>
      </c>
    </row>
    <row r="48" spans="1:11" x14ac:dyDescent="0.25">
      <c r="F48">
        <f t="shared" si="0"/>
        <v>1.0530385512111111E-8</v>
      </c>
    </row>
    <row r="49" spans="5:7" x14ac:dyDescent="0.25">
      <c r="F49">
        <f t="shared" si="0"/>
        <v>4.031403377777779E-9</v>
      </c>
    </row>
    <row r="50" spans="5:7" x14ac:dyDescent="0.25">
      <c r="F50">
        <f t="shared" si="0"/>
        <v>4.1773385121111131E-9</v>
      </c>
    </row>
    <row r="51" spans="5:7" x14ac:dyDescent="0.25">
      <c r="F51">
        <f t="shared" si="0"/>
        <v>8.1318312111111105E-11</v>
      </c>
    </row>
    <row r="52" spans="5:7" x14ac:dyDescent="0.25">
      <c r="F52">
        <f t="shared" si="0"/>
        <v>6.0564712111111141E-11</v>
      </c>
    </row>
    <row r="53" spans="5:7" x14ac:dyDescent="0.25">
      <c r="F53">
        <f t="shared" si="0"/>
        <v>9.2499512111110874E-11</v>
      </c>
    </row>
    <row r="55" spans="5:7" x14ac:dyDescent="0.25">
      <c r="E55" t="s">
        <v>62</v>
      </c>
      <c r="F55">
        <f>SUM(F33:F54)</f>
        <v>6.0803684366666678E-8</v>
      </c>
      <c r="G55">
        <f>SUM(G33:G46)</f>
        <v>1.4750873173714283E-8</v>
      </c>
    </row>
    <row r="56" spans="5:7" x14ac:dyDescent="0.25">
      <c r="F56" t="s">
        <v>30</v>
      </c>
      <c r="G56" t="s">
        <v>31</v>
      </c>
    </row>
    <row r="57" spans="5:7" x14ac:dyDescent="0.25">
      <c r="E57" t="s">
        <v>63</v>
      </c>
      <c r="F57">
        <f>F55/(20)</f>
        <v>3.040184218333334E-9</v>
      </c>
      <c r="G57">
        <f>G55/13</f>
        <v>1.1346825518241757E-9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F1" workbookViewId="0">
      <selection activeCell="P19" sqref="P19"/>
    </sheetView>
  </sheetViews>
  <sheetFormatPr defaultRowHeight="15" x14ac:dyDescent="0.25"/>
  <cols>
    <col min="2" max="2" width="17.7109375" customWidth="1"/>
    <col min="4" max="4" width="20.140625" customWidth="1"/>
    <col min="6" max="6" width="19.7109375" customWidth="1"/>
    <col min="8" max="8" width="11.5703125" customWidth="1"/>
    <col min="9" max="9" width="11.85546875" customWidth="1"/>
    <col min="10" max="11" width="17" customWidth="1"/>
    <col min="12" max="12" width="15.42578125" customWidth="1"/>
    <col min="14" max="14" width="17.140625" customWidth="1"/>
    <col min="15" max="16" width="17" customWidth="1"/>
    <col min="17" max="17" width="15.28515625" customWidth="1"/>
    <col min="18" max="18" width="1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15</v>
      </c>
      <c r="N1" t="s">
        <v>11</v>
      </c>
      <c r="O1" t="s">
        <v>12</v>
      </c>
      <c r="P1" t="s">
        <v>16</v>
      </c>
      <c r="Q1" t="s">
        <v>14</v>
      </c>
      <c r="R1" t="s">
        <v>10</v>
      </c>
    </row>
    <row r="2" spans="1:18" x14ac:dyDescent="0.25">
      <c r="A2" s="1">
        <v>41305</v>
      </c>
      <c r="B2">
        <v>10</v>
      </c>
      <c r="C2">
        <v>0</v>
      </c>
      <c r="D2">
        <v>1E-4</v>
      </c>
      <c r="E2">
        <v>5.0000000000000002E-5</v>
      </c>
      <c r="F2">
        <v>22.6</v>
      </c>
      <c r="G2">
        <v>0.02</v>
      </c>
      <c r="H2">
        <v>6.9700000000000003E-4</v>
      </c>
      <c r="I2">
        <v>3.0000000000000001E-5</v>
      </c>
      <c r="J2">
        <v>1.9E-6</v>
      </c>
      <c r="K2">
        <f>J2*10^6</f>
        <v>1.9</v>
      </c>
      <c r="L2">
        <v>0.01</v>
      </c>
      <c r="N2">
        <f>0.0000005*((5.872*H2^0.2526)+(-0.0167*F2+1.5146))</f>
        <v>1.0367094121559515E-6</v>
      </c>
      <c r="O2">
        <f>N2*10^6</f>
        <v>1.0367094121559515</v>
      </c>
      <c r="P2">
        <f>(0.2526*(I2/H2)+(G2/F2))*O2</f>
        <v>1.2188867962420247E-2</v>
      </c>
      <c r="Q2">
        <f>(0.52+0.04*F2+0.004*F2^2)*10^(-7)</f>
        <v>3.4670400000000001E-7</v>
      </c>
      <c r="R2">
        <f>1174*(K2-O2)*(D2/B2)*(1-(2.718281828459^(-1*((Q2)/D2)*B2)))</f>
        <v>3.4536404700787575E-4</v>
      </c>
    </row>
    <row r="3" spans="1:18" x14ac:dyDescent="0.25">
      <c r="A3" s="1">
        <v>41337</v>
      </c>
      <c r="B3">
        <v>10</v>
      </c>
      <c r="C3">
        <v>0</v>
      </c>
      <c r="D3">
        <v>1E-4</v>
      </c>
      <c r="E3">
        <v>5.0000000000000002E-5</v>
      </c>
      <c r="F3">
        <v>22.6</v>
      </c>
      <c r="G3">
        <v>0.02</v>
      </c>
      <c r="H3">
        <v>5.8900000000000001E-4</v>
      </c>
      <c r="I3">
        <v>3.0000000000000001E-5</v>
      </c>
      <c r="J3">
        <v>1.9E-6</v>
      </c>
      <c r="K3">
        <f t="shared" ref="K3:K16" si="0">J3*10^6</f>
        <v>1.9</v>
      </c>
      <c r="L3">
        <v>0.01</v>
      </c>
      <c r="N3">
        <f t="shared" ref="N3:N16" si="1">0.0000005*((5.872*H3^0.2526)+(-0.0167*F3+1.5146))</f>
        <v>1.0172188255831148E-6</v>
      </c>
      <c r="O3">
        <f t="shared" ref="O3:O16" si="2">N3*10^6</f>
        <v>1.0172188255831147</v>
      </c>
      <c r="P3">
        <f t="shared" ref="P3:P16" si="3">(0.2526*(I3/H3)+(G3/F3))*O3</f>
        <v>1.398760326092259E-2</v>
      </c>
      <c r="Q3">
        <f t="shared" ref="Q3:Q16" si="4">(0.52+0.04*F3+0.004*F3^2)*10^(-7)</f>
        <v>3.4670400000000001E-7</v>
      </c>
      <c r="R3">
        <f t="shared" ref="R3:R16" si="5">1174*(K3-O3)*(D3/B3)*(1-(2.718281828459^(-1*((Q3)/D3)*B3)))</f>
        <v>3.5316136108975738E-4</v>
      </c>
    </row>
    <row r="4" spans="1:18" x14ac:dyDescent="0.25">
      <c r="A4" s="1">
        <v>41366</v>
      </c>
      <c r="B4">
        <v>10</v>
      </c>
      <c r="C4">
        <v>0</v>
      </c>
      <c r="D4">
        <v>1E-4</v>
      </c>
      <c r="E4">
        <v>5.0000000000000002E-5</v>
      </c>
      <c r="F4">
        <v>22.6</v>
      </c>
      <c r="G4">
        <v>0.02</v>
      </c>
      <c r="H4">
        <v>6.8800000000000003E-4</v>
      </c>
      <c r="I4">
        <v>3.0000000000000001E-5</v>
      </c>
      <c r="J4">
        <v>1.9E-6</v>
      </c>
      <c r="K4">
        <f t="shared" si="0"/>
        <v>1.9</v>
      </c>
      <c r="L4">
        <v>0.01</v>
      </c>
      <c r="N4">
        <f t="shared" si="1"/>
        <v>1.0351751267401988E-6</v>
      </c>
      <c r="O4">
        <f t="shared" si="2"/>
        <v>1.0351751267401987</v>
      </c>
      <c r="P4">
        <f t="shared" si="3"/>
        <v>1.2318056727196084E-2</v>
      </c>
      <c r="Q4">
        <f t="shared" si="4"/>
        <v>3.4670400000000001E-7</v>
      </c>
      <c r="R4">
        <f t="shared" si="5"/>
        <v>3.4597784614794617E-4</v>
      </c>
    </row>
    <row r="5" spans="1:18" x14ac:dyDescent="0.25">
      <c r="A5" s="1">
        <v>41392</v>
      </c>
      <c r="B5">
        <v>10</v>
      </c>
      <c r="C5">
        <v>0</v>
      </c>
      <c r="D5">
        <v>1E-4</v>
      </c>
      <c r="E5">
        <v>5.0000000000000002E-5</v>
      </c>
      <c r="F5">
        <v>22.6</v>
      </c>
      <c r="G5">
        <v>0.02</v>
      </c>
      <c r="H5">
        <v>7.3399999999999995E-4</v>
      </c>
      <c r="I5">
        <v>3.0000000000000001E-5</v>
      </c>
      <c r="J5">
        <v>1.9E-6</v>
      </c>
      <c r="K5">
        <f t="shared" si="0"/>
        <v>1.9</v>
      </c>
      <c r="L5">
        <v>0.01</v>
      </c>
      <c r="N5">
        <f t="shared" si="1"/>
        <v>1.0428657024881361E-6</v>
      </c>
      <c r="O5">
        <f t="shared" si="2"/>
        <v>1.042865702488136</v>
      </c>
      <c r="P5">
        <f t="shared" si="3"/>
        <v>1.168969694151401E-2</v>
      </c>
      <c r="Q5">
        <f t="shared" si="4"/>
        <v>3.4670400000000001E-7</v>
      </c>
      <c r="R5">
        <f t="shared" si="5"/>
        <v>3.4290118991940854E-4</v>
      </c>
    </row>
    <row r="6" spans="1:18" x14ac:dyDescent="0.25">
      <c r="A6" s="1">
        <v>41424</v>
      </c>
      <c r="B6">
        <v>10</v>
      </c>
      <c r="C6">
        <v>0</v>
      </c>
      <c r="D6">
        <v>1E-4</v>
      </c>
      <c r="E6">
        <v>5.0000000000000002E-5</v>
      </c>
      <c r="F6">
        <v>22.6</v>
      </c>
      <c r="G6">
        <v>0.02</v>
      </c>
      <c r="H6">
        <v>1.2589999999999999E-3</v>
      </c>
      <c r="I6">
        <v>3.0000000000000001E-5</v>
      </c>
      <c r="J6">
        <v>1.9E-6</v>
      </c>
      <c r="K6">
        <f t="shared" si="0"/>
        <v>1.9</v>
      </c>
      <c r="L6">
        <v>0.01</v>
      </c>
      <c r="N6">
        <f t="shared" si="1"/>
        <v>1.112118787039272E-6</v>
      </c>
      <c r="O6">
        <f t="shared" si="2"/>
        <v>1.1121187870392719</v>
      </c>
      <c r="P6">
        <f t="shared" si="3"/>
        <v>7.6780886803896288E-3</v>
      </c>
      <c r="Q6">
        <f t="shared" si="4"/>
        <v>3.4670400000000001E-7</v>
      </c>
      <c r="R6">
        <f t="shared" si="5"/>
        <v>3.1519612063550767E-4</v>
      </c>
    </row>
    <row r="7" spans="1:18" x14ac:dyDescent="0.25">
      <c r="A7" s="1">
        <v>41458</v>
      </c>
      <c r="B7">
        <v>10</v>
      </c>
      <c r="C7">
        <v>0</v>
      </c>
      <c r="D7">
        <v>1E-4</v>
      </c>
      <c r="E7">
        <v>5.0000000000000002E-5</v>
      </c>
      <c r="F7">
        <v>22.6</v>
      </c>
      <c r="G7">
        <v>0.02</v>
      </c>
      <c r="H7">
        <v>1.6639999999999999E-3</v>
      </c>
      <c r="I7">
        <v>3.0000000000000001E-5</v>
      </c>
      <c r="J7">
        <v>1.9E-6</v>
      </c>
      <c r="K7">
        <f t="shared" si="0"/>
        <v>1.9</v>
      </c>
      <c r="L7">
        <v>0.01</v>
      </c>
      <c r="N7">
        <f t="shared" si="1"/>
        <v>1.1517925045339025E-6</v>
      </c>
      <c r="O7">
        <f t="shared" si="2"/>
        <v>1.1517925045339026</v>
      </c>
      <c r="P7">
        <f t="shared" si="3"/>
        <v>6.2646481422411384E-3</v>
      </c>
      <c r="Q7">
        <f t="shared" si="4"/>
        <v>3.4670400000000001E-7</v>
      </c>
      <c r="R7">
        <f t="shared" si="5"/>
        <v>2.9932443637677918E-4</v>
      </c>
    </row>
    <row r="8" spans="1:18" x14ac:dyDescent="0.25">
      <c r="A8" s="1">
        <v>41474</v>
      </c>
      <c r="B8">
        <v>10</v>
      </c>
      <c r="C8">
        <v>0</v>
      </c>
      <c r="D8">
        <v>1E-4</v>
      </c>
      <c r="E8">
        <v>5.0000000000000002E-5</v>
      </c>
      <c r="F8">
        <v>22.6</v>
      </c>
      <c r="G8">
        <v>0.02</v>
      </c>
      <c r="H8">
        <v>1.5809999999999999E-3</v>
      </c>
      <c r="I8">
        <v>3.0000000000000001E-5</v>
      </c>
      <c r="J8">
        <v>1.9E-6</v>
      </c>
      <c r="K8">
        <f t="shared" si="0"/>
        <v>1.9</v>
      </c>
      <c r="L8">
        <v>0.01</v>
      </c>
      <c r="N8">
        <f t="shared" si="1"/>
        <v>1.1443032722198779E-6</v>
      </c>
      <c r="O8">
        <f t="shared" si="2"/>
        <v>1.1443032722198778</v>
      </c>
      <c r="P8">
        <f t="shared" si="3"/>
        <v>6.4974965972340532E-3</v>
      </c>
      <c r="Q8">
        <f t="shared" si="4"/>
        <v>3.4670400000000001E-7</v>
      </c>
      <c r="R8">
        <f t="shared" si="5"/>
        <v>3.0232054408069062E-4</v>
      </c>
    </row>
    <row r="9" spans="1:18" x14ac:dyDescent="0.25">
      <c r="A9" s="1">
        <v>41504</v>
      </c>
      <c r="B9">
        <v>10</v>
      </c>
      <c r="C9">
        <v>0</v>
      </c>
      <c r="D9">
        <v>1E-4</v>
      </c>
      <c r="E9">
        <v>5.0000000000000002E-5</v>
      </c>
      <c r="F9">
        <v>22.6</v>
      </c>
      <c r="G9">
        <v>0.02</v>
      </c>
      <c r="H9">
        <v>1.8500000000000001E-3</v>
      </c>
      <c r="I9">
        <v>3.0000000000000001E-5</v>
      </c>
      <c r="J9">
        <v>1.9E-6</v>
      </c>
      <c r="K9">
        <f t="shared" si="0"/>
        <v>1.9</v>
      </c>
      <c r="L9">
        <v>0.01</v>
      </c>
      <c r="N9">
        <f t="shared" si="1"/>
        <v>1.1676131820973523E-6</v>
      </c>
      <c r="O9">
        <f t="shared" si="2"/>
        <v>1.1676131820973523</v>
      </c>
      <c r="P9">
        <f t="shared" si="3"/>
        <v>5.8160820526310568E-3</v>
      </c>
      <c r="Q9">
        <f t="shared" si="4"/>
        <v>3.4670400000000001E-7</v>
      </c>
      <c r="R9">
        <f t="shared" si="5"/>
        <v>2.9299528915027577E-4</v>
      </c>
    </row>
    <row r="10" spans="1:18" x14ac:dyDescent="0.25">
      <c r="A10" s="1">
        <v>41519</v>
      </c>
      <c r="B10">
        <v>10</v>
      </c>
      <c r="C10">
        <v>0</v>
      </c>
      <c r="D10">
        <v>1E-4</v>
      </c>
      <c r="E10">
        <v>5.0000000000000002E-5</v>
      </c>
      <c r="F10">
        <v>22.6</v>
      </c>
      <c r="G10">
        <v>0.02</v>
      </c>
      <c r="H10">
        <v>1.7600000000000001E-3</v>
      </c>
      <c r="I10">
        <v>3.0000000000000001E-5</v>
      </c>
      <c r="J10">
        <v>1.9E-6</v>
      </c>
      <c r="K10">
        <f t="shared" si="0"/>
        <v>1.9</v>
      </c>
      <c r="L10">
        <v>0.01</v>
      </c>
      <c r="N10">
        <f t="shared" si="1"/>
        <v>1.1601142466800234E-6</v>
      </c>
      <c r="O10">
        <f t="shared" si="2"/>
        <v>1.1601142466800234</v>
      </c>
      <c r="P10">
        <f t="shared" si="3"/>
        <v>6.0217325947669025E-3</v>
      </c>
      <c r="Q10">
        <f t="shared" si="4"/>
        <v>3.4670400000000001E-7</v>
      </c>
      <c r="R10">
        <f t="shared" si="5"/>
        <v>2.9599527863289862E-4</v>
      </c>
    </row>
    <row r="11" spans="1:18" x14ac:dyDescent="0.25">
      <c r="A11" s="1">
        <v>41547</v>
      </c>
      <c r="B11">
        <v>10</v>
      </c>
      <c r="C11">
        <v>0</v>
      </c>
      <c r="D11">
        <v>1E-4</v>
      </c>
      <c r="E11">
        <v>5.0000000000000002E-5</v>
      </c>
      <c r="F11">
        <v>22.6</v>
      </c>
      <c r="G11">
        <v>0.02</v>
      </c>
      <c r="H11">
        <v>1.1199999999999999E-3</v>
      </c>
      <c r="I11">
        <v>3.0000000000000001E-5</v>
      </c>
      <c r="J11">
        <v>1.9E-6</v>
      </c>
      <c r="K11">
        <f t="shared" si="0"/>
        <v>1.9</v>
      </c>
      <c r="L11">
        <v>0.01</v>
      </c>
      <c r="N11">
        <f t="shared" si="1"/>
        <v>1.0962917370648459E-6</v>
      </c>
      <c r="O11">
        <f t="shared" si="2"/>
        <v>1.096291737064846</v>
      </c>
      <c r="P11">
        <f t="shared" si="3"/>
        <v>8.3877578783518435E-3</v>
      </c>
      <c r="Q11">
        <f t="shared" si="4"/>
        <v>3.4670400000000001E-7</v>
      </c>
      <c r="R11">
        <f t="shared" si="5"/>
        <v>3.215278171793267E-4</v>
      </c>
    </row>
    <row r="12" spans="1:18" x14ac:dyDescent="0.25">
      <c r="A12" s="1">
        <v>41607</v>
      </c>
      <c r="B12">
        <v>10</v>
      </c>
      <c r="C12">
        <v>0</v>
      </c>
      <c r="D12">
        <v>1E-4</v>
      </c>
      <c r="E12">
        <v>5.0000000000000002E-5</v>
      </c>
      <c r="F12">
        <v>22.6</v>
      </c>
      <c r="G12">
        <v>0.02</v>
      </c>
      <c r="H12">
        <v>9.6000000000000002E-4</v>
      </c>
      <c r="I12">
        <v>3.0000000000000001E-5</v>
      </c>
      <c r="J12">
        <v>1.9E-6</v>
      </c>
      <c r="K12">
        <f t="shared" si="0"/>
        <v>1.9</v>
      </c>
      <c r="L12">
        <v>0.01</v>
      </c>
      <c r="N12">
        <f t="shared" si="1"/>
        <v>1.076138752553904E-6</v>
      </c>
      <c r="O12">
        <f t="shared" si="2"/>
        <v>1.0761387525539039</v>
      </c>
      <c r="P12">
        <f t="shared" si="3"/>
        <v>9.4471054572236209E-3</v>
      </c>
      <c r="Q12">
        <f t="shared" si="4"/>
        <v>3.4670400000000001E-7</v>
      </c>
      <c r="R12">
        <f t="shared" si="5"/>
        <v>3.295901271222255E-4</v>
      </c>
    </row>
    <row r="13" spans="1:18" x14ac:dyDescent="0.25">
      <c r="A13" s="1">
        <v>41607</v>
      </c>
      <c r="B13">
        <v>10</v>
      </c>
      <c r="C13">
        <v>0</v>
      </c>
      <c r="D13">
        <v>1E-4</v>
      </c>
      <c r="E13">
        <v>5.0000000000000002E-5</v>
      </c>
      <c r="F13">
        <v>22.6</v>
      </c>
      <c r="G13">
        <v>0.02</v>
      </c>
      <c r="H13">
        <v>8.3000000000000001E-4</v>
      </c>
      <c r="I13">
        <v>3.0000000000000001E-5</v>
      </c>
      <c r="J13">
        <v>1.9E-6</v>
      </c>
      <c r="K13">
        <f t="shared" si="0"/>
        <v>1.9</v>
      </c>
      <c r="L13">
        <v>0.01</v>
      </c>
      <c r="N13">
        <f t="shared" si="1"/>
        <v>1.0578223621392542E-6</v>
      </c>
      <c r="O13">
        <f t="shared" si="2"/>
        <v>1.0578223621392542</v>
      </c>
      <c r="P13">
        <f t="shared" si="3"/>
        <v>1.0594171599002786E-2</v>
      </c>
      <c r="Q13">
        <f t="shared" si="4"/>
        <v>3.4670400000000001E-7</v>
      </c>
      <c r="R13">
        <f t="shared" si="5"/>
        <v>3.3691769770998961E-4</v>
      </c>
    </row>
    <row r="14" spans="1:18" x14ac:dyDescent="0.25">
      <c r="A14" s="1">
        <v>41645</v>
      </c>
      <c r="B14">
        <v>10</v>
      </c>
      <c r="C14">
        <v>0</v>
      </c>
      <c r="D14">
        <v>1E-4</v>
      </c>
      <c r="E14">
        <v>5.0000000000000002E-5</v>
      </c>
      <c r="F14">
        <v>22.6</v>
      </c>
      <c r="G14">
        <v>0.02</v>
      </c>
      <c r="H14">
        <v>6.2E-4</v>
      </c>
      <c r="I14">
        <v>3.0000000000000001E-5</v>
      </c>
      <c r="J14">
        <v>1.9E-6</v>
      </c>
      <c r="K14">
        <f t="shared" si="0"/>
        <v>1.9</v>
      </c>
      <c r="L14">
        <v>0.01</v>
      </c>
      <c r="N14">
        <f t="shared" si="1"/>
        <v>1.0230693885868514E-6</v>
      </c>
      <c r="O14">
        <f t="shared" si="2"/>
        <v>1.0230693885868514</v>
      </c>
      <c r="P14">
        <f t="shared" si="3"/>
        <v>1.340991924794099E-2</v>
      </c>
      <c r="Q14">
        <f t="shared" si="4"/>
        <v>3.4670400000000001E-7</v>
      </c>
      <c r="R14">
        <f t="shared" si="5"/>
        <v>3.5082081186485362E-4</v>
      </c>
    </row>
    <row r="15" spans="1:18" x14ac:dyDescent="0.25">
      <c r="A15" s="1">
        <v>41679</v>
      </c>
      <c r="B15">
        <v>10</v>
      </c>
      <c r="C15">
        <v>0</v>
      </c>
      <c r="D15">
        <v>1E-4</v>
      </c>
      <c r="E15">
        <v>5.0000000000000002E-5</v>
      </c>
      <c r="F15">
        <v>22.6</v>
      </c>
      <c r="G15">
        <v>0.02</v>
      </c>
      <c r="H15">
        <v>5.5000000000000003E-4</v>
      </c>
      <c r="I15">
        <v>3.0000000000000001E-5</v>
      </c>
      <c r="J15">
        <v>1.9E-6</v>
      </c>
      <c r="K15">
        <f t="shared" si="0"/>
        <v>1.9</v>
      </c>
      <c r="L15">
        <v>0.01</v>
      </c>
      <c r="N15">
        <f t="shared" si="1"/>
        <v>1.0095220490873808E-6</v>
      </c>
      <c r="O15">
        <f t="shared" si="2"/>
        <v>1.0095220490873809</v>
      </c>
      <c r="P15">
        <f t="shared" si="3"/>
        <v>1.4802760686114519E-2</v>
      </c>
      <c r="Q15">
        <f t="shared" si="4"/>
        <v>3.4670400000000001E-7</v>
      </c>
      <c r="R15">
        <f t="shared" si="5"/>
        <v>3.5624049796083133E-4</v>
      </c>
    </row>
    <row r="16" spans="1:18" x14ac:dyDescent="0.25">
      <c r="A16" s="1">
        <v>41737</v>
      </c>
      <c r="B16">
        <v>10</v>
      </c>
      <c r="C16">
        <v>0</v>
      </c>
      <c r="D16">
        <v>1E-4</v>
      </c>
      <c r="E16">
        <v>5.0000000000000002E-5</v>
      </c>
      <c r="F16">
        <v>22.6</v>
      </c>
      <c r="G16">
        <v>0.02</v>
      </c>
      <c r="H16">
        <v>6.3000000000000003E-4</v>
      </c>
      <c r="I16">
        <v>3.0000000000000001E-5</v>
      </c>
      <c r="J16">
        <v>1.9E-6</v>
      </c>
      <c r="K16">
        <f t="shared" si="0"/>
        <v>1.9</v>
      </c>
      <c r="L16">
        <v>0.01</v>
      </c>
      <c r="N16">
        <f t="shared" si="1"/>
        <v>1.024909968688943E-6</v>
      </c>
      <c r="O16">
        <f t="shared" si="2"/>
        <v>1.0249099686889429</v>
      </c>
      <c r="P16">
        <f t="shared" si="3"/>
        <v>1.3235202738520954E-2</v>
      </c>
      <c r="Q16">
        <f t="shared" si="4"/>
        <v>3.4670400000000001E-7</v>
      </c>
      <c r="R16">
        <f t="shared" si="5"/>
        <v>3.500844778866413E-4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" sqref="B1:B2"/>
    </sheetView>
  </sheetViews>
  <sheetFormatPr defaultRowHeight="15" x14ac:dyDescent="0.25"/>
  <cols>
    <col min="1" max="1" width="22" customWidth="1"/>
    <col min="2" max="2" width="13.140625" customWidth="1"/>
    <col min="3" max="3" width="18.5703125" customWidth="1"/>
    <col min="8" max="8" width="12" customWidth="1"/>
  </cols>
  <sheetData>
    <row r="1" spans="1:10" x14ac:dyDescent="0.25">
      <c r="C1" t="s">
        <v>17</v>
      </c>
      <c r="D1" s="2" t="s">
        <v>18</v>
      </c>
      <c r="E1" s="3" t="s">
        <v>18</v>
      </c>
      <c r="G1" s="4"/>
      <c r="H1" s="5" t="s">
        <v>19</v>
      </c>
      <c r="I1" s="6" t="s">
        <v>20</v>
      </c>
    </row>
    <row r="2" spans="1:10" x14ac:dyDescent="0.25">
      <c r="B2" s="7" t="s">
        <v>21</v>
      </c>
      <c r="C2" s="7" t="s">
        <v>22</v>
      </c>
      <c r="D2" s="8" t="s">
        <v>23</v>
      </c>
      <c r="E2" s="9" t="s">
        <v>24</v>
      </c>
      <c r="F2" s="7" t="s">
        <v>25</v>
      </c>
      <c r="G2" s="7" t="s">
        <v>26</v>
      </c>
      <c r="H2" s="10" t="s">
        <v>27</v>
      </c>
      <c r="I2" s="11" t="s">
        <v>28</v>
      </c>
      <c r="J2" s="12" t="s">
        <v>1</v>
      </c>
    </row>
    <row r="3" spans="1:10" x14ac:dyDescent="0.25">
      <c r="B3" s="13" t="s">
        <v>29</v>
      </c>
      <c r="C3" s="13">
        <v>414.62</v>
      </c>
      <c r="D3" s="14">
        <v>414.62</v>
      </c>
      <c r="E3" s="15">
        <v>414.62</v>
      </c>
      <c r="F3" s="13"/>
      <c r="G3" s="13">
        <v>414.62</v>
      </c>
      <c r="H3" s="16">
        <v>414.62</v>
      </c>
      <c r="I3" s="13">
        <v>414.62</v>
      </c>
    </row>
    <row r="4" spans="1:10" x14ac:dyDescent="0.25">
      <c r="A4" s="17">
        <v>41337</v>
      </c>
      <c r="B4" s="18">
        <v>41337</v>
      </c>
      <c r="C4" s="19"/>
      <c r="D4" s="2">
        <v>589</v>
      </c>
      <c r="E4" s="3">
        <v>22.4</v>
      </c>
      <c r="G4" s="4">
        <v>99.9</v>
      </c>
      <c r="H4" s="5"/>
      <c r="I4" s="6">
        <v>12</v>
      </c>
      <c r="J4">
        <f t="shared" ref="J4:J11" si="0">60/I4</f>
        <v>5</v>
      </c>
    </row>
    <row r="5" spans="1:10" x14ac:dyDescent="0.25">
      <c r="A5" s="17">
        <v>41366</v>
      </c>
      <c r="B5" s="18">
        <v>41366</v>
      </c>
      <c r="C5" s="20">
        <v>0.69791666666666663</v>
      </c>
      <c r="D5" s="2">
        <v>688</v>
      </c>
      <c r="E5" s="3">
        <v>22.5</v>
      </c>
      <c r="G5" s="4">
        <v>99.9</v>
      </c>
      <c r="H5" s="5"/>
      <c r="I5" s="6">
        <v>15</v>
      </c>
      <c r="J5">
        <f t="shared" si="0"/>
        <v>4</v>
      </c>
    </row>
    <row r="6" spans="1:10" x14ac:dyDescent="0.25">
      <c r="A6" s="17">
        <v>41392</v>
      </c>
      <c r="B6" s="18">
        <v>41392</v>
      </c>
      <c r="C6" s="21">
        <v>0.56597222222222221</v>
      </c>
      <c r="D6" s="2">
        <v>734</v>
      </c>
      <c r="E6" s="3">
        <v>22.7</v>
      </c>
      <c r="G6" s="4">
        <v>99.9</v>
      </c>
      <c r="H6" s="5"/>
      <c r="I6" s="6">
        <v>13</v>
      </c>
      <c r="J6">
        <f t="shared" si="0"/>
        <v>4.615384615384615</v>
      </c>
    </row>
    <row r="7" spans="1:10" x14ac:dyDescent="0.25">
      <c r="A7" s="17">
        <v>41424</v>
      </c>
      <c r="B7" s="22">
        <v>41424</v>
      </c>
      <c r="C7" s="23">
        <v>0.56597222222222221</v>
      </c>
      <c r="D7" s="24">
        <v>1259</v>
      </c>
      <c r="E7" s="25">
        <v>22.6</v>
      </c>
      <c r="F7" s="26"/>
      <c r="G7" s="27">
        <v>99.9</v>
      </c>
      <c r="H7" s="28"/>
      <c r="I7" s="29">
        <v>27</v>
      </c>
      <c r="J7">
        <f t="shared" si="0"/>
        <v>2.2222222222222223</v>
      </c>
    </row>
    <row r="8" spans="1:10" x14ac:dyDescent="0.25">
      <c r="A8" s="17">
        <v>41458</v>
      </c>
      <c r="B8" s="22">
        <v>41458</v>
      </c>
      <c r="C8" s="23">
        <v>0.56527777777777777</v>
      </c>
      <c r="D8" s="24">
        <v>1664</v>
      </c>
      <c r="E8" s="25">
        <v>22.6</v>
      </c>
      <c r="F8" s="26"/>
      <c r="G8" s="27">
        <v>99.9</v>
      </c>
      <c r="H8" s="28">
        <v>50</v>
      </c>
      <c r="I8" s="29">
        <v>13</v>
      </c>
      <c r="J8">
        <f t="shared" si="0"/>
        <v>4.615384615384615</v>
      </c>
    </row>
    <row r="9" spans="1:10" x14ac:dyDescent="0.25">
      <c r="A9" s="17">
        <v>41474</v>
      </c>
      <c r="B9" s="30">
        <v>41474</v>
      </c>
      <c r="C9" s="31">
        <v>0.56527777777777777</v>
      </c>
      <c r="D9" s="24">
        <v>1581</v>
      </c>
      <c r="E9" s="25">
        <v>22.5</v>
      </c>
      <c r="F9" s="32"/>
      <c r="G9" s="32">
        <v>99.9</v>
      </c>
      <c r="H9" s="32"/>
      <c r="I9" s="32">
        <v>10</v>
      </c>
      <c r="J9">
        <f t="shared" si="0"/>
        <v>6</v>
      </c>
    </row>
    <row r="10" spans="1:10" x14ac:dyDescent="0.25">
      <c r="A10" s="17">
        <v>41504</v>
      </c>
      <c r="B10" s="22">
        <v>41504</v>
      </c>
      <c r="C10" s="23">
        <v>0.6743055555555556</v>
      </c>
      <c r="D10" s="24">
        <v>1880</v>
      </c>
      <c r="E10" s="25">
        <v>22.6</v>
      </c>
      <c r="F10" s="27"/>
      <c r="G10" s="26">
        <v>99.9</v>
      </c>
      <c r="H10" s="28">
        <v>50</v>
      </c>
      <c r="I10" s="29">
        <v>17</v>
      </c>
      <c r="J10">
        <f t="shared" si="0"/>
        <v>3.5294117647058822</v>
      </c>
    </row>
    <row r="11" spans="1:10" x14ac:dyDescent="0.25">
      <c r="A11" s="17">
        <v>41519</v>
      </c>
      <c r="B11" s="22">
        <v>41519</v>
      </c>
      <c r="C11" s="23">
        <v>0.6118055555555556</v>
      </c>
      <c r="D11" s="24">
        <v>1753</v>
      </c>
      <c r="E11" s="25">
        <v>22.6</v>
      </c>
      <c r="F11" s="27"/>
      <c r="G11" s="27">
        <v>99.9</v>
      </c>
      <c r="H11" s="28">
        <v>50</v>
      </c>
      <c r="I11" s="29">
        <v>18</v>
      </c>
      <c r="J11">
        <f t="shared" si="0"/>
        <v>3.3333333333333335</v>
      </c>
    </row>
    <row r="12" spans="1:10" x14ac:dyDescent="0.25">
      <c r="A12" s="17">
        <v>41547</v>
      </c>
      <c r="B12" s="22">
        <v>41547</v>
      </c>
      <c r="C12" s="23">
        <v>0.6118055555555556</v>
      </c>
      <c r="D12" s="24">
        <v>1120</v>
      </c>
      <c r="E12" s="25">
        <v>22.4</v>
      </c>
      <c r="F12" s="27"/>
      <c r="G12" s="27">
        <v>97.2</v>
      </c>
      <c r="H12" s="28">
        <v>50</v>
      </c>
      <c r="I12" s="29">
        <v>22</v>
      </c>
      <c r="J12">
        <f>60/I11</f>
        <v>3.3333333333333335</v>
      </c>
    </row>
    <row r="13" spans="1:10" x14ac:dyDescent="0.25">
      <c r="B13" s="33">
        <v>41582</v>
      </c>
      <c r="C13" s="34">
        <v>0.52152777777777781</v>
      </c>
      <c r="D13" s="35">
        <v>960</v>
      </c>
      <c r="E13" s="36">
        <v>22.9</v>
      </c>
      <c r="F13" s="37">
        <v>972.5</v>
      </c>
      <c r="G13" s="37">
        <v>92.7</v>
      </c>
      <c r="H13" s="38">
        <v>50</v>
      </c>
      <c r="I13" s="39">
        <v>17</v>
      </c>
      <c r="J13">
        <f>60/I12</f>
        <v>2.7272727272727271</v>
      </c>
    </row>
    <row r="14" spans="1:10" x14ac:dyDescent="0.25">
      <c r="A14" s="17">
        <v>41607</v>
      </c>
      <c r="B14" s="33">
        <v>41607</v>
      </c>
      <c r="C14" s="34">
        <v>0.54166666666666663</v>
      </c>
      <c r="D14" s="35">
        <v>830</v>
      </c>
      <c r="E14" s="36">
        <v>22.7</v>
      </c>
      <c r="F14" s="37">
        <v>978.1</v>
      </c>
      <c r="G14" s="37">
        <v>94.4</v>
      </c>
      <c r="H14" s="38">
        <v>50</v>
      </c>
      <c r="I14" s="39">
        <v>19</v>
      </c>
      <c r="J14">
        <f>60/I13</f>
        <v>3.5294117647058822</v>
      </c>
    </row>
    <row r="15" spans="1:10" x14ac:dyDescent="0.25">
      <c r="A15" s="17">
        <v>41645</v>
      </c>
      <c r="B15" s="33">
        <v>41645</v>
      </c>
      <c r="C15" s="34">
        <v>0.60069444444444442</v>
      </c>
      <c r="D15" s="35">
        <v>620</v>
      </c>
      <c r="E15" s="36">
        <v>22.4</v>
      </c>
      <c r="F15" s="37">
        <v>977.4</v>
      </c>
      <c r="G15" s="37">
        <v>96.5</v>
      </c>
      <c r="H15" s="38">
        <v>50</v>
      </c>
      <c r="I15" s="39">
        <v>19</v>
      </c>
      <c r="J15">
        <f>60/I14</f>
        <v>3.1578947368421053</v>
      </c>
    </row>
    <row r="16" spans="1:10" x14ac:dyDescent="0.25">
      <c r="A16" s="17">
        <v>41679</v>
      </c>
      <c r="B16" s="22">
        <v>41679</v>
      </c>
      <c r="C16" s="23">
        <v>0.49305555555555558</v>
      </c>
      <c r="D16" s="24">
        <v>550</v>
      </c>
      <c r="E16" s="25">
        <v>22.4</v>
      </c>
      <c r="F16" s="27">
        <v>979.1</v>
      </c>
      <c r="G16" s="27"/>
      <c r="H16" s="28">
        <v>50</v>
      </c>
      <c r="I16" s="29">
        <v>17</v>
      </c>
      <c r="J16">
        <f>60/I15</f>
        <v>3.1578947368421053</v>
      </c>
    </row>
    <row r="17" spans="1:10" x14ac:dyDescent="0.25">
      <c r="A17" s="40"/>
      <c r="B17" s="41"/>
      <c r="C17" s="42"/>
      <c r="D17" s="43"/>
      <c r="E17" s="43"/>
      <c r="F17" s="43"/>
      <c r="G17" s="43"/>
      <c r="H17" s="44"/>
      <c r="I17" s="45"/>
      <c r="J17" s="46"/>
    </row>
    <row r="18" spans="1:10" x14ac:dyDescent="0.25">
      <c r="A18" s="17">
        <v>41737</v>
      </c>
      <c r="B18" s="22">
        <v>41737</v>
      </c>
      <c r="C18" s="23">
        <v>0.5493055555555556</v>
      </c>
      <c r="D18" s="24">
        <v>630</v>
      </c>
      <c r="E18" s="25">
        <v>22.3</v>
      </c>
      <c r="F18" s="27">
        <v>979.1</v>
      </c>
      <c r="G18" s="27">
        <v>99.9</v>
      </c>
      <c r="H18" s="28">
        <v>50</v>
      </c>
      <c r="I18" s="29">
        <v>17</v>
      </c>
      <c r="J18">
        <f>60/I16</f>
        <v>3.5294117647058822</v>
      </c>
    </row>
    <row r="19" spans="1:10" x14ac:dyDescent="0.25">
      <c r="B19" s="22">
        <v>41759</v>
      </c>
      <c r="C19" s="23">
        <v>0.52500000000000002</v>
      </c>
      <c r="D19" s="24">
        <v>680</v>
      </c>
      <c r="E19" s="25">
        <v>22.4</v>
      </c>
      <c r="F19" s="27">
        <v>978.5</v>
      </c>
      <c r="G19" s="27">
        <v>99.5</v>
      </c>
      <c r="H19" s="28">
        <v>50</v>
      </c>
      <c r="I19" s="29">
        <v>15</v>
      </c>
      <c r="J19">
        <f>60/I18</f>
        <v>3.5294117647058822</v>
      </c>
    </row>
    <row r="20" spans="1:10" x14ac:dyDescent="0.25">
      <c r="B20" s="22">
        <v>41790</v>
      </c>
      <c r="C20" s="23">
        <v>0.59513888888888888</v>
      </c>
      <c r="D20" s="24">
        <v>980</v>
      </c>
      <c r="E20" s="25">
        <v>22.2</v>
      </c>
      <c r="F20" s="47">
        <v>976.8</v>
      </c>
      <c r="G20" s="48">
        <v>102.4</v>
      </c>
      <c r="H20" s="28">
        <v>50</v>
      </c>
      <c r="I20" s="29">
        <v>20</v>
      </c>
    </row>
    <row r="21" spans="1:10" x14ac:dyDescent="0.25">
      <c r="B21" s="22">
        <v>41823</v>
      </c>
      <c r="C21" s="23">
        <v>0.5625</v>
      </c>
      <c r="D21" s="24">
        <v>1420</v>
      </c>
      <c r="E21" s="25">
        <v>22.5</v>
      </c>
      <c r="F21" s="27"/>
      <c r="G21" s="27">
        <v>102.9</v>
      </c>
      <c r="H21" s="28">
        <v>50</v>
      </c>
      <c r="I21" s="29">
        <v>14</v>
      </c>
    </row>
    <row r="22" spans="1:10" x14ac:dyDescent="0.25">
      <c r="B22" s="22">
        <v>41852</v>
      </c>
      <c r="C22" s="23">
        <v>0.65555555555555556</v>
      </c>
      <c r="D22" s="24">
        <v>1400</v>
      </c>
      <c r="E22" s="25">
        <v>22.3</v>
      </c>
      <c r="F22" s="27"/>
      <c r="G22" s="27">
        <v>104.7</v>
      </c>
      <c r="H22" s="28">
        <v>50</v>
      </c>
      <c r="I22" s="29"/>
    </row>
    <row r="23" spans="1:10" x14ac:dyDescent="0.25">
      <c r="B23" s="49">
        <v>41883</v>
      </c>
      <c r="C23" s="50">
        <v>0.58333333333333337</v>
      </c>
      <c r="D23" s="14">
        <v>1750</v>
      </c>
      <c r="E23" s="15">
        <v>22.6</v>
      </c>
      <c r="F23" s="13"/>
      <c r="G23" s="13">
        <v>101.56</v>
      </c>
      <c r="H23" s="16">
        <v>50</v>
      </c>
      <c r="I23" s="51">
        <v>12</v>
      </c>
    </row>
    <row r="24" spans="1:10" x14ac:dyDescent="0.25">
      <c r="B24" s="49">
        <v>41886</v>
      </c>
      <c r="C24" s="50">
        <v>0.51874999999999993</v>
      </c>
      <c r="D24" s="14">
        <v>1880</v>
      </c>
      <c r="E24" s="15">
        <v>23</v>
      </c>
      <c r="F24" s="13"/>
      <c r="G24" s="52">
        <v>100.3</v>
      </c>
      <c r="H24" s="16">
        <v>50</v>
      </c>
      <c r="I24" s="51"/>
    </row>
    <row r="25" spans="1:10" x14ac:dyDescent="0.25">
      <c r="B25" s="18">
        <v>41916</v>
      </c>
      <c r="C25" s="21">
        <v>0.67361111111111116</v>
      </c>
      <c r="D25" s="2">
        <v>1010</v>
      </c>
      <c r="E25" s="3">
        <v>22.5</v>
      </c>
      <c r="G25" s="12">
        <v>106.6</v>
      </c>
      <c r="H25" s="5">
        <v>50</v>
      </c>
      <c r="I25" s="6">
        <v>24</v>
      </c>
    </row>
    <row r="26" spans="1:10" x14ac:dyDescent="0.25">
      <c r="B26" s="18">
        <v>41945</v>
      </c>
      <c r="C26" s="4"/>
      <c r="D26" s="2"/>
      <c r="E26" s="3"/>
      <c r="G26" s="4"/>
      <c r="H26" s="5"/>
      <c r="I26" s="6"/>
    </row>
    <row r="27" spans="1:10" x14ac:dyDescent="0.25">
      <c r="B27" s="22">
        <v>41978</v>
      </c>
      <c r="C27" s="23">
        <v>0.56597222222222221</v>
      </c>
      <c r="D27" s="24">
        <v>910</v>
      </c>
      <c r="E27" s="25">
        <v>22.46</v>
      </c>
      <c r="F27" s="27"/>
      <c r="G27" s="27">
        <v>103.43</v>
      </c>
      <c r="H27" s="28">
        <v>50</v>
      </c>
      <c r="I27" s="29">
        <v>19</v>
      </c>
    </row>
    <row r="28" spans="1:10" x14ac:dyDescent="0.25">
      <c r="B28" s="7"/>
      <c r="C28" s="7"/>
      <c r="D28" s="8"/>
      <c r="E28" s="9"/>
      <c r="F28" s="7"/>
      <c r="G28" s="7"/>
      <c r="H28" s="10"/>
      <c r="I28" s="11"/>
    </row>
    <row r="29" spans="1:10" x14ac:dyDescent="0.25">
      <c r="B29" s="53">
        <v>42017</v>
      </c>
      <c r="C29" s="54">
        <v>0.53194444444444444</v>
      </c>
      <c r="D29" s="55">
        <v>760</v>
      </c>
      <c r="E29" s="56">
        <v>22.32</v>
      </c>
      <c r="F29" s="57"/>
      <c r="G29" s="57">
        <v>104.3</v>
      </c>
      <c r="H29" s="58">
        <v>50</v>
      </c>
      <c r="I29" s="59">
        <v>14</v>
      </c>
    </row>
    <row r="30" spans="1:10" x14ac:dyDescent="0.25">
      <c r="B30" s="60">
        <v>42053</v>
      </c>
      <c r="C30" s="20">
        <v>0.65555555555555556</v>
      </c>
      <c r="D30" s="61">
        <v>680</v>
      </c>
      <c r="E30" s="62">
        <v>22.3</v>
      </c>
      <c r="F30" s="63"/>
      <c r="G30" s="64">
        <v>104.39</v>
      </c>
      <c r="H30" s="65">
        <v>50</v>
      </c>
      <c r="I30" s="66">
        <v>19</v>
      </c>
    </row>
    <row r="31" spans="1:10" x14ac:dyDescent="0.25">
      <c r="B31" s="67">
        <v>42113</v>
      </c>
      <c r="C31" s="68">
        <v>0.56597222222222221</v>
      </c>
      <c r="D31" s="69">
        <v>620</v>
      </c>
      <c r="E31" s="70">
        <v>22.5</v>
      </c>
      <c r="F31" s="47"/>
      <c r="G31" s="47">
        <v>99.92</v>
      </c>
      <c r="H31" s="71">
        <v>50</v>
      </c>
      <c r="I31" s="7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T Test-Mattey</vt:lpstr>
      <vt:lpstr>Sample StalBIAS</vt:lpstr>
      <vt:lpstr>More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2015-04-23T03:56:19Z</dcterms:created>
  <dcterms:modified xsi:type="dcterms:W3CDTF">2015-07-25T07:40:37Z</dcterms:modified>
</cp:coreProperties>
</file>