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slicers/slicer2.xml" ContentType="application/vnd.ms-excel.slicer+xml"/>
  <Override PartName="/xl/timelines/timeline2.xml" ContentType="application/vnd.ms-excel.timelin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en_skoroszyt" hidePivotFieldList="1"/>
  <mc:AlternateContent xmlns:mc="http://schemas.openxmlformats.org/markup-compatibility/2006">
    <mc:Choice Requires="x15">
      <x15ac:absPath xmlns:x15ac="http://schemas.microsoft.com/office/spreadsheetml/2010/11/ac" url="C:\Users\Julia\Desktop\analityk\Projekty\Azja\"/>
    </mc:Choice>
  </mc:AlternateContent>
  <xr:revisionPtr revIDLastSave="0" documentId="13_ncr:1_{FDAFC247-A161-4EEE-A15E-41F5FDFBEA89}" xr6:coauthVersionLast="47" xr6:coauthVersionMax="47" xr10:uidLastSave="{00000000-0000-0000-0000-000000000000}"/>
  <bookViews>
    <workbookView xWindow="-110" yWindow="-110" windowWidth="19420" windowHeight="10300" firstSheet="3" activeTab="7" xr2:uid="{00000000-000D-0000-FFFF-FFFF00000000}"/>
  </bookViews>
  <sheets>
    <sheet name="Vietnam" sheetId="1" r:id="rId1"/>
    <sheet name="Laos" sheetId="7" r:id="rId2"/>
    <sheet name="Thailand" sheetId="8" r:id="rId3"/>
    <sheet name="Malaysia" sheetId="9" r:id="rId4"/>
    <sheet name="All countries" sheetId="10" r:id="rId5"/>
    <sheet name="Expenses vs. Date" sheetId="17" r:id="rId6"/>
    <sheet name="Expenses vs. Country" sheetId="12" r:id="rId7"/>
    <sheet name="Dashboard" sheetId="15" r:id="rId8"/>
  </sheets>
  <definedNames>
    <definedName name="Fragmentator_Country">#N/A</definedName>
    <definedName name="Fragmentator_Workaway___Couchsurfing">#N/A</definedName>
    <definedName name="NatywnaOśCzasu_Date">#N/A</definedName>
    <definedName name="_xlnm.Print_Area" localSheetId="7">Dashboard!$A$1:$V$38</definedName>
  </definedNames>
  <calcPr calcId="191029"/>
  <pivotCaches>
    <pivotCache cacheId="0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2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5" i="12" l="1"/>
  <c r="B29" i="12"/>
  <c r="B28" i="12"/>
  <c r="B30" i="12"/>
  <c r="M15" i="15"/>
  <c r="B5" i="9"/>
  <c r="B5" i="8"/>
  <c r="B5" i="7"/>
  <c r="B5" i="1"/>
  <c r="H33" i="1"/>
  <c r="H32" i="1"/>
  <c r="I31" i="1"/>
  <c r="I30" i="1"/>
  <c r="I29" i="1"/>
  <c r="G25" i="1"/>
  <c r="F8" i="1"/>
  <c r="B27" i="12"/>
  <c r="M13" i="15"/>
  <c r="A8" i="7" a="1"/>
  <c r="A8" i="1" a="1"/>
  <c r="A8" i="9" a="1"/>
  <c r="A8" i="8" a="1"/>
  <c r="M14" i="15" l="1"/>
  <c r="A8" i="9"/>
  <c r="A8" i="8"/>
  <c r="A8" i="7"/>
  <c r="A8" i="1"/>
  <c r="J15" i="9" l="1"/>
  <c r="J19" i="9"/>
  <c r="J8" i="9"/>
  <c r="J9" i="9"/>
  <c r="J23" i="9"/>
  <c r="J24" i="9"/>
  <c r="J10" i="9"/>
  <c r="J12" i="9"/>
  <c r="J37" i="9"/>
  <c r="J16" i="9"/>
  <c r="J29" i="9"/>
  <c r="J32" i="9"/>
  <c r="J33" i="9"/>
  <c r="J36" i="9"/>
  <c r="J17" i="9"/>
  <c r="J30" i="9"/>
  <c r="J18" i="9"/>
  <c r="J31" i="9"/>
  <c r="J5" i="9"/>
  <c r="J22" i="9"/>
  <c r="J11" i="9"/>
  <c r="J25" i="9"/>
  <c r="J26" i="9"/>
  <c r="J5" i="7"/>
  <c r="J5" i="8"/>
  <c r="J14" i="1"/>
  <c r="J27" i="1"/>
  <c r="J15" i="1"/>
  <c r="J28" i="1"/>
  <c r="J35" i="1"/>
  <c r="J16" i="1"/>
  <c r="J17" i="1" s="1"/>
  <c r="J29" i="1"/>
  <c r="J34" i="1"/>
  <c r="J30" i="1"/>
  <c r="J6" i="1"/>
  <c r="J19" i="1"/>
  <c r="J7" i="1"/>
  <c r="J20" i="1"/>
  <c r="J8" i="1"/>
  <c r="J21" i="1"/>
  <c r="J33" i="1"/>
  <c r="J9" i="1"/>
  <c r="J10" i="1" s="1"/>
  <c r="J22" i="1"/>
  <c r="J5" i="1"/>
  <c r="J23" i="1"/>
  <c r="J12" i="1"/>
  <c r="J13" i="1"/>
  <c r="J26" i="1"/>
  <c r="J24" i="1" l="1"/>
  <c r="M23" i="1"/>
  <c r="L23" i="1"/>
  <c r="K23" i="1"/>
  <c r="N23" i="1"/>
  <c r="L5" i="1"/>
  <c r="M5" i="1"/>
  <c r="K5" i="1"/>
  <c r="N5" i="1"/>
  <c r="K29" i="1"/>
  <c r="L29" i="1"/>
  <c r="M29" i="1"/>
  <c r="N29" i="1"/>
  <c r="K33" i="1"/>
  <c r="N33" i="1"/>
  <c r="L33" i="1"/>
  <c r="M33" i="1"/>
  <c r="M35" i="1"/>
  <c r="L35" i="1"/>
  <c r="K35" i="1"/>
  <c r="N35" i="1"/>
  <c r="K21" i="1"/>
  <c r="N21" i="1"/>
  <c r="L21" i="1"/>
  <c r="M21" i="1"/>
  <c r="L28" i="1"/>
  <c r="K28" i="1"/>
  <c r="M28" i="1"/>
  <c r="N28" i="1"/>
  <c r="K12" i="1"/>
  <c r="M12" i="1"/>
  <c r="N12" i="1"/>
  <c r="L12" i="1"/>
  <c r="J31" i="1"/>
  <c r="N30" i="1"/>
  <c r="M30" i="1"/>
  <c r="L30" i="1"/>
  <c r="K30" i="1"/>
  <c r="J11" i="1"/>
  <c r="K10" i="1"/>
  <c r="L10" i="1"/>
  <c r="N10" i="1"/>
  <c r="M10" i="1"/>
  <c r="J18" i="1"/>
  <c r="L17" i="1"/>
  <c r="M17" i="1"/>
  <c r="K17" i="1"/>
  <c r="N17" i="1"/>
  <c r="K34" i="1"/>
  <c r="L34" i="1"/>
  <c r="N34" i="1"/>
  <c r="M34" i="1"/>
  <c r="L16" i="1"/>
  <c r="K16" i="1"/>
  <c r="M16" i="1"/>
  <c r="N16" i="1"/>
  <c r="M8" i="1"/>
  <c r="N8" i="1"/>
  <c r="L8" i="1"/>
  <c r="K8" i="1"/>
  <c r="N20" i="1"/>
  <c r="L20" i="1"/>
  <c r="M20" i="1"/>
  <c r="K20" i="1"/>
  <c r="K27" i="1"/>
  <c r="N27" i="1"/>
  <c r="M27" i="1"/>
  <c r="L27" i="1"/>
  <c r="M26" i="1"/>
  <c r="K26" i="1"/>
  <c r="L26" i="1"/>
  <c r="N26" i="1"/>
  <c r="L7" i="1"/>
  <c r="N7" i="1"/>
  <c r="M7" i="1"/>
  <c r="K7" i="1"/>
  <c r="M14" i="1"/>
  <c r="N14" i="1"/>
  <c r="K14" i="1"/>
  <c r="L14" i="1"/>
  <c r="N6" i="1"/>
  <c r="L6" i="1"/>
  <c r="K6" i="1"/>
  <c r="M6" i="1"/>
  <c r="K22" i="1"/>
  <c r="L22" i="1"/>
  <c r="N22" i="1"/>
  <c r="M22" i="1"/>
  <c r="K9" i="1"/>
  <c r="N9" i="1"/>
  <c r="L9" i="1"/>
  <c r="M9" i="1"/>
  <c r="K15" i="1"/>
  <c r="M15" i="1"/>
  <c r="L15" i="1"/>
  <c r="N15" i="1"/>
  <c r="N13" i="1"/>
  <c r="M13" i="1"/>
  <c r="K13" i="1"/>
  <c r="L13" i="1"/>
  <c r="L19" i="1"/>
  <c r="N19" i="1"/>
  <c r="M19" i="1"/>
  <c r="K19" i="1"/>
  <c r="N5" i="8"/>
  <c r="K5" i="8"/>
  <c r="L5" i="8"/>
  <c r="M5" i="8"/>
  <c r="J6" i="7"/>
  <c r="N5" i="7"/>
  <c r="L5" i="7"/>
  <c r="K5" i="7"/>
  <c r="M5" i="7"/>
  <c r="K24" i="9"/>
  <c r="L24" i="9"/>
  <c r="M24" i="9"/>
  <c r="N24" i="9"/>
  <c r="K18" i="9"/>
  <c r="L18" i="9"/>
  <c r="M18" i="9"/>
  <c r="N18" i="9"/>
  <c r="M23" i="9"/>
  <c r="N23" i="9"/>
  <c r="K23" i="9"/>
  <c r="L23" i="9"/>
  <c r="J6" i="9"/>
  <c r="N5" i="9"/>
  <c r="M5" i="9"/>
  <c r="L5" i="9"/>
  <c r="K5" i="9"/>
  <c r="K15" i="9"/>
  <c r="L15" i="9"/>
  <c r="N15" i="9"/>
  <c r="M15" i="9"/>
  <c r="L22" i="9"/>
  <c r="M22" i="9"/>
  <c r="N22" i="9"/>
  <c r="K22" i="9"/>
  <c r="K9" i="9"/>
  <c r="L9" i="9"/>
  <c r="M9" i="9"/>
  <c r="N9" i="9"/>
  <c r="K8" i="9"/>
  <c r="M8" i="9"/>
  <c r="L8" i="9"/>
  <c r="N8" i="9"/>
  <c r="J20" i="9"/>
  <c r="M19" i="9"/>
  <c r="N19" i="9"/>
  <c r="K19" i="9"/>
  <c r="L19" i="9"/>
  <c r="K32" i="9"/>
  <c r="L32" i="9"/>
  <c r="M32" i="9"/>
  <c r="N32" i="9"/>
  <c r="K30" i="9"/>
  <c r="L30" i="9"/>
  <c r="M30" i="9"/>
  <c r="N30" i="9"/>
  <c r="K36" i="9"/>
  <c r="L36" i="9"/>
  <c r="M36" i="9"/>
  <c r="N36" i="9"/>
  <c r="J34" i="9"/>
  <c r="J35" i="9" s="1"/>
  <c r="K33" i="9"/>
  <c r="L33" i="9"/>
  <c r="M33" i="9"/>
  <c r="N33" i="9"/>
  <c r="J27" i="9"/>
  <c r="L26" i="9"/>
  <c r="M26" i="9"/>
  <c r="K26" i="9"/>
  <c r="N26" i="9"/>
  <c r="N29" i="9"/>
  <c r="M29" i="9"/>
  <c r="K29" i="9"/>
  <c r="L29" i="9"/>
  <c r="M31" i="9"/>
  <c r="N31" i="9"/>
  <c r="L31" i="9"/>
  <c r="K31" i="9"/>
  <c r="L17" i="9"/>
  <c r="M17" i="9"/>
  <c r="N17" i="9"/>
  <c r="K17" i="9"/>
  <c r="L25" i="9"/>
  <c r="M25" i="9"/>
  <c r="N25" i="9"/>
  <c r="K25" i="9"/>
  <c r="M16" i="9"/>
  <c r="N16" i="9"/>
  <c r="K16" i="9"/>
  <c r="L16" i="9"/>
  <c r="L11" i="9"/>
  <c r="N11" i="9"/>
  <c r="K11" i="9"/>
  <c r="M11" i="9"/>
  <c r="L37" i="9"/>
  <c r="N37" i="9"/>
  <c r="M37" i="9"/>
  <c r="K37" i="9"/>
  <c r="J13" i="9"/>
  <c r="K12" i="9"/>
  <c r="L12" i="9"/>
  <c r="M12" i="9"/>
  <c r="N12" i="9"/>
  <c r="N10" i="9"/>
  <c r="M10" i="9"/>
  <c r="K10" i="9"/>
  <c r="L10" i="9"/>
  <c r="J6" i="8"/>
  <c r="P26" i="9" l="1"/>
  <c r="Q26" i="9" s="1"/>
  <c r="J7" i="8"/>
  <c r="M6" i="8"/>
  <c r="N6" i="8"/>
  <c r="K6" i="8"/>
  <c r="L6" i="8"/>
  <c r="J32" i="1"/>
  <c r="L31" i="1"/>
  <c r="N31" i="1"/>
  <c r="M31" i="1"/>
  <c r="K31" i="1"/>
  <c r="N18" i="1"/>
  <c r="M18" i="1"/>
  <c r="L18" i="1"/>
  <c r="K18" i="1"/>
  <c r="P13" i="1"/>
  <c r="Q13" i="1" s="1"/>
  <c r="M11" i="1"/>
  <c r="L11" i="1"/>
  <c r="K11" i="1"/>
  <c r="N11" i="1"/>
  <c r="J25" i="1"/>
  <c r="K24" i="1"/>
  <c r="M24" i="1"/>
  <c r="L24" i="1"/>
  <c r="N24" i="1"/>
  <c r="J7" i="7"/>
  <c r="L6" i="7"/>
  <c r="N6" i="7"/>
  <c r="M6" i="7"/>
  <c r="K6" i="7"/>
  <c r="J14" i="9"/>
  <c r="M13" i="9"/>
  <c r="N13" i="9"/>
  <c r="K13" i="9"/>
  <c r="L13" i="9"/>
  <c r="J21" i="9"/>
  <c r="K20" i="9"/>
  <c r="L20" i="9"/>
  <c r="M20" i="9"/>
  <c r="N20" i="9"/>
  <c r="M35" i="9"/>
  <c r="N35" i="9"/>
  <c r="K35" i="9"/>
  <c r="L35" i="9"/>
  <c r="J39" i="9"/>
  <c r="L34" i="9"/>
  <c r="M34" i="9"/>
  <c r="N34" i="9"/>
  <c r="K34" i="9"/>
  <c r="J38" i="9"/>
  <c r="J28" i="9"/>
  <c r="K27" i="9"/>
  <c r="L27" i="9"/>
  <c r="M27" i="9"/>
  <c r="N27" i="9"/>
  <c r="J7" i="9"/>
  <c r="K6" i="9"/>
  <c r="L6" i="9"/>
  <c r="M6" i="9"/>
  <c r="N6" i="9"/>
  <c r="P8" i="9"/>
  <c r="P18" i="9"/>
  <c r="Q18" i="9" s="1"/>
  <c r="P24" i="9"/>
  <c r="Q24" i="9" s="1"/>
  <c r="P29" i="9"/>
  <c r="Q29" i="9" s="1"/>
  <c r="P9" i="9"/>
  <c r="Q9" i="9" s="1"/>
  <c r="P31" i="9"/>
  <c r="Q31" i="9" s="1"/>
  <c r="P17" i="9"/>
  <c r="Q17" i="9" s="1"/>
  <c r="P22" i="9"/>
  <c r="Q22" i="9" s="1"/>
  <c r="P15" i="9"/>
  <c r="Q15" i="9" s="1"/>
  <c r="P33" i="9"/>
  <c r="Q33" i="9" s="1"/>
  <c r="P11" i="9"/>
  <c r="Q11" i="9" s="1"/>
  <c r="P32" i="9"/>
  <c r="Q32" i="9" s="1"/>
  <c r="P25" i="9"/>
  <c r="Q25" i="9" s="1"/>
  <c r="P10" i="9"/>
  <c r="Q10" i="9" s="1"/>
  <c r="P12" i="9"/>
  <c r="Q12" i="9" s="1"/>
  <c r="P37" i="9"/>
  <c r="Q37" i="9" s="1"/>
  <c r="P19" i="9"/>
  <c r="Q19" i="9" s="1"/>
  <c r="P5" i="9"/>
  <c r="Q5" i="9" s="1"/>
  <c r="P16" i="9"/>
  <c r="Q16" i="9" s="1"/>
  <c r="P36" i="9"/>
  <c r="Q36" i="9" s="1"/>
  <c r="P23" i="9"/>
  <c r="Q23" i="9" s="1"/>
  <c r="P30" i="9"/>
  <c r="Q30" i="9" s="1"/>
  <c r="P6" i="8"/>
  <c r="P5" i="7"/>
  <c r="Q5" i="7" s="1"/>
  <c r="P5" i="8"/>
  <c r="Q5" i="8" s="1"/>
  <c r="P35" i="1"/>
  <c r="Q35" i="1" s="1"/>
  <c r="P12" i="1"/>
  <c r="Q12" i="1" s="1"/>
  <c r="P19" i="1"/>
  <c r="Q19" i="1" s="1"/>
  <c r="P17" i="1"/>
  <c r="Q17" i="1" s="1"/>
  <c r="P20" i="1"/>
  <c r="Q20" i="1" s="1"/>
  <c r="P29" i="1"/>
  <c r="Q29" i="1" s="1"/>
  <c r="P5" i="1"/>
  <c r="Q5" i="1" s="1"/>
  <c r="P21" i="1"/>
  <c r="Q21" i="1" s="1"/>
  <c r="P16" i="1"/>
  <c r="Q16" i="1" s="1"/>
  <c r="P10" i="1"/>
  <c r="Q10" i="1" s="1"/>
  <c r="P8" i="1"/>
  <c r="Q8" i="1" s="1"/>
  <c r="P15" i="1"/>
  <c r="Q15" i="1" s="1"/>
  <c r="P33" i="1"/>
  <c r="Q33" i="1" s="1"/>
  <c r="P34" i="1"/>
  <c r="Q34" i="1" s="1"/>
  <c r="P22" i="1"/>
  <c r="Q22" i="1" s="1"/>
  <c r="P27" i="1"/>
  <c r="Q27" i="1" s="1"/>
  <c r="P23" i="1"/>
  <c r="Q23" i="1" s="1"/>
  <c r="P30" i="1"/>
  <c r="Q30" i="1" s="1"/>
  <c r="P26" i="1"/>
  <c r="Q26" i="1" s="1"/>
  <c r="P28" i="1"/>
  <c r="Q28" i="1" s="1"/>
  <c r="P7" i="1"/>
  <c r="Q7" i="1" s="1"/>
  <c r="P14" i="1"/>
  <c r="Q14" i="1" s="1"/>
  <c r="P9" i="1"/>
  <c r="Q9" i="1" s="1"/>
  <c r="P6" i="1"/>
  <c r="Q6" i="1" s="1"/>
  <c r="R6" i="8" l="1"/>
  <c r="Q6" i="8"/>
  <c r="R8" i="9"/>
  <c r="Q8" i="9"/>
  <c r="R26" i="9"/>
  <c r="P11" i="1"/>
  <c r="Q11" i="1" s="1"/>
  <c r="P6" i="7"/>
  <c r="P34" i="9"/>
  <c r="P24" i="1"/>
  <c r="Q24" i="1" s="1"/>
  <c r="P18" i="1"/>
  <c r="Q18" i="1" s="1"/>
  <c r="P27" i="9"/>
  <c r="N32" i="1"/>
  <c r="M32" i="1"/>
  <c r="L32" i="1"/>
  <c r="K32" i="1"/>
  <c r="M25" i="1"/>
  <c r="M36" i="1" s="1"/>
  <c r="N25" i="1"/>
  <c r="L25" i="1"/>
  <c r="K25" i="1"/>
  <c r="P35" i="9"/>
  <c r="Q35" i="9" s="1"/>
  <c r="P31" i="1"/>
  <c r="Q31" i="1" s="1"/>
  <c r="P20" i="9"/>
  <c r="Q20" i="9" s="1"/>
  <c r="J8" i="8"/>
  <c r="M7" i="8"/>
  <c r="L7" i="8"/>
  <c r="N7" i="8"/>
  <c r="K7" i="8"/>
  <c r="P13" i="9"/>
  <c r="J8" i="7"/>
  <c r="N7" i="7"/>
  <c r="M7" i="7"/>
  <c r="L7" i="7"/>
  <c r="K7" i="7"/>
  <c r="R19" i="1"/>
  <c r="R12" i="1"/>
  <c r="R5" i="7"/>
  <c r="L38" i="9"/>
  <c r="N38" i="9"/>
  <c r="K38" i="9"/>
  <c r="M38" i="9"/>
  <c r="K21" i="9"/>
  <c r="L21" i="9"/>
  <c r="M21" i="9"/>
  <c r="N21" i="9"/>
  <c r="K39" i="9"/>
  <c r="L39" i="9"/>
  <c r="M39" i="9"/>
  <c r="N39" i="9"/>
  <c r="M7" i="9"/>
  <c r="N7" i="9"/>
  <c r="K7" i="9"/>
  <c r="L7" i="9"/>
  <c r="L28" i="9"/>
  <c r="M28" i="9"/>
  <c r="N28" i="9"/>
  <c r="K28" i="9"/>
  <c r="P6" i="9"/>
  <c r="Q6" i="9" s="1"/>
  <c r="M14" i="9"/>
  <c r="N14" i="9"/>
  <c r="K14" i="9"/>
  <c r="L14" i="9"/>
  <c r="R36" i="9"/>
  <c r="R18" i="9"/>
  <c r="R37" i="9"/>
  <c r="R30" i="9"/>
  <c r="R33" i="9"/>
  <c r="R16" i="9"/>
  <c r="R12" i="9"/>
  <c r="R22" i="9"/>
  <c r="R23" i="9"/>
  <c r="R15" i="9"/>
  <c r="R11" i="9"/>
  <c r="R29" i="9"/>
  <c r="R31" i="9"/>
  <c r="R32" i="9"/>
  <c r="R17" i="9"/>
  <c r="R24" i="9"/>
  <c r="R5" i="9"/>
  <c r="R19" i="9"/>
  <c r="R9" i="9"/>
  <c r="R25" i="9"/>
  <c r="R10" i="9"/>
  <c r="R5" i="8"/>
  <c r="R29" i="1"/>
  <c r="R20" i="1"/>
  <c r="R13" i="1"/>
  <c r="R6" i="1"/>
  <c r="R17" i="1"/>
  <c r="R35" i="1"/>
  <c r="R7" i="1"/>
  <c r="R15" i="1"/>
  <c r="R8" i="1"/>
  <c r="R28" i="1"/>
  <c r="R10" i="1"/>
  <c r="R26" i="1"/>
  <c r="R16" i="1"/>
  <c r="R30" i="1"/>
  <c r="R5" i="1"/>
  <c r="R27" i="1"/>
  <c r="R21" i="1"/>
  <c r="R23" i="1"/>
  <c r="R22" i="1"/>
  <c r="R9" i="1"/>
  <c r="R34" i="1"/>
  <c r="R14" i="1"/>
  <c r="R33" i="1"/>
  <c r="N36" i="1" l="1"/>
  <c r="R27" i="9"/>
  <c r="Q27" i="9"/>
  <c r="R34" i="9"/>
  <c r="Q34" i="9"/>
  <c r="R13" i="9"/>
  <c r="Q13" i="9"/>
  <c r="R6" i="7"/>
  <c r="S6" i="7" s="1"/>
  <c r="Q6" i="7"/>
  <c r="R20" i="9"/>
  <c r="R11" i="1"/>
  <c r="S17" i="1" s="1"/>
  <c r="R35" i="9"/>
  <c r="R31" i="1"/>
  <c r="R24" i="1"/>
  <c r="L36" i="1"/>
  <c r="R18" i="1"/>
  <c r="P7" i="8"/>
  <c r="Q7" i="8" s="1"/>
  <c r="J9" i="8"/>
  <c r="L8" i="8"/>
  <c r="M8" i="8"/>
  <c r="N8" i="8"/>
  <c r="K8" i="8"/>
  <c r="P7" i="7"/>
  <c r="Q7" i="7" s="1"/>
  <c r="P14" i="9"/>
  <c r="Q14" i="9" s="1"/>
  <c r="P32" i="1"/>
  <c r="Q32" i="1" s="1"/>
  <c r="P28" i="9"/>
  <c r="Q28" i="9" s="1"/>
  <c r="P25" i="1"/>
  <c r="Q25" i="1" s="1"/>
  <c r="K36" i="1"/>
  <c r="J9" i="7"/>
  <c r="K8" i="7"/>
  <c r="M8" i="7"/>
  <c r="L8" i="7"/>
  <c r="N8" i="7"/>
  <c r="S5" i="7"/>
  <c r="P38" i="9"/>
  <c r="Q38" i="9" s="1"/>
  <c r="P39" i="9"/>
  <c r="Q39" i="9" s="1"/>
  <c r="P7" i="9"/>
  <c r="Q7" i="9" s="1"/>
  <c r="R6" i="9"/>
  <c r="S6" i="9" s="1"/>
  <c r="P21" i="9"/>
  <c r="Q21" i="9" s="1"/>
  <c r="S5" i="9"/>
  <c r="S6" i="8"/>
  <c r="S5" i="8"/>
  <c r="S6" i="1"/>
  <c r="S5" i="1"/>
  <c r="S7" i="1"/>
  <c r="S10" i="1"/>
  <c r="S9" i="1"/>
  <c r="S8" i="1"/>
  <c r="S11" i="1" l="1"/>
  <c r="S15" i="1"/>
  <c r="S24" i="1"/>
  <c r="S12" i="1"/>
  <c r="S14" i="1"/>
  <c r="S23" i="1"/>
  <c r="S16" i="1"/>
  <c r="S13" i="1"/>
  <c r="S19" i="1"/>
  <c r="S20" i="1"/>
  <c r="S18" i="1"/>
  <c r="S21" i="1"/>
  <c r="S22" i="1"/>
  <c r="P8" i="8"/>
  <c r="Q8" i="8" s="1"/>
  <c r="R25" i="1"/>
  <c r="R14" i="9"/>
  <c r="R7" i="7"/>
  <c r="S7" i="7" s="1"/>
  <c r="R32" i="1"/>
  <c r="J10" i="8"/>
  <c r="L9" i="8"/>
  <c r="M9" i="8"/>
  <c r="N9" i="8"/>
  <c r="K9" i="8"/>
  <c r="R28" i="9"/>
  <c r="R7" i="8"/>
  <c r="P8" i="7"/>
  <c r="Q8" i="7" s="1"/>
  <c r="J10" i="7"/>
  <c r="K9" i="7"/>
  <c r="M9" i="7"/>
  <c r="N9" i="7"/>
  <c r="L9" i="7"/>
  <c r="R7" i="9"/>
  <c r="R21" i="9"/>
  <c r="R39" i="9"/>
  <c r="R38" i="9"/>
  <c r="R8" i="8" l="1"/>
  <c r="S8" i="8" s="1"/>
  <c r="S7" i="8"/>
  <c r="S27" i="1"/>
  <c r="S32" i="1"/>
  <c r="S26" i="1"/>
  <c r="S35" i="1"/>
  <c r="S29" i="1"/>
  <c r="S34" i="1"/>
  <c r="S25" i="1"/>
  <c r="S33" i="1"/>
  <c r="S31" i="1"/>
  <c r="S30" i="1"/>
  <c r="S28" i="1"/>
  <c r="J11" i="8"/>
  <c r="N10" i="8"/>
  <c r="K10" i="8"/>
  <c r="L10" i="8"/>
  <c r="M10" i="8"/>
  <c r="P9" i="8"/>
  <c r="Q9" i="8" s="1"/>
  <c r="P9" i="7"/>
  <c r="Q9" i="7" s="1"/>
  <c r="R8" i="7"/>
  <c r="J11" i="7"/>
  <c r="L10" i="7"/>
  <c r="N10" i="7"/>
  <c r="M10" i="7"/>
  <c r="K10" i="7"/>
  <c r="S30" i="9"/>
  <c r="S12" i="9"/>
  <c r="S28" i="9"/>
  <c r="S21" i="9"/>
  <c r="S29" i="9"/>
  <c r="S34" i="9"/>
  <c r="S22" i="9"/>
  <c r="S13" i="9"/>
  <c r="S8" i="9"/>
  <c r="S9" i="9"/>
  <c r="S14" i="9"/>
  <c r="S7" i="9"/>
  <c r="S10" i="9"/>
  <c r="S25" i="9"/>
  <c r="S31" i="9"/>
  <c r="S36" i="9"/>
  <c r="S27" i="9"/>
  <c r="S23" i="9"/>
  <c r="S15" i="9"/>
  <c r="S39" i="9"/>
  <c r="S17" i="9"/>
  <c r="S18" i="9"/>
  <c r="S19" i="9"/>
  <c r="S35" i="9"/>
  <c r="S32" i="9"/>
  <c r="S26" i="9"/>
  <c r="S33" i="9"/>
  <c r="S38" i="9"/>
  <c r="S20" i="9"/>
  <c r="S24" i="9"/>
  <c r="S16" i="9"/>
  <c r="S37" i="9"/>
  <c r="S11" i="9"/>
  <c r="P10" i="8" l="1"/>
  <c r="R9" i="8"/>
  <c r="J12" i="8"/>
  <c r="N11" i="8"/>
  <c r="K11" i="8"/>
  <c r="M11" i="8"/>
  <c r="L11" i="8"/>
  <c r="P10" i="7"/>
  <c r="Q10" i="7" s="1"/>
  <c r="S8" i="7"/>
  <c r="J12" i="7"/>
  <c r="L11" i="7"/>
  <c r="M11" i="7"/>
  <c r="K11" i="7"/>
  <c r="N11" i="7"/>
  <c r="R9" i="7"/>
  <c r="R10" i="8" l="1"/>
  <c r="S10" i="8" s="1"/>
  <c r="Q10" i="8"/>
  <c r="S9" i="8"/>
  <c r="P11" i="8"/>
  <c r="Q11" i="8" s="1"/>
  <c r="J13" i="8"/>
  <c r="M12" i="8"/>
  <c r="N12" i="8"/>
  <c r="K12" i="8"/>
  <c r="L12" i="8"/>
  <c r="P11" i="7"/>
  <c r="Q11" i="7" s="1"/>
  <c r="S9" i="7"/>
  <c r="J13" i="7"/>
  <c r="L12" i="7"/>
  <c r="M12" i="7"/>
  <c r="K12" i="7"/>
  <c r="N12" i="7"/>
  <c r="R10" i="7"/>
  <c r="S10" i="7" s="1"/>
  <c r="P12" i="8" l="1"/>
  <c r="Q12" i="8" s="1"/>
  <c r="J14" i="8"/>
  <c r="M13" i="8"/>
  <c r="N13" i="8"/>
  <c r="K13" i="8"/>
  <c r="L13" i="8"/>
  <c r="R11" i="8"/>
  <c r="R11" i="7"/>
  <c r="S11" i="7" s="1"/>
  <c r="P12" i="7"/>
  <c r="Q12" i="7" s="1"/>
  <c r="J14" i="7"/>
  <c r="L13" i="7"/>
  <c r="M13" i="7"/>
  <c r="K13" i="7"/>
  <c r="N13" i="7"/>
  <c r="S11" i="8" l="1"/>
  <c r="R12" i="8"/>
  <c r="S12" i="8" s="1"/>
  <c r="P13" i="8"/>
  <c r="Q13" i="8" s="1"/>
  <c r="J15" i="8"/>
  <c r="L14" i="8"/>
  <c r="M14" i="8"/>
  <c r="N14" i="8"/>
  <c r="K14" i="8"/>
  <c r="R12" i="7"/>
  <c r="P13" i="7"/>
  <c r="Q13" i="7" s="1"/>
  <c r="J15" i="7"/>
  <c r="M14" i="7"/>
  <c r="L14" i="7"/>
  <c r="K14" i="7"/>
  <c r="N14" i="7"/>
  <c r="P14" i="8" l="1"/>
  <c r="J16" i="8"/>
  <c r="L15" i="8"/>
  <c r="N15" i="8"/>
  <c r="K15" i="8"/>
  <c r="M15" i="8"/>
  <c r="R13" i="8"/>
  <c r="P14" i="7"/>
  <c r="Q14" i="7" s="1"/>
  <c r="R13" i="7"/>
  <c r="S13" i="7" s="1"/>
  <c r="S12" i="7"/>
  <c r="J16" i="7"/>
  <c r="L15" i="7"/>
  <c r="N15" i="7"/>
  <c r="M15" i="7"/>
  <c r="K15" i="7"/>
  <c r="R14" i="8" l="1"/>
  <c r="S14" i="8" s="1"/>
  <c r="Q14" i="8"/>
  <c r="S13" i="8"/>
  <c r="P15" i="8"/>
  <c r="Q15" i="8" s="1"/>
  <c r="J17" i="8"/>
  <c r="N16" i="8"/>
  <c r="K16" i="8"/>
  <c r="L16" i="8"/>
  <c r="M16" i="8"/>
  <c r="J17" i="7"/>
  <c r="N16" i="7"/>
  <c r="M16" i="7"/>
  <c r="L16" i="7"/>
  <c r="K16" i="7"/>
  <c r="P15" i="7"/>
  <c r="Q15" i="7" s="1"/>
  <c r="R14" i="7"/>
  <c r="P16" i="8" l="1"/>
  <c r="Q16" i="8" s="1"/>
  <c r="J18" i="8"/>
  <c r="N17" i="8"/>
  <c r="K17" i="8"/>
  <c r="L17" i="8"/>
  <c r="M17" i="8"/>
  <c r="R15" i="8"/>
  <c r="J18" i="7"/>
  <c r="N17" i="7"/>
  <c r="L17" i="7"/>
  <c r="M17" i="7"/>
  <c r="K17" i="7"/>
  <c r="S14" i="7"/>
  <c r="R15" i="7"/>
  <c r="S15" i="7" s="1"/>
  <c r="P16" i="7"/>
  <c r="Q16" i="7" s="1"/>
  <c r="S15" i="8" l="1"/>
  <c r="P17" i="8"/>
  <c r="Q17" i="8" s="1"/>
  <c r="J19" i="8"/>
  <c r="M18" i="8"/>
  <c r="K18" i="8"/>
  <c r="N18" i="8"/>
  <c r="L18" i="8"/>
  <c r="R16" i="8"/>
  <c r="S16" i="8" s="1"/>
  <c r="J19" i="7"/>
  <c r="N18" i="7"/>
  <c r="M18" i="7"/>
  <c r="L18" i="7"/>
  <c r="K18" i="7"/>
  <c r="R16" i="7"/>
  <c r="S16" i="7" s="1"/>
  <c r="P17" i="7"/>
  <c r="Q17" i="7" s="1"/>
  <c r="P18" i="8" l="1"/>
  <c r="Q18" i="8" s="1"/>
  <c r="J20" i="8"/>
  <c r="M19" i="8"/>
  <c r="K19" i="8"/>
  <c r="L19" i="8"/>
  <c r="N19" i="8"/>
  <c r="R17" i="8"/>
  <c r="S17" i="8" s="1"/>
  <c r="R17" i="7"/>
  <c r="S17" i="7" s="1"/>
  <c r="P18" i="7"/>
  <c r="Q18" i="7" s="1"/>
  <c r="M19" i="7"/>
  <c r="L19" i="7"/>
  <c r="N19" i="7"/>
  <c r="K19" i="7"/>
  <c r="R18" i="8" l="1"/>
  <c r="S18" i="8" s="1"/>
  <c r="P19" i="8"/>
  <c r="Q19" i="8" s="1"/>
  <c r="J21" i="8"/>
  <c r="L20" i="8"/>
  <c r="M20" i="8"/>
  <c r="N20" i="8"/>
  <c r="K20" i="8"/>
  <c r="P19" i="7"/>
  <c r="Q19" i="7" s="1"/>
  <c r="K20" i="7"/>
  <c r="M20" i="7"/>
  <c r="R18" i="7"/>
  <c r="S18" i="7" s="1"/>
  <c r="N20" i="7"/>
  <c r="L20" i="7"/>
  <c r="P20" i="8" l="1"/>
  <c r="Q20" i="8" s="1"/>
  <c r="R19" i="8"/>
  <c r="S19" i="8" s="1"/>
  <c r="J22" i="8"/>
  <c r="L21" i="8"/>
  <c r="M21" i="8"/>
  <c r="N21" i="8"/>
  <c r="K21" i="8"/>
  <c r="R19" i="7"/>
  <c r="S19" i="7" s="1"/>
  <c r="P21" i="8" l="1"/>
  <c r="Q21" i="8" s="1"/>
  <c r="R20" i="8"/>
  <c r="S20" i="8" s="1"/>
  <c r="J23" i="8"/>
  <c r="N22" i="8"/>
  <c r="K22" i="8"/>
  <c r="L22" i="8"/>
  <c r="M22" i="8"/>
  <c r="R21" i="8" l="1"/>
  <c r="S21" i="8" s="1"/>
  <c r="P22" i="8"/>
  <c r="Q22" i="8" s="1"/>
  <c r="J24" i="8"/>
  <c r="N23" i="8"/>
  <c r="K23" i="8"/>
  <c r="M23" i="8"/>
  <c r="L23" i="8"/>
  <c r="R22" i="8" l="1"/>
  <c r="S22" i="8" s="1"/>
  <c r="J25" i="8"/>
  <c r="M24" i="8"/>
  <c r="N24" i="8"/>
  <c r="K24" i="8"/>
  <c r="L24" i="8"/>
  <c r="P23" i="8"/>
  <c r="Q23" i="8" s="1"/>
  <c r="P24" i="8" l="1"/>
  <c r="R23" i="8"/>
  <c r="S23" i="8" s="1"/>
  <c r="J26" i="8"/>
  <c r="K25" i="8"/>
  <c r="M25" i="8"/>
  <c r="N25" i="8"/>
  <c r="L25" i="8"/>
  <c r="R24" i="8" l="1"/>
  <c r="S24" i="8" s="1"/>
  <c r="Q24" i="8"/>
  <c r="J27" i="8"/>
  <c r="L26" i="8"/>
  <c r="M26" i="8"/>
  <c r="N26" i="8"/>
  <c r="K26" i="8"/>
  <c r="P25" i="8"/>
  <c r="Q25" i="8" s="1"/>
  <c r="P26" i="8" l="1"/>
  <c r="Q26" i="8" s="1"/>
  <c r="R25" i="8"/>
  <c r="S25" i="8" s="1"/>
  <c r="J28" i="8"/>
  <c r="L27" i="8"/>
  <c r="N27" i="8"/>
  <c r="K27" i="8"/>
  <c r="M27" i="8"/>
  <c r="R26" i="8" l="1"/>
  <c r="S26" i="8" s="1"/>
  <c r="P27" i="8"/>
  <c r="Q27" i="8" s="1"/>
  <c r="J29" i="8"/>
  <c r="K28" i="8"/>
  <c r="L28" i="8"/>
  <c r="N28" i="8"/>
  <c r="M28" i="8"/>
  <c r="P28" i="8" l="1"/>
  <c r="Q28" i="8" s="1"/>
  <c r="J30" i="8"/>
  <c r="N29" i="8"/>
  <c r="K29" i="8"/>
  <c r="L29" i="8"/>
  <c r="M29" i="8"/>
  <c r="R27" i="8"/>
  <c r="S27" i="8" s="1"/>
  <c r="P29" i="8" l="1"/>
  <c r="J31" i="8"/>
  <c r="M30" i="8"/>
  <c r="N30" i="8"/>
  <c r="K30" i="8"/>
  <c r="L30" i="8"/>
  <c r="R28" i="8"/>
  <c r="S28" i="8" s="1"/>
  <c r="R29" i="8" l="1"/>
  <c r="S29" i="8" s="1"/>
  <c r="Q29" i="8"/>
  <c r="P30" i="8"/>
  <c r="Q30" i="8" s="1"/>
  <c r="J32" i="8"/>
  <c r="M31" i="8"/>
  <c r="L31" i="8"/>
  <c r="N31" i="8"/>
  <c r="K31" i="8"/>
  <c r="P31" i="8" l="1"/>
  <c r="Q31" i="8" s="1"/>
  <c r="L32" i="8"/>
  <c r="M32" i="8"/>
  <c r="N32" i="8"/>
  <c r="K32" i="8"/>
  <c r="R30" i="8"/>
  <c r="S30" i="8" s="1"/>
  <c r="P32" i="8" l="1"/>
  <c r="Q32" i="8" s="1"/>
  <c r="R31" i="8"/>
  <c r="S31" i="8" s="1"/>
  <c r="R32" i="8" l="1"/>
  <c r="S32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5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</futureMetadata>
  <cellMetadata count="1">
    <bk>
      <rc t="1" v="0"/>
    </bk>
  </cellMetadata>
  <valueMetadata count="15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</valueMetadata>
</metadata>
</file>

<file path=xl/sharedStrings.xml><?xml version="1.0" encoding="utf-8"?>
<sst xmlns="http://schemas.openxmlformats.org/spreadsheetml/2006/main" count="719" uniqueCount="197">
  <si>
    <t>Laos</t>
  </si>
  <si>
    <t>-</t>
  </si>
  <si>
    <t>Transport [VND]</t>
  </si>
  <si>
    <t>Transport [PLN]</t>
  </si>
  <si>
    <t>Couchsurfing</t>
  </si>
  <si>
    <t>Transport [LAK]</t>
  </si>
  <si>
    <t>Transport [THB]</t>
  </si>
  <si>
    <t>Workaway</t>
  </si>
  <si>
    <t>Lotnisko</t>
  </si>
  <si>
    <t>Transport [MYR]</t>
  </si>
  <si>
    <t>mar</t>
  </si>
  <si>
    <t>kwi</t>
  </si>
  <si>
    <t>maj</t>
  </si>
  <si>
    <t>cze</t>
  </si>
  <si>
    <t>lip</t>
  </si>
  <si>
    <t>Etykiety wierszy</t>
  </si>
  <si>
    <t>Suma końcowa</t>
  </si>
  <si>
    <t>20.mar</t>
  </si>
  <si>
    <t>21.mar</t>
  </si>
  <si>
    <t>25.mar</t>
  </si>
  <si>
    <t>26.mar</t>
  </si>
  <si>
    <t>27.mar</t>
  </si>
  <si>
    <t>28.mar</t>
  </si>
  <si>
    <t>29.mar</t>
  </si>
  <si>
    <t>30.mar</t>
  </si>
  <si>
    <t>06.lip</t>
  </si>
  <si>
    <t>01.cze</t>
  </si>
  <si>
    <t>02.cze</t>
  </si>
  <si>
    <t>01.maj</t>
  </si>
  <si>
    <t>02.maj</t>
  </si>
  <si>
    <t>03.maj</t>
  </si>
  <si>
    <t>04.maj</t>
  </si>
  <si>
    <t>05.maj</t>
  </si>
  <si>
    <t>06.maj</t>
  </si>
  <si>
    <t>07.maj</t>
  </si>
  <si>
    <t>08.maj</t>
  </si>
  <si>
    <t>09.maj</t>
  </si>
  <si>
    <t>10.maj</t>
  </si>
  <si>
    <t>11.maj</t>
  </si>
  <si>
    <t>12.maj</t>
  </si>
  <si>
    <t>13.maj</t>
  </si>
  <si>
    <t>29.maj</t>
  </si>
  <si>
    <t>30.maj</t>
  </si>
  <si>
    <t>31.maj</t>
  </si>
  <si>
    <t>Suma z Transport [PLN]</t>
  </si>
  <si>
    <t>Wydatki w podróży [PLN]</t>
  </si>
  <si>
    <t>12.kwi</t>
  </si>
  <si>
    <t>13.kwi</t>
  </si>
  <si>
    <t>14.kwi</t>
  </si>
  <si>
    <t>15.kwi</t>
  </si>
  <si>
    <t>16.kwi</t>
  </si>
  <si>
    <t>17.kwi</t>
  </si>
  <si>
    <t>18.kwi</t>
  </si>
  <si>
    <t>19.kwi</t>
  </si>
  <si>
    <t>20.kwi</t>
  </si>
  <si>
    <t>21.kwi</t>
  </si>
  <si>
    <t>22.kwi</t>
  </si>
  <si>
    <t>23.kwi</t>
  </si>
  <si>
    <t>24.kwi</t>
  </si>
  <si>
    <t>25.kwi</t>
  </si>
  <si>
    <t>26.kwi</t>
  </si>
  <si>
    <t>27.kwi</t>
  </si>
  <si>
    <t>28.kwi</t>
  </si>
  <si>
    <t>29.kwi</t>
  </si>
  <si>
    <t>30.kwi</t>
  </si>
  <si>
    <t xml:space="preserve"> </t>
  </si>
  <si>
    <t>22.mar</t>
  </si>
  <si>
    <t>23.mar</t>
  </si>
  <si>
    <t>24.mar</t>
  </si>
  <si>
    <t>31.mar</t>
  </si>
  <si>
    <t>01.kwi</t>
  </si>
  <si>
    <t>02.kwi</t>
  </si>
  <si>
    <t>03.kwi</t>
  </si>
  <si>
    <t>04.kwi</t>
  </si>
  <si>
    <t>05.kwi</t>
  </si>
  <si>
    <t>06.kwi</t>
  </si>
  <si>
    <t>07.kwi</t>
  </si>
  <si>
    <t>08.kwi</t>
  </si>
  <si>
    <t>09.kwi</t>
  </si>
  <si>
    <t>10.kwi</t>
  </si>
  <si>
    <t>11.kwi</t>
  </si>
  <si>
    <t>14.maj</t>
  </si>
  <si>
    <t>15.maj</t>
  </si>
  <si>
    <t>16.maj</t>
  </si>
  <si>
    <t>17.maj</t>
  </si>
  <si>
    <t>18.maj</t>
  </si>
  <si>
    <t>19.maj</t>
  </si>
  <si>
    <t>20.maj</t>
  </si>
  <si>
    <t>21.maj</t>
  </si>
  <si>
    <t>22.maj</t>
  </si>
  <si>
    <t>23.maj</t>
  </si>
  <si>
    <t>24.maj</t>
  </si>
  <si>
    <t>25.maj</t>
  </si>
  <si>
    <t>26.maj</t>
  </si>
  <si>
    <t>27.maj</t>
  </si>
  <si>
    <t>28.maj</t>
  </si>
  <si>
    <t>03.cze</t>
  </si>
  <si>
    <t>04.cze</t>
  </si>
  <si>
    <t>05.cze</t>
  </si>
  <si>
    <t>06.cze</t>
  </si>
  <si>
    <t>07.cze</t>
  </si>
  <si>
    <t>08.cze</t>
  </si>
  <si>
    <t>09.cze</t>
  </si>
  <si>
    <t>10.cze</t>
  </si>
  <si>
    <t>11.cze</t>
  </si>
  <si>
    <t>12.cze</t>
  </si>
  <si>
    <t>13.cze</t>
  </si>
  <si>
    <t>14.cze</t>
  </si>
  <si>
    <t>15.cze</t>
  </si>
  <si>
    <t>16.cze</t>
  </si>
  <si>
    <t>17.cze</t>
  </si>
  <si>
    <t>18.cze</t>
  </si>
  <si>
    <t>19.cze</t>
  </si>
  <si>
    <t>20.cze</t>
  </si>
  <si>
    <t>21.cze</t>
  </si>
  <si>
    <t>22.cze</t>
  </si>
  <si>
    <t>23.cze</t>
  </si>
  <si>
    <t>24.cze</t>
  </si>
  <si>
    <t>25.cze</t>
  </si>
  <si>
    <t>26.cze</t>
  </si>
  <si>
    <t>27.cze</t>
  </si>
  <si>
    <t>28.cze</t>
  </si>
  <si>
    <t>29.cze</t>
  </si>
  <si>
    <t>30.cze</t>
  </si>
  <si>
    <t>01.lip</t>
  </si>
  <si>
    <t>02.lip</t>
  </si>
  <si>
    <t>03.lip</t>
  </si>
  <si>
    <t>04.lip</t>
  </si>
  <si>
    <t>05.lip</t>
  </si>
  <si>
    <t>Day</t>
  </si>
  <si>
    <t>Date</t>
  </si>
  <si>
    <t>Food&amp;Drinks [VND]</t>
  </si>
  <si>
    <t>Food&amp;Drinks [PLN]</t>
  </si>
  <si>
    <t>Food&amp;Drinks [LAK]</t>
  </si>
  <si>
    <t>Food&amp;Drinks [THB]</t>
  </si>
  <si>
    <t>Food&amp;Drinks [MYR]</t>
  </si>
  <si>
    <t>Suma z Food&amp;Drinks [PLN]</t>
  </si>
  <si>
    <t>Accommodation [VND]</t>
  </si>
  <si>
    <t>Accommodation [PLN]</t>
  </si>
  <si>
    <t>Accommodation [LAK]</t>
  </si>
  <si>
    <t>Accommodation [THB]</t>
  </si>
  <si>
    <t>Accommodation [MYR]</t>
  </si>
  <si>
    <t>Suma z Accommodation [PLN]</t>
  </si>
  <si>
    <t>Exchange rate PLN:THB</t>
  </si>
  <si>
    <t>Exchange rate PLN:MYR</t>
  </si>
  <si>
    <t>Exchange rate PLN:LAK</t>
  </si>
  <si>
    <t>Monthly budget</t>
  </si>
  <si>
    <t>Daily budget:</t>
  </si>
  <si>
    <t>Other costs [PLN] [VND]</t>
  </si>
  <si>
    <t>Other costs [PLN] [PLN]</t>
  </si>
  <si>
    <t>Workaway / Couchsurfing</t>
  </si>
  <si>
    <t>Sum [PLN]</t>
  </si>
  <si>
    <t>W Azji Sum byłyśmy 109 dni, nasz budżet zakładał:</t>
  </si>
  <si>
    <t>Suma z Sum [PLN]</t>
  </si>
  <si>
    <t>Did we exceed the budget?</t>
  </si>
  <si>
    <t>How much did we exceed the budget?</t>
  </si>
  <si>
    <t>How much left in the budget so far?</t>
  </si>
  <si>
    <t>Exchange rate PLN:VND</t>
  </si>
  <si>
    <t>Other costs [PLN]</t>
  </si>
  <si>
    <t xml:space="preserve">Other costs [PLN] </t>
  </si>
  <si>
    <t>How much did we exceed the budget? [PLN]</t>
  </si>
  <si>
    <t>How much left in the budget so far? [PLN]</t>
  </si>
  <si>
    <t>Other costs [THB]</t>
  </si>
  <si>
    <t>Other costs [LAK]</t>
  </si>
  <si>
    <t>Other costs [MYR]</t>
  </si>
  <si>
    <t>We exceed a little too much</t>
  </si>
  <si>
    <t>We exceed a little</t>
  </si>
  <si>
    <t>We exceed way too much</t>
  </si>
  <si>
    <t>We did not exceed</t>
  </si>
  <si>
    <t>Vietnam</t>
  </si>
  <si>
    <t>Thailand</t>
  </si>
  <si>
    <t>Malaysia</t>
  </si>
  <si>
    <t xml:space="preserve">Suma z Other costs [PLN] </t>
  </si>
  <si>
    <t>Suma z How much did we exceed the budget? [PLN]</t>
  </si>
  <si>
    <t>Liczba z Did we exceed the budget?</t>
  </si>
  <si>
    <t>Country</t>
  </si>
  <si>
    <t>(Wszystko)</t>
  </si>
  <si>
    <t>Średnia z How much did we exceed the budget? [PLN]</t>
  </si>
  <si>
    <t>In Asia we have been 109 days. Our budget assumed:</t>
  </si>
  <si>
    <t>Average spent per day:</t>
  </si>
  <si>
    <t>How much did we actually spend:</t>
  </si>
  <si>
    <t>Summary of costs [PLN]</t>
  </si>
  <si>
    <t xml:space="preserve"> Other costs [PLN] </t>
  </si>
  <si>
    <t>Total [PLN]</t>
  </si>
  <si>
    <t>How much did we exceed the budget in total? [PLN]</t>
  </si>
  <si>
    <t>We exceeded the budget by:</t>
  </si>
  <si>
    <t>Sum</t>
  </si>
  <si>
    <t>Accommodation costs [PLN]</t>
  </si>
  <si>
    <t>Food&amp;drinks costs [PLN]</t>
  </si>
  <si>
    <t>Transportation costs [PLN]</t>
  </si>
  <si>
    <t>Average transport costs [PLN]</t>
  </si>
  <si>
    <t>Average food&amp;drinks costs [PLN]</t>
  </si>
  <si>
    <t>Average accommodation costs [PLN]</t>
  </si>
  <si>
    <t xml:space="preserve">Average other costs [PLN] </t>
  </si>
  <si>
    <t>Transport costs [PLN]</t>
  </si>
  <si>
    <t>Food&amp;Drinks costs [PLN]</t>
  </si>
  <si>
    <t xml:space="preserve">Other costs  [PLN]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</si>
</sst>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0.000"/>
    <numFmt numFmtId="165" formatCode="0.0"/>
    <numFmt numFmtId="166" formatCode="#,##0.00\ &quot;zł&quot;"/>
    <numFmt numFmtId="167" formatCode="#,##0.00\ [$VND]"/>
    <numFmt numFmtId="168" formatCode="#,##0.00\ [$PLN]"/>
    <numFmt numFmtId="169" formatCode="#,##0.00\ [$LAK]"/>
    <numFmt numFmtId="170" formatCode="#,##0.00\ [$THB]"/>
    <numFmt numFmtId="171" formatCode="#,##0.00\ [$MYR]"/>
    <numFmt numFmtId="172" formatCode="#,##0.00\ _z_ł"/>
    <numFmt numFmtId="173" formatCode="dd/mm/yyyy;@"/>
    <numFmt numFmtId="174" formatCode="[$-809]dd\ mmmm\ yyyy;@"/>
  </numFmts>
  <fonts count="7" x14ac:knownFonts="1">
    <font>
      <sz val="10"/>
      <color rgb="FF000000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238"/>
      <scheme val="minor"/>
    </font>
    <font>
      <sz val="10"/>
      <color rgb="FF000000"/>
      <name val="Arial"/>
      <family val="2"/>
      <charset val="238"/>
      <scheme val="minor"/>
    </font>
    <font>
      <b/>
      <sz val="10"/>
      <color theme="1"/>
      <name val="Arial"/>
      <family val="2"/>
      <charset val="238"/>
      <scheme val="minor"/>
    </font>
    <font>
      <b/>
      <sz val="10"/>
      <color rgb="FF000000"/>
      <name val="Arial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4" fontId="0" fillId="0" borderId="0" xfId="0" applyNumberFormat="1"/>
    <xf numFmtId="0" fontId="4" fillId="0" borderId="0" xfId="0" applyFont="1"/>
    <xf numFmtId="0" fontId="4" fillId="0" borderId="0" xfId="0" applyFont="1" applyAlignment="1">
      <alignment wrapText="1"/>
    </xf>
    <xf numFmtId="164" fontId="3" fillId="0" borderId="0" xfId="0" applyNumberFormat="1" applyFont="1"/>
    <xf numFmtId="0" fontId="4" fillId="0" borderId="2" xfId="0" applyFont="1" applyBorder="1"/>
    <xf numFmtId="0" fontId="4" fillId="0" borderId="3" xfId="0" applyFont="1" applyBorder="1"/>
    <xf numFmtId="14" fontId="0" fillId="0" borderId="4" xfId="0" applyNumberFormat="1" applyBorder="1"/>
    <xf numFmtId="0" fontId="0" fillId="0" borderId="5" xfId="0" applyBorder="1"/>
    <xf numFmtId="0" fontId="0" fillId="0" borderId="7" xfId="0" applyBorder="1"/>
    <xf numFmtId="168" fontId="0" fillId="0" borderId="0" xfId="0" applyNumberFormat="1"/>
    <xf numFmtId="166" fontId="0" fillId="0" borderId="0" xfId="0" applyNumberFormat="1"/>
    <xf numFmtId="0" fontId="0" fillId="0" borderId="6" xfId="0" applyBorder="1"/>
    <xf numFmtId="167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67" fontId="0" fillId="0" borderId="5" xfId="0" applyNumberFormat="1" applyBorder="1"/>
    <xf numFmtId="167" fontId="0" fillId="0" borderId="12" xfId="0" applyNumberFormat="1" applyBorder="1"/>
    <xf numFmtId="167" fontId="0" fillId="0" borderId="13" xfId="0" applyNumberFormat="1" applyBorder="1"/>
    <xf numFmtId="0" fontId="0" fillId="0" borderId="12" xfId="0" applyBorder="1"/>
    <xf numFmtId="168" fontId="0" fillId="0" borderId="12" xfId="0" applyNumberFormat="1" applyBorder="1"/>
    <xf numFmtId="168" fontId="0" fillId="0" borderId="13" xfId="0" applyNumberFormat="1" applyBorder="1"/>
    <xf numFmtId="168" fontId="0" fillId="0" borderId="16" xfId="0" applyNumberFormat="1" applyBorder="1"/>
    <xf numFmtId="168" fontId="0" fillId="0" borderId="1" xfId="0" applyNumberFormat="1" applyBorder="1"/>
    <xf numFmtId="0" fontId="0" fillId="0" borderId="8" xfId="0" applyBorder="1"/>
    <xf numFmtId="168" fontId="0" fillId="0" borderId="5" xfId="0" applyNumberFormat="1" applyBorder="1"/>
    <xf numFmtId="0" fontId="0" fillId="0" borderId="13" xfId="0" applyBorder="1"/>
    <xf numFmtId="168" fontId="0" fillId="0" borderId="8" xfId="0" applyNumberFormat="1" applyBorder="1"/>
    <xf numFmtId="168" fontId="0" fillId="0" borderId="17" xfId="0" applyNumberFormat="1" applyBorder="1"/>
    <xf numFmtId="0" fontId="5" fillId="0" borderId="2" xfId="0" applyFont="1" applyBorder="1"/>
    <xf numFmtId="166" fontId="5" fillId="0" borderId="3" xfId="0" applyNumberFormat="1" applyFont="1" applyBorder="1"/>
    <xf numFmtId="0" fontId="5" fillId="0" borderId="6" xfId="0" applyFont="1" applyBorder="1"/>
    <xf numFmtId="166" fontId="5" fillId="0" borderId="7" xfId="0" applyNumberFormat="1" applyFont="1" applyBorder="1"/>
    <xf numFmtId="0" fontId="4" fillId="0" borderId="8" xfId="0" applyFont="1" applyBorder="1"/>
    <xf numFmtId="169" fontId="0" fillId="0" borderId="12" xfId="0" applyNumberFormat="1" applyBorder="1"/>
    <xf numFmtId="169" fontId="0" fillId="0" borderId="0" xfId="0" applyNumberFormat="1"/>
    <xf numFmtId="169" fontId="0" fillId="0" borderId="13" xfId="0" applyNumberFormat="1" applyBorder="1"/>
    <xf numFmtId="0" fontId="4" fillId="0" borderId="4" xfId="0" applyFont="1" applyBorder="1" applyAlignment="1">
      <alignment wrapText="1"/>
    </xf>
    <xf numFmtId="14" fontId="0" fillId="0" borderId="9" xfId="0" applyNumberFormat="1" applyBorder="1"/>
    <xf numFmtId="0" fontId="0" fillId="0" borderId="9" xfId="0" applyBorder="1"/>
    <xf numFmtId="0" fontId="5" fillId="0" borderId="2" xfId="0" applyFont="1" applyBorder="1" applyAlignment="1">
      <alignment horizontal="center" vertical="center"/>
    </xf>
    <xf numFmtId="166" fontId="5" fillId="0" borderId="3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66" fontId="5" fillId="0" borderId="7" xfId="0" applyNumberFormat="1" applyFont="1" applyBorder="1" applyAlignment="1">
      <alignment horizontal="center" vertical="center"/>
    </xf>
    <xf numFmtId="0" fontId="4" fillId="0" borderId="12" xfId="0" applyFont="1" applyBorder="1"/>
    <xf numFmtId="0" fontId="4" fillId="0" borderId="13" xfId="0" applyFont="1" applyBorder="1"/>
    <xf numFmtId="167" fontId="0" fillId="0" borderId="8" xfId="0" applyNumberFormat="1" applyBorder="1"/>
    <xf numFmtId="170" fontId="0" fillId="0" borderId="12" xfId="0" applyNumberFormat="1" applyBorder="1"/>
    <xf numFmtId="170" fontId="0" fillId="0" borderId="0" xfId="0" applyNumberFormat="1"/>
    <xf numFmtId="170" fontId="0" fillId="0" borderId="13" xfId="0" applyNumberFormat="1" applyBorder="1"/>
    <xf numFmtId="167" fontId="4" fillId="0" borderId="8" xfId="0" applyNumberFormat="1" applyFont="1" applyBorder="1"/>
    <xf numFmtId="0" fontId="0" fillId="0" borderId="4" xfId="0" applyBorder="1"/>
    <xf numFmtId="166" fontId="0" fillId="0" borderId="5" xfId="0" applyNumberFormat="1" applyBorder="1"/>
    <xf numFmtId="171" fontId="0" fillId="0" borderId="12" xfId="0" applyNumberFormat="1" applyBorder="1"/>
    <xf numFmtId="171" fontId="0" fillId="0" borderId="0" xfId="0" applyNumberFormat="1"/>
    <xf numFmtId="171" fontId="0" fillId="0" borderId="13" xfId="0" applyNumberFormat="1" applyBorder="1"/>
    <xf numFmtId="0" fontId="0" fillId="0" borderId="10" xfId="0" applyBorder="1"/>
    <xf numFmtId="171" fontId="4" fillId="0" borderId="13" xfId="0" applyNumberFormat="1" applyFont="1" applyBorder="1"/>
    <xf numFmtId="0" fontId="4" fillId="0" borderId="5" xfId="0" applyFont="1" applyBorder="1"/>
    <xf numFmtId="168" fontId="3" fillId="0" borderId="0" xfId="0" applyNumberFormat="1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14" fontId="4" fillId="0" borderId="0" xfId="0" applyNumberFormat="1" applyFont="1"/>
    <xf numFmtId="0" fontId="0" fillId="0" borderId="0" xfId="0" applyAlignment="1">
      <alignment horizontal="left" inden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4" fillId="2" borderId="19" xfId="0" applyFont="1" applyFill="1" applyBorder="1"/>
    <xf numFmtId="0" fontId="0" fillId="2" borderId="20" xfId="0" applyFill="1" applyBorder="1"/>
    <xf numFmtId="0" fontId="0" fillId="2" borderId="18" xfId="0" applyFill="1" applyBorder="1"/>
    <xf numFmtId="10" fontId="0" fillId="0" borderId="0" xfId="0" applyNumberFormat="1"/>
    <xf numFmtId="172" fontId="0" fillId="0" borderId="0" xfId="0" applyNumberFormat="1"/>
    <xf numFmtId="172" fontId="0" fillId="0" borderId="0" xfId="0" applyNumberFormat="1" applyAlignment="1">
      <alignment horizontal="center" vertical="center"/>
    </xf>
    <xf numFmtId="172" fontId="4" fillId="0" borderId="0" xfId="0" applyNumberFormat="1" applyFont="1" applyAlignment="1">
      <alignment horizontal="center" vertical="center"/>
    </xf>
    <xf numFmtId="2" fontId="0" fillId="0" borderId="5" xfId="0" applyNumberFormat="1" applyBorder="1"/>
    <xf numFmtId="2" fontId="6" fillId="0" borderId="7" xfId="0" applyNumberFormat="1" applyFont="1" applyBorder="1"/>
    <xf numFmtId="2" fontId="0" fillId="3" borderId="3" xfId="0" applyNumberFormat="1" applyFill="1" applyBorder="1"/>
    <xf numFmtId="0" fontId="0" fillId="4" borderId="3" xfId="0" applyFill="1" applyBorder="1"/>
    <xf numFmtId="2" fontId="4" fillId="3" borderId="3" xfId="0" applyNumberFormat="1" applyFont="1" applyFill="1" applyBorder="1"/>
    <xf numFmtId="2" fontId="0" fillId="0" borderId="7" xfId="0" applyNumberFormat="1" applyBorder="1"/>
    <xf numFmtId="0" fontId="4" fillId="0" borderId="11" xfId="0" applyFont="1" applyBorder="1"/>
    <xf numFmtId="172" fontId="4" fillId="0" borderId="0" xfId="0" applyNumberFormat="1" applyFont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174" fontId="0" fillId="0" borderId="0" xfId="0" applyNumberFormat="1" applyAlignment="1">
      <alignment horizontal="center" vertical="center"/>
    </xf>
    <xf numFmtId="174" fontId="0" fillId="0" borderId="0" xfId="0" applyNumberFormat="1"/>
    <xf numFmtId="172" fontId="0" fillId="0" borderId="0" xfId="0" pivotButton="1" applyNumberFormat="1"/>
    <xf numFmtId="172" fontId="0" fillId="0" borderId="0" xfId="0" applyNumberFormat="1" applyAlignment="1">
      <alignment horizontal="left"/>
    </xf>
    <xf numFmtId="172" fontId="4" fillId="3" borderId="13" xfId="0" applyNumberFormat="1" applyFont="1" applyFill="1" applyBorder="1"/>
    <xf numFmtId="172" fontId="0" fillId="0" borderId="16" xfId="0" applyNumberFormat="1" applyBorder="1"/>
    <xf numFmtId="172" fontId="0" fillId="0" borderId="5" xfId="0" applyNumberFormat="1" applyBorder="1"/>
    <xf numFmtId="172" fontId="0" fillId="0" borderId="10" xfId="0" applyNumberFormat="1" applyBorder="1"/>
    <xf numFmtId="172" fontId="0" fillId="0" borderId="7" xfId="0" applyNumberFormat="1" applyBorder="1"/>
    <xf numFmtId="172" fontId="0" fillId="0" borderId="2" xfId="0" applyNumberFormat="1" applyBorder="1"/>
    <xf numFmtId="172" fontId="0" fillId="0" borderId="9" xfId="0" applyNumberFormat="1" applyBorder="1"/>
    <xf numFmtId="172" fontId="0" fillId="0" borderId="3" xfId="0" applyNumberFormat="1" applyBorder="1"/>
    <xf numFmtId="172" fontId="0" fillId="0" borderId="4" xfId="0" applyNumberFormat="1" applyBorder="1"/>
    <xf numFmtId="172" fontId="0" fillId="0" borderId="6" xfId="0" applyNumberFormat="1" applyBorder="1"/>
    <xf numFmtId="0" fontId="0" fillId="0" borderId="1" xfId="0" pivotButton="1" applyBorder="1" applyAlignment="1">
      <alignment horizontal="center" vertical="center"/>
    </xf>
    <xf numFmtId="0" fontId="0" fillId="0" borderId="2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49" fontId="0" fillId="0" borderId="0" xfId="0" applyNumberFormat="1"/>
  </cellXfs>
  <cellStyles count="1">
    <cellStyle name="Normalny" xfId="0" builtinId="0"/>
  </cellStyles>
  <dxfs count="13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2" formatCode="#,##0.00\ _z_ł"/>
    </dxf>
    <dxf>
      <numFmt numFmtId="172" formatCode="#,##0.00\ _z_ł"/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  <dxf>
      <numFmt numFmtId="172" formatCode="#,##0.00\ _z_ł"/>
    </dxf>
    <dxf>
      <numFmt numFmtId="172" formatCode="#,##0.00\ _z_ł"/>
    </dxf>
    <dxf>
      <alignment horizontal="center"/>
    </dxf>
    <dxf>
      <alignment vertical="center"/>
    </dxf>
    <dxf>
      <numFmt numFmtId="30" formatCode="@"/>
    </dxf>
    <dxf>
      <numFmt numFmtId="14" formatCode="0.00%"/>
    </dxf>
    <dxf>
      <numFmt numFmtId="172" formatCode="#,##0.00\ _z_ł"/>
    </dxf>
    <dxf>
      <numFmt numFmtId="172" formatCode="#,##0.00\ _z_ł"/>
    </dxf>
    <dxf>
      <numFmt numFmtId="172" formatCode="#,##0.00\ _z_ł"/>
    </dxf>
    <dxf>
      <numFmt numFmtId="0" formatCode="General"/>
    </dxf>
    <dxf>
      <numFmt numFmtId="172" formatCode="#,##0.00\ _z_ł"/>
    </dxf>
    <dxf>
      <numFmt numFmtId="172" formatCode="#,##0.00\ _z_ł"/>
    </dxf>
    <dxf>
      <numFmt numFmtId="172" formatCode="#,##0.00\ _z_ł"/>
    </dxf>
    <dxf>
      <numFmt numFmtId="172" formatCode="#,##0.00\ _z_ł"/>
    </dxf>
    <dxf>
      <numFmt numFmtId="172" formatCode="#,##0.00\ _z_ł"/>
    </dxf>
    <dxf>
      <numFmt numFmtId="172" formatCode="#,##0.00\ _z_ł"/>
    </dxf>
    <dxf>
      <alignment horizontal="center"/>
    </dxf>
    <dxf>
      <alignment vertical="center"/>
    </dxf>
    <dxf>
      <numFmt numFmtId="172" formatCode="#,##0.00\ _z_ł"/>
    </dxf>
    <dxf>
      <numFmt numFmtId="172" formatCode="#,##0.00\ _z_ł"/>
    </dxf>
    <dxf>
      <numFmt numFmtId="172" formatCode="#,##0.00\ _z_ł"/>
    </dxf>
    <dxf>
      <numFmt numFmtId="172" formatCode="#,##0.00\ _z_ł"/>
    </dxf>
    <dxf>
      <numFmt numFmtId="172" formatCode="#,##0.00\ _z_ł"/>
    </dxf>
    <dxf>
      <numFmt numFmtId="172" formatCode="#,##0.00\ _z_ł"/>
    </dxf>
    <dxf>
      <numFmt numFmtId="172" formatCode="#,##0.00\ _z_ł"/>
    </dxf>
    <dxf>
      <numFmt numFmtId="172" formatCode="#,##0.00\ _z_ł"/>
    </dxf>
    <dxf>
      <numFmt numFmtId="19" formatCode="dd/mm/yyyy"/>
    </dxf>
    <dxf>
      <numFmt numFmtId="174" formatCode="[$-809]dd\ mmmm\ yyyy;@"/>
    </dxf>
    <dxf>
      <alignment horizontal="center" vertical="center" textRotation="0" indent="0" justifyLastLine="0" shrinkToFit="0" readingOrder="0"/>
    </dxf>
    <dxf>
      <fill>
        <patternFill>
          <bgColor rgb="FFB7E1CD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0.00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8" formatCode="#,##0.00\ [$PLN]"/>
      <border diagonalUp="0" diagonalDown="0">
        <left/>
        <right style="thick">
          <color indexed="64"/>
        </right>
        <top/>
        <bottom/>
        <vertical/>
        <horizontal/>
      </border>
    </dxf>
    <dxf>
      <numFmt numFmtId="168" formatCode="#,##0.00\ [$PLN]"/>
    </dxf>
    <dxf>
      <numFmt numFmtId="168" formatCode="#,##0.00\ [$PLN]"/>
    </dxf>
    <dxf>
      <numFmt numFmtId="168" formatCode="#,##0.00\ [$PLN]"/>
      <border diagonalUp="0" diagonalDown="0">
        <left style="thick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71" formatCode="#,##0.00\ [$MYR]"/>
      <border diagonalUp="0" diagonalDown="0">
        <left/>
        <right style="thick">
          <color indexed="64"/>
        </right>
        <top/>
        <bottom/>
        <vertical/>
        <horizontal/>
      </border>
    </dxf>
    <dxf>
      <numFmt numFmtId="171" formatCode="#,##0.00\ [$MYR]"/>
    </dxf>
    <dxf>
      <numFmt numFmtId="171" formatCode="#,##0.00\ [$MYR]"/>
    </dxf>
    <dxf>
      <numFmt numFmtId="171" formatCode="#,##0.00\ [$MYR]"/>
      <border diagonalUp="0" diagonalDown="0">
        <left style="thick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theme="5" tint="0.79998168889431442"/>
        </patternFill>
      </fill>
    </dxf>
    <dxf>
      <fill>
        <patternFill patternType="solid">
          <fgColor rgb="FFFF0000"/>
          <bgColor theme="5" tint="0.39994506668294322"/>
        </patternFill>
      </fill>
    </dxf>
    <dxf>
      <fill>
        <patternFill>
          <bgColor theme="5" tint="-0.24994659260841701"/>
        </patternFill>
      </fill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0.00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8" formatCode="#,##0.00\ [$PLN]"/>
      <border diagonalUp="0" diagonalDown="0">
        <left/>
        <right style="thick">
          <color indexed="64"/>
        </right>
        <top/>
        <bottom/>
        <vertical/>
        <horizontal/>
      </border>
    </dxf>
    <dxf>
      <numFmt numFmtId="168" formatCode="#,##0.00\ [$PLN]"/>
    </dxf>
    <dxf>
      <numFmt numFmtId="168" formatCode="#,##0.00\ [$PLN]"/>
    </dxf>
    <dxf>
      <numFmt numFmtId="170" formatCode="#,##0.00\ [$THB]"/>
      <border diagonalUp="0" diagonalDown="0">
        <left style="thick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70" formatCode="#,##0.00\ [$THB]"/>
      <border diagonalUp="0" diagonalDown="0">
        <left/>
        <right style="thick">
          <color indexed="64"/>
        </right>
        <top/>
        <bottom/>
        <vertical/>
        <horizontal/>
      </border>
    </dxf>
    <dxf>
      <numFmt numFmtId="170" formatCode="#,##0.00\ [$THB]"/>
    </dxf>
    <dxf>
      <numFmt numFmtId="170" formatCode="#,##0.00\ [$THB]"/>
    </dxf>
    <dxf>
      <numFmt numFmtId="170" formatCode="#,##0.00\ [$THB]"/>
      <border diagonalUp="0" diagonalDown="0">
        <left style="thick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theme="5" tint="0.79998168889431442"/>
        </patternFill>
      </fill>
    </dxf>
    <dxf>
      <fill>
        <patternFill patternType="solid">
          <fgColor rgb="FFFF0000"/>
          <bgColor theme="5" tint="0.39994506668294322"/>
        </patternFill>
      </fill>
    </dxf>
    <dxf>
      <fill>
        <patternFill>
          <bgColor theme="5" tint="-0.24994659260841701"/>
        </patternFill>
      </fill>
    </dxf>
    <dxf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0.000"/>
    </dxf>
    <dxf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8" formatCode="#,##0.00\ [$PLN]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#,##0.00\ [$PLN]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#,##0.00\ [$PLN]"/>
      <fill>
        <patternFill patternType="none">
          <fgColor indexed="64"/>
          <bgColor indexed="65"/>
        </patternFill>
      </fill>
    </dxf>
    <dxf>
      <numFmt numFmtId="168" formatCode="#,##0.00\ [$PLN]"/>
      <fill>
        <patternFill patternType="none">
          <fgColor indexed="64"/>
          <bgColor indexed="65"/>
        </patternFill>
      </fill>
      <border diagonalUp="0" diagonalDown="0">
        <left style="thick">
          <color indexed="64"/>
        </left>
        <right/>
        <top/>
        <bottom/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9" formatCode="#,##0.00\ [$LAK]"/>
      <fill>
        <patternFill patternType="none">
          <fgColor indexed="64"/>
          <bgColor indexed="65"/>
        </patternFill>
      </fill>
      <border diagonalUp="0" diagonalDown="0" outline="0">
        <left/>
        <right style="thick">
          <color indexed="64"/>
        </right>
        <top/>
        <bottom/>
      </border>
    </dxf>
    <dxf>
      <numFmt numFmtId="169" formatCode="#,##0.00\ [$LAK]"/>
      <fill>
        <patternFill patternType="none">
          <fgColor indexed="64"/>
          <bgColor indexed="65"/>
        </patternFill>
      </fill>
      <border diagonalUp="0" diagonalDown="0">
        <left/>
        <right style="thick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38"/>
        <scheme val="minor"/>
      </font>
      <numFmt numFmtId="169" formatCode="#,##0.00\ [$LAK]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#,##0.00\ [$LAK]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38"/>
        <scheme val="minor"/>
      </font>
      <numFmt numFmtId="169" formatCode="#,##0.00\ [$LAK]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#,##0.00\ [$LAK]"/>
      <fill>
        <patternFill patternType="none">
          <fgColor indexed="64"/>
          <bgColor indexed="65"/>
        </patternFill>
      </fill>
    </dxf>
    <dxf>
      <numFmt numFmtId="169" formatCode="#,##0.00\ [$LAK]"/>
      <fill>
        <patternFill patternType="none">
          <fgColor indexed="64"/>
          <bgColor indexed="65"/>
        </patternFill>
      </fill>
      <border diagonalUp="0" diagonalDown="0" outline="0">
        <left style="thick">
          <color indexed="64"/>
        </left>
        <right/>
        <top/>
        <bottom/>
      </border>
    </dxf>
    <dxf>
      <numFmt numFmtId="169" formatCode="#,##0.00\ [$LAK]"/>
      <fill>
        <patternFill patternType="none">
          <fgColor indexed="64"/>
          <bgColor indexed="65"/>
        </patternFill>
      </fill>
      <border diagonalUp="0" diagonalDown="0">
        <left style="thick">
          <color indexed="64"/>
        </left>
        <right/>
        <top/>
        <bottom/>
        <vertical/>
        <horizontal/>
      </border>
    </dxf>
    <dxf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theme="5" tint="0.79998168889431442"/>
        </patternFill>
      </fill>
    </dxf>
    <dxf>
      <fill>
        <patternFill patternType="solid">
          <fgColor rgb="FFFF0000"/>
          <bgColor theme="5" tint="0.39994506668294322"/>
        </patternFill>
      </fill>
    </dxf>
    <dxf>
      <fill>
        <patternFill>
          <bgColor theme="5" tint="-0.24994659260841701"/>
        </patternFill>
      </fill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0.00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8" formatCode="#,##0.00\ [$PLN]"/>
      <border diagonalUp="0" diagonalDown="0">
        <left/>
        <right style="thick">
          <color indexed="64"/>
        </right>
        <top/>
        <bottom/>
        <vertical/>
        <horizontal/>
      </border>
    </dxf>
    <dxf>
      <numFmt numFmtId="168" formatCode="#,##0.00\ [$PLN]"/>
    </dxf>
    <dxf>
      <numFmt numFmtId="168" formatCode="#,##0.00\ [$PLN]"/>
    </dxf>
    <dxf>
      <numFmt numFmtId="168" formatCode="#,##0.00\ [$PLN]"/>
      <border diagonalUp="0" diagonalDown="0">
        <left style="thick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ck">
          <color indexed="64"/>
        </right>
        <top/>
        <bottom/>
        <vertical/>
        <horizontal/>
      </border>
    </dxf>
    <dxf>
      <border diagonalUp="0" diagonalDown="0">
        <left style="thick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theme="5" tint="0.79998168889431442"/>
        </patternFill>
      </fill>
    </dxf>
    <dxf>
      <fill>
        <patternFill patternType="solid">
          <fgColor rgb="FFFF0000"/>
          <bgColor theme="5" tint="0.39994506668294322"/>
        </patternFill>
      </fill>
    </dxf>
    <dxf>
      <fill>
        <patternFill>
          <bgColor theme="5" tint="-0.24994659260841701"/>
        </patternFill>
      </fill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sz val="11"/>
        <color theme="1"/>
      </font>
      <border>
        <vertical/>
        <horizontal/>
      </border>
    </dxf>
    <dxf>
      <font>
        <color theme="1"/>
      </font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/>
        <horizontal/>
      </border>
    </dxf>
  </dxfs>
  <tableStyles count="2" defaultTableStyle="TableStyleMedium2" defaultPivotStyle="PivotStyleLight16">
    <tableStyle name="niebieski" pivot="0" table="0" count="9" xr9:uid="{0B774A40-914A-45DB-84AF-B6448728E11D}">
      <tableStyleElement type="wholeTable" dxfId="132"/>
      <tableStyleElement type="headerRow" dxfId="131"/>
    </tableStyle>
    <tableStyle name="TurkusowyMoj" pivot="0" table="0" count="10" xr9:uid="{A0D43D05-B187-4D69-9C06-CA2116B99C98}">
      <tableStyleElement type="wholeTable" dxfId="130"/>
      <tableStyleElement type="headerRow" dxfId="129"/>
    </tableStyle>
  </tableStyles>
  <colors>
    <mruColors>
      <color rgb="FFB7E1CD"/>
      <color rgb="FF98E0AD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249977111117893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theme="9" tint="0.59999389629810485"/>
            </left>
            <right style="thin">
              <color theme="9" tint="0.59999389629810485"/>
            </right>
            <top style="thin">
              <color theme="9" tint="0.59999389629810485"/>
            </top>
            <bottom style="thin">
              <color theme="9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9"/>
              <bgColor theme="9"/>
            </patternFill>
          </fill>
          <border>
            <left style="thin">
              <color theme="9"/>
            </left>
            <right style="thin">
              <color theme="9"/>
            </right>
            <top style="thin">
              <color theme="9"/>
            </top>
            <bottom style="thin">
              <color theme="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TurkusowyMoj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7"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niebieski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microsoft.com/office/2017/06/relationships/rdSupportingPropertyBagStructure" Target="richData/rdsupportingpropertybagstructure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1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microsoft.com/office/2017/06/relationships/richStyles" Target="richData/rich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microsoft.com/office/2017/06/relationships/rdRichValueTypes" Target="richData/rdRichValueTypes.xml"/><Relationship Id="rId10" Type="http://schemas.microsoft.com/office/2007/relationships/slicerCache" Target="slicerCaches/slicerCache1.xml"/><Relationship Id="rId19" Type="http://schemas.microsoft.com/office/2017/06/relationships/rdArray" Target="richData/rdarray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Relationship Id="rId22" Type="http://schemas.microsoft.com/office/2017/06/relationships/rdSupportingPropertyBag" Target="richData/rdsupportingpropertybag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[Rozliczenie Azja.xlsx]Expenses vs. Date!Tabela przestawna1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'Expenses vs. Date'!$B$3</c:f>
              <c:strCache>
                <c:ptCount val="1"/>
                <c:pt idx="0">
                  <c:v>Transport costs [PLN]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'Expenses vs. Date'!$A$4:$A$118</c:f>
              <c:multiLvlStrCache>
                <c:ptCount val="109"/>
                <c:lvl>
                  <c:pt idx="0">
                    <c:v>20.mar</c:v>
                  </c:pt>
                  <c:pt idx="1">
                    <c:v>21.mar</c:v>
                  </c:pt>
                  <c:pt idx="2">
                    <c:v>22.mar</c:v>
                  </c:pt>
                  <c:pt idx="3">
                    <c:v>23.mar</c:v>
                  </c:pt>
                  <c:pt idx="4">
                    <c:v>24.mar</c:v>
                  </c:pt>
                  <c:pt idx="5">
                    <c:v>25.mar</c:v>
                  </c:pt>
                  <c:pt idx="6">
                    <c:v>26.mar</c:v>
                  </c:pt>
                  <c:pt idx="7">
                    <c:v>27.mar</c:v>
                  </c:pt>
                  <c:pt idx="8">
                    <c:v>28.mar</c:v>
                  </c:pt>
                  <c:pt idx="9">
                    <c:v>29.mar</c:v>
                  </c:pt>
                  <c:pt idx="10">
                    <c:v>30.mar</c:v>
                  </c:pt>
                  <c:pt idx="11">
                    <c:v>31.mar</c:v>
                  </c:pt>
                  <c:pt idx="12">
                    <c:v>01.kwi</c:v>
                  </c:pt>
                  <c:pt idx="13">
                    <c:v>02.kwi</c:v>
                  </c:pt>
                  <c:pt idx="14">
                    <c:v>03.kwi</c:v>
                  </c:pt>
                  <c:pt idx="15">
                    <c:v>04.kwi</c:v>
                  </c:pt>
                  <c:pt idx="16">
                    <c:v>05.kwi</c:v>
                  </c:pt>
                  <c:pt idx="17">
                    <c:v>06.kwi</c:v>
                  </c:pt>
                  <c:pt idx="18">
                    <c:v>07.kwi</c:v>
                  </c:pt>
                  <c:pt idx="19">
                    <c:v>08.kwi</c:v>
                  </c:pt>
                  <c:pt idx="20">
                    <c:v>09.kwi</c:v>
                  </c:pt>
                  <c:pt idx="21">
                    <c:v>10.kwi</c:v>
                  </c:pt>
                  <c:pt idx="22">
                    <c:v>11.kwi</c:v>
                  </c:pt>
                  <c:pt idx="23">
                    <c:v>12.kwi</c:v>
                  </c:pt>
                  <c:pt idx="24">
                    <c:v>13.kwi</c:v>
                  </c:pt>
                  <c:pt idx="25">
                    <c:v>14.kwi</c:v>
                  </c:pt>
                  <c:pt idx="26">
                    <c:v>15.kwi</c:v>
                  </c:pt>
                  <c:pt idx="27">
                    <c:v>16.kwi</c:v>
                  </c:pt>
                  <c:pt idx="28">
                    <c:v>17.kwi</c:v>
                  </c:pt>
                  <c:pt idx="29">
                    <c:v>18.kwi</c:v>
                  </c:pt>
                  <c:pt idx="30">
                    <c:v>19.kwi</c:v>
                  </c:pt>
                  <c:pt idx="31">
                    <c:v>20.kwi</c:v>
                  </c:pt>
                  <c:pt idx="32">
                    <c:v>21.kwi</c:v>
                  </c:pt>
                  <c:pt idx="33">
                    <c:v>22.kwi</c:v>
                  </c:pt>
                  <c:pt idx="34">
                    <c:v>23.kwi</c:v>
                  </c:pt>
                  <c:pt idx="35">
                    <c:v>24.kwi</c:v>
                  </c:pt>
                  <c:pt idx="36">
                    <c:v>25.kwi</c:v>
                  </c:pt>
                  <c:pt idx="37">
                    <c:v>26.kwi</c:v>
                  </c:pt>
                  <c:pt idx="38">
                    <c:v>27.kwi</c:v>
                  </c:pt>
                  <c:pt idx="39">
                    <c:v>28.kwi</c:v>
                  </c:pt>
                  <c:pt idx="40">
                    <c:v>29.kwi</c:v>
                  </c:pt>
                  <c:pt idx="41">
                    <c:v>30.kwi</c:v>
                  </c:pt>
                  <c:pt idx="42">
                    <c:v>01.maj</c:v>
                  </c:pt>
                  <c:pt idx="43">
                    <c:v>02.maj</c:v>
                  </c:pt>
                  <c:pt idx="44">
                    <c:v>03.maj</c:v>
                  </c:pt>
                  <c:pt idx="45">
                    <c:v>04.maj</c:v>
                  </c:pt>
                  <c:pt idx="46">
                    <c:v>05.maj</c:v>
                  </c:pt>
                  <c:pt idx="47">
                    <c:v>06.maj</c:v>
                  </c:pt>
                  <c:pt idx="48">
                    <c:v>07.maj</c:v>
                  </c:pt>
                  <c:pt idx="49">
                    <c:v>08.maj</c:v>
                  </c:pt>
                  <c:pt idx="50">
                    <c:v>09.maj</c:v>
                  </c:pt>
                  <c:pt idx="51">
                    <c:v>10.maj</c:v>
                  </c:pt>
                  <c:pt idx="52">
                    <c:v>11.maj</c:v>
                  </c:pt>
                  <c:pt idx="53">
                    <c:v>12.maj</c:v>
                  </c:pt>
                  <c:pt idx="54">
                    <c:v>13.maj</c:v>
                  </c:pt>
                  <c:pt idx="55">
                    <c:v>14.maj</c:v>
                  </c:pt>
                  <c:pt idx="56">
                    <c:v>15.maj</c:v>
                  </c:pt>
                  <c:pt idx="57">
                    <c:v>16.maj</c:v>
                  </c:pt>
                  <c:pt idx="58">
                    <c:v>17.maj</c:v>
                  </c:pt>
                  <c:pt idx="59">
                    <c:v>18.maj</c:v>
                  </c:pt>
                  <c:pt idx="60">
                    <c:v>19.maj</c:v>
                  </c:pt>
                  <c:pt idx="61">
                    <c:v>20.maj</c:v>
                  </c:pt>
                  <c:pt idx="62">
                    <c:v>21.maj</c:v>
                  </c:pt>
                  <c:pt idx="63">
                    <c:v>22.maj</c:v>
                  </c:pt>
                  <c:pt idx="64">
                    <c:v>23.maj</c:v>
                  </c:pt>
                  <c:pt idx="65">
                    <c:v>24.maj</c:v>
                  </c:pt>
                  <c:pt idx="66">
                    <c:v>25.maj</c:v>
                  </c:pt>
                  <c:pt idx="67">
                    <c:v>26.maj</c:v>
                  </c:pt>
                  <c:pt idx="68">
                    <c:v>27.maj</c:v>
                  </c:pt>
                  <c:pt idx="69">
                    <c:v>28.maj</c:v>
                  </c:pt>
                  <c:pt idx="70">
                    <c:v>29.maj</c:v>
                  </c:pt>
                  <c:pt idx="71">
                    <c:v>30.maj</c:v>
                  </c:pt>
                  <c:pt idx="72">
                    <c:v>31.maj</c:v>
                  </c:pt>
                  <c:pt idx="73">
                    <c:v>01.cze</c:v>
                  </c:pt>
                  <c:pt idx="74">
                    <c:v>02.cze</c:v>
                  </c:pt>
                  <c:pt idx="75">
                    <c:v>03.cze</c:v>
                  </c:pt>
                  <c:pt idx="76">
                    <c:v>04.cze</c:v>
                  </c:pt>
                  <c:pt idx="77">
                    <c:v>05.cze</c:v>
                  </c:pt>
                  <c:pt idx="78">
                    <c:v>06.cze</c:v>
                  </c:pt>
                  <c:pt idx="79">
                    <c:v>07.cze</c:v>
                  </c:pt>
                  <c:pt idx="80">
                    <c:v>08.cze</c:v>
                  </c:pt>
                  <c:pt idx="81">
                    <c:v>09.cze</c:v>
                  </c:pt>
                  <c:pt idx="82">
                    <c:v>10.cze</c:v>
                  </c:pt>
                  <c:pt idx="83">
                    <c:v>11.cze</c:v>
                  </c:pt>
                  <c:pt idx="84">
                    <c:v>12.cze</c:v>
                  </c:pt>
                  <c:pt idx="85">
                    <c:v>13.cze</c:v>
                  </c:pt>
                  <c:pt idx="86">
                    <c:v>14.cze</c:v>
                  </c:pt>
                  <c:pt idx="87">
                    <c:v>15.cze</c:v>
                  </c:pt>
                  <c:pt idx="88">
                    <c:v>16.cze</c:v>
                  </c:pt>
                  <c:pt idx="89">
                    <c:v>17.cze</c:v>
                  </c:pt>
                  <c:pt idx="90">
                    <c:v>18.cze</c:v>
                  </c:pt>
                  <c:pt idx="91">
                    <c:v>19.cze</c:v>
                  </c:pt>
                  <c:pt idx="92">
                    <c:v>20.cze</c:v>
                  </c:pt>
                  <c:pt idx="93">
                    <c:v>21.cze</c:v>
                  </c:pt>
                  <c:pt idx="94">
                    <c:v>22.cze</c:v>
                  </c:pt>
                  <c:pt idx="95">
                    <c:v>23.cze</c:v>
                  </c:pt>
                  <c:pt idx="96">
                    <c:v>24.cze</c:v>
                  </c:pt>
                  <c:pt idx="97">
                    <c:v>25.cze</c:v>
                  </c:pt>
                  <c:pt idx="98">
                    <c:v>26.cze</c:v>
                  </c:pt>
                  <c:pt idx="99">
                    <c:v>27.cze</c:v>
                  </c:pt>
                  <c:pt idx="100">
                    <c:v>28.cze</c:v>
                  </c:pt>
                  <c:pt idx="101">
                    <c:v>29.cze</c:v>
                  </c:pt>
                  <c:pt idx="102">
                    <c:v>30.cze</c:v>
                  </c:pt>
                  <c:pt idx="103">
                    <c:v>01.lip</c:v>
                  </c:pt>
                  <c:pt idx="104">
                    <c:v>02.lip</c:v>
                  </c:pt>
                  <c:pt idx="105">
                    <c:v>03.lip</c:v>
                  </c:pt>
                  <c:pt idx="106">
                    <c:v>04.lip</c:v>
                  </c:pt>
                  <c:pt idx="107">
                    <c:v>05.lip</c:v>
                  </c:pt>
                  <c:pt idx="108">
                    <c:v>06.lip</c:v>
                  </c:pt>
                </c:lvl>
                <c:lvl>
                  <c:pt idx="0">
                    <c:v>mar</c:v>
                  </c:pt>
                  <c:pt idx="12">
                    <c:v>kwi</c:v>
                  </c:pt>
                  <c:pt idx="42">
                    <c:v>maj</c:v>
                  </c:pt>
                  <c:pt idx="73">
                    <c:v>cze</c:v>
                  </c:pt>
                  <c:pt idx="103">
                    <c:v>lip</c:v>
                  </c:pt>
                </c:lvl>
              </c:multiLvlStrCache>
            </c:multiLvlStrRef>
          </c:cat>
          <c:val>
            <c:numRef>
              <c:f>'Expenses vs. Date'!$B$4:$B$118</c:f>
              <c:numCache>
                <c:formatCode>#\ ##0.00\ _z_ł</c:formatCode>
                <c:ptCount val="109"/>
                <c:pt idx="0">
                  <c:v>18.62707296038208</c:v>
                </c:pt>
                <c:pt idx="1">
                  <c:v>21.218142803636233</c:v>
                </c:pt>
                <c:pt idx="2">
                  <c:v>3.8591377951091861</c:v>
                </c:pt>
                <c:pt idx="3">
                  <c:v>22.087854441039234</c:v>
                </c:pt>
                <c:pt idx="4">
                  <c:v>16.334834405616213</c:v>
                </c:pt>
                <c:pt idx="5">
                  <c:v>27.843467736845817</c:v>
                </c:pt>
                <c:pt idx="6">
                  <c:v>9.2811559122819389</c:v>
                </c:pt>
                <c:pt idx="7">
                  <c:v>98.663466037390393</c:v>
                </c:pt>
                <c:pt idx="8">
                  <c:v>339.81278849513581</c:v>
                </c:pt>
                <c:pt idx="9">
                  <c:v>6.4483203967743652</c:v>
                </c:pt>
                <c:pt idx="10">
                  <c:v>13.335647281263416</c:v>
                </c:pt>
                <c:pt idx="11">
                  <c:v>47.633438120754917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23.41428160559288</c:v>
                </c:pt>
                <c:pt idx="22">
                  <c:v>10.955342372708051</c:v>
                </c:pt>
                <c:pt idx="23">
                  <c:v>7.2227589133359213</c:v>
                </c:pt>
                <c:pt idx="24">
                  <c:v>6.4448331235778848</c:v>
                </c:pt>
                <c:pt idx="25">
                  <c:v>4.143136354220144</c:v>
                </c:pt>
                <c:pt idx="26">
                  <c:v>0</c:v>
                </c:pt>
                <c:pt idx="27">
                  <c:v>10.628045430390806</c:v>
                </c:pt>
                <c:pt idx="28">
                  <c:v>0</c:v>
                </c:pt>
                <c:pt idx="29">
                  <c:v>12.54729883543142</c:v>
                </c:pt>
                <c:pt idx="30">
                  <c:v>131.96173432349445</c:v>
                </c:pt>
                <c:pt idx="31">
                  <c:v>0</c:v>
                </c:pt>
                <c:pt idx="32">
                  <c:v>0</c:v>
                </c:pt>
                <c:pt idx="33">
                  <c:v>15.259794957187118</c:v>
                </c:pt>
                <c:pt idx="34">
                  <c:v>65.92231421504836</c:v>
                </c:pt>
                <c:pt idx="35">
                  <c:v>10.893931837878927</c:v>
                </c:pt>
                <c:pt idx="36">
                  <c:v>0</c:v>
                </c:pt>
                <c:pt idx="37">
                  <c:v>7.2453442625326341</c:v>
                </c:pt>
                <c:pt idx="38">
                  <c:v>56.394541008430387</c:v>
                </c:pt>
                <c:pt idx="39">
                  <c:v>18.059843096083181</c:v>
                </c:pt>
                <c:pt idx="40">
                  <c:v>0</c:v>
                </c:pt>
                <c:pt idx="41">
                  <c:v>0</c:v>
                </c:pt>
                <c:pt idx="42">
                  <c:v>14.545137197006611</c:v>
                </c:pt>
                <c:pt idx="43">
                  <c:v>23.933923224761081</c:v>
                </c:pt>
                <c:pt idx="44">
                  <c:v>0</c:v>
                </c:pt>
                <c:pt idx="45">
                  <c:v>2.8755187915153027</c:v>
                </c:pt>
                <c:pt idx="46">
                  <c:v>77.509872697392623</c:v>
                </c:pt>
                <c:pt idx="47">
                  <c:v>22.995413181584045</c:v>
                </c:pt>
                <c:pt idx="48">
                  <c:v>19.622752581618386</c:v>
                </c:pt>
                <c:pt idx="49">
                  <c:v>0</c:v>
                </c:pt>
                <c:pt idx="50">
                  <c:v>52.561527180409897</c:v>
                </c:pt>
                <c:pt idx="51">
                  <c:v>12.354135577464099</c:v>
                </c:pt>
                <c:pt idx="52">
                  <c:v>0</c:v>
                </c:pt>
                <c:pt idx="53">
                  <c:v>2.2111392280667275</c:v>
                </c:pt>
                <c:pt idx="54">
                  <c:v>7.3704640935557579</c:v>
                </c:pt>
                <c:pt idx="55">
                  <c:v>153.55133528241163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2.4101321957509372</c:v>
                </c:pt>
                <c:pt idx="65">
                  <c:v>0</c:v>
                </c:pt>
                <c:pt idx="66">
                  <c:v>3.0316626850830071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59.644083063514856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29.564594158752911</c:v>
                </c:pt>
                <c:pt idx="83">
                  <c:v>0</c:v>
                </c:pt>
                <c:pt idx="84">
                  <c:v>17.02356419675656</c:v>
                </c:pt>
                <c:pt idx="85">
                  <c:v>10.36036036036036</c:v>
                </c:pt>
                <c:pt idx="86">
                  <c:v>17.807853263289111</c:v>
                </c:pt>
                <c:pt idx="87">
                  <c:v>15.828350334154063</c:v>
                </c:pt>
                <c:pt idx="88">
                  <c:v>0</c:v>
                </c:pt>
                <c:pt idx="89">
                  <c:v>0</c:v>
                </c:pt>
                <c:pt idx="90">
                  <c:v>15.953203935123636</c:v>
                </c:pt>
                <c:pt idx="91">
                  <c:v>8.8121254846669022</c:v>
                </c:pt>
                <c:pt idx="92">
                  <c:v>8.3472454090150254</c:v>
                </c:pt>
                <c:pt idx="93">
                  <c:v>0</c:v>
                </c:pt>
                <c:pt idx="94">
                  <c:v>3.3877692842251563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16.570730856445142</c:v>
                </c:pt>
                <c:pt idx="99">
                  <c:v>0</c:v>
                </c:pt>
                <c:pt idx="100">
                  <c:v>42.212646205258991</c:v>
                </c:pt>
                <c:pt idx="101">
                  <c:v>54.848617814831066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7.8520328040481582</c:v>
                </c:pt>
                <c:pt idx="106">
                  <c:v>5.705758426966292</c:v>
                </c:pt>
                <c:pt idx="107">
                  <c:v>35.571054925893634</c:v>
                </c:pt>
                <c:pt idx="108">
                  <c:v>23.103748910200522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A-A5E2-4E26-854F-C2BB8B1249F9}"/>
            </c:ext>
          </c:extLst>
        </c:ser>
        <c:ser>
          <c:idx val="1"/>
          <c:order val="1"/>
          <c:tx>
            <c:strRef>
              <c:f>'Expenses vs. Date'!$C$3</c:f>
              <c:strCache>
                <c:ptCount val="1"/>
                <c:pt idx="0">
                  <c:v>Food&amp;Drinks costs [PLN]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'Expenses vs. Date'!$A$4:$A$118</c:f>
              <c:multiLvlStrCache>
                <c:ptCount val="109"/>
                <c:lvl>
                  <c:pt idx="0">
                    <c:v>20.mar</c:v>
                  </c:pt>
                  <c:pt idx="1">
                    <c:v>21.mar</c:v>
                  </c:pt>
                  <c:pt idx="2">
                    <c:v>22.mar</c:v>
                  </c:pt>
                  <c:pt idx="3">
                    <c:v>23.mar</c:v>
                  </c:pt>
                  <c:pt idx="4">
                    <c:v>24.mar</c:v>
                  </c:pt>
                  <c:pt idx="5">
                    <c:v>25.mar</c:v>
                  </c:pt>
                  <c:pt idx="6">
                    <c:v>26.mar</c:v>
                  </c:pt>
                  <c:pt idx="7">
                    <c:v>27.mar</c:v>
                  </c:pt>
                  <c:pt idx="8">
                    <c:v>28.mar</c:v>
                  </c:pt>
                  <c:pt idx="9">
                    <c:v>29.mar</c:v>
                  </c:pt>
                  <c:pt idx="10">
                    <c:v>30.mar</c:v>
                  </c:pt>
                  <c:pt idx="11">
                    <c:v>31.mar</c:v>
                  </c:pt>
                  <c:pt idx="12">
                    <c:v>01.kwi</c:v>
                  </c:pt>
                  <c:pt idx="13">
                    <c:v>02.kwi</c:v>
                  </c:pt>
                  <c:pt idx="14">
                    <c:v>03.kwi</c:v>
                  </c:pt>
                  <c:pt idx="15">
                    <c:v>04.kwi</c:v>
                  </c:pt>
                  <c:pt idx="16">
                    <c:v>05.kwi</c:v>
                  </c:pt>
                  <c:pt idx="17">
                    <c:v>06.kwi</c:v>
                  </c:pt>
                  <c:pt idx="18">
                    <c:v>07.kwi</c:v>
                  </c:pt>
                  <c:pt idx="19">
                    <c:v>08.kwi</c:v>
                  </c:pt>
                  <c:pt idx="20">
                    <c:v>09.kwi</c:v>
                  </c:pt>
                  <c:pt idx="21">
                    <c:v>10.kwi</c:v>
                  </c:pt>
                  <c:pt idx="22">
                    <c:v>11.kwi</c:v>
                  </c:pt>
                  <c:pt idx="23">
                    <c:v>12.kwi</c:v>
                  </c:pt>
                  <c:pt idx="24">
                    <c:v>13.kwi</c:v>
                  </c:pt>
                  <c:pt idx="25">
                    <c:v>14.kwi</c:v>
                  </c:pt>
                  <c:pt idx="26">
                    <c:v>15.kwi</c:v>
                  </c:pt>
                  <c:pt idx="27">
                    <c:v>16.kwi</c:v>
                  </c:pt>
                  <c:pt idx="28">
                    <c:v>17.kwi</c:v>
                  </c:pt>
                  <c:pt idx="29">
                    <c:v>18.kwi</c:v>
                  </c:pt>
                  <c:pt idx="30">
                    <c:v>19.kwi</c:v>
                  </c:pt>
                  <c:pt idx="31">
                    <c:v>20.kwi</c:v>
                  </c:pt>
                  <c:pt idx="32">
                    <c:v>21.kwi</c:v>
                  </c:pt>
                  <c:pt idx="33">
                    <c:v>22.kwi</c:v>
                  </c:pt>
                  <c:pt idx="34">
                    <c:v>23.kwi</c:v>
                  </c:pt>
                  <c:pt idx="35">
                    <c:v>24.kwi</c:v>
                  </c:pt>
                  <c:pt idx="36">
                    <c:v>25.kwi</c:v>
                  </c:pt>
                  <c:pt idx="37">
                    <c:v>26.kwi</c:v>
                  </c:pt>
                  <c:pt idx="38">
                    <c:v>27.kwi</c:v>
                  </c:pt>
                  <c:pt idx="39">
                    <c:v>28.kwi</c:v>
                  </c:pt>
                  <c:pt idx="40">
                    <c:v>29.kwi</c:v>
                  </c:pt>
                  <c:pt idx="41">
                    <c:v>30.kwi</c:v>
                  </c:pt>
                  <c:pt idx="42">
                    <c:v>01.maj</c:v>
                  </c:pt>
                  <c:pt idx="43">
                    <c:v>02.maj</c:v>
                  </c:pt>
                  <c:pt idx="44">
                    <c:v>03.maj</c:v>
                  </c:pt>
                  <c:pt idx="45">
                    <c:v>04.maj</c:v>
                  </c:pt>
                  <c:pt idx="46">
                    <c:v>05.maj</c:v>
                  </c:pt>
                  <c:pt idx="47">
                    <c:v>06.maj</c:v>
                  </c:pt>
                  <c:pt idx="48">
                    <c:v>07.maj</c:v>
                  </c:pt>
                  <c:pt idx="49">
                    <c:v>08.maj</c:v>
                  </c:pt>
                  <c:pt idx="50">
                    <c:v>09.maj</c:v>
                  </c:pt>
                  <c:pt idx="51">
                    <c:v>10.maj</c:v>
                  </c:pt>
                  <c:pt idx="52">
                    <c:v>11.maj</c:v>
                  </c:pt>
                  <c:pt idx="53">
                    <c:v>12.maj</c:v>
                  </c:pt>
                  <c:pt idx="54">
                    <c:v>13.maj</c:v>
                  </c:pt>
                  <c:pt idx="55">
                    <c:v>14.maj</c:v>
                  </c:pt>
                  <c:pt idx="56">
                    <c:v>15.maj</c:v>
                  </c:pt>
                  <c:pt idx="57">
                    <c:v>16.maj</c:v>
                  </c:pt>
                  <c:pt idx="58">
                    <c:v>17.maj</c:v>
                  </c:pt>
                  <c:pt idx="59">
                    <c:v>18.maj</c:v>
                  </c:pt>
                  <c:pt idx="60">
                    <c:v>19.maj</c:v>
                  </c:pt>
                  <c:pt idx="61">
                    <c:v>20.maj</c:v>
                  </c:pt>
                  <c:pt idx="62">
                    <c:v>21.maj</c:v>
                  </c:pt>
                  <c:pt idx="63">
                    <c:v>22.maj</c:v>
                  </c:pt>
                  <c:pt idx="64">
                    <c:v>23.maj</c:v>
                  </c:pt>
                  <c:pt idx="65">
                    <c:v>24.maj</c:v>
                  </c:pt>
                  <c:pt idx="66">
                    <c:v>25.maj</c:v>
                  </c:pt>
                  <c:pt idx="67">
                    <c:v>26.maj</c:v>
                  </c:pt>
                  <c:pt idx="68">
                    <c:v>27.maj</c:v>
                  </c:pt>
                  <c:pt idx="69">
                    <c:v>28.maj</c:v>
                  </c:pt>
                  <c:pt idx="70">
                    <c:v>29.maj</c:v>
                  </c:pt>
                  <c:pt idx="71">
                    <c:v>30.maj</c:v>
                  </c:pt>
                  <c:pt idx="72">
                    <c:v>31.maj</c:v>
                  </c:pt>
                  <c:pt idx="73">
                    <c:v>01.cze</c:v>
                  </c:pt>
                  <c:pt idx="74">
                    <c:v>02.cze</c:v>
                  </c:pt>
                  <c:pt idx="75">
                    <c:v>03.cze</c:v>
                  </c:pt>
                  <c:pt idx="76">
                    <c:v>04.cze</c:v>
                  </c:pt>
                  <c:pt idx="77">
                    <c:v>05.cze</c:v>
                  </c:pt>
                  <c:pt idx="78">
                    <c:v>06.cze</c:v>
                  </c:pt>
                  <c:pt idx="79">
                    <c:v>07.cze</c:v>
                  </c:pt>
                  <c:pt idx="80">
                    <c:v>08.cze</c:v>
                  </c:pt>
                  <c:pt idx="81">
                    <c:v>09.cze</c:v>
                  </c:pt>
                  <c:pt idx="82">
                    <c:v>10.cze</c:v>
                  </c:pt>
                  <c:pt idx="83">
                    <c:v>11.cze</c:v>
                  </c:pt>
                  <c:pt idx="84">
                    <c:v>12.cze</c:v>
                  </c:pt>
                  <c:pt idx="85">
                    <c:v>13.cze</c:v>
                  </c:pt>
                  <c:pt idx="86">
                    <c:v>14.cze</c:v>
                  </c:pt>
                  <c:pt idx="87">
                    <c:v>15.cze</c:v>
                  </c:pt>
                  <c:pt idx="88">
                    <c:v>16.cze</c:v>
                  </c:pt>
                  <c:pt idx="89">
                    <c:v>17.cze</c:v>
                  </c:pt>
                  <c:pt idx="90">
                    <c:v>18.cze</c:v>
                  </c:pt>
                  <c:pt idx="91">
                    <c:v>19.cze</c:v>
                  </c:pt>
                  <c:pt idx="92">
                    <c:v>20.cze</c:v>
                  </c:pt>
                  <c:pt idx="93">
                    <c:v>21.cze</c:v>
                  </c:pt>
                  <c:pt idx="94">
                    <c:v>22.cze</c:v>
                  </c:pt>
                  <c:pt idx="95">
                    <c:v>23.cze</c:v>
                  </c:pt>
                  <c:pt idx="96">
                    <c:v>24.cze</c:v>
                  </c:pt>
                  <c:pt idx="97">
                    <c:v>25.cze</c:v>
                  </c:pt>
                  <c:pt idx="98">
                    <c:v>26.cze</c:v>
                  </c:pt>
                  <c:pt idx="99">
                    <c:v>27.cze</c:v>
                  </c:pt>
                  <c:pt idx="100">
                    <c:v>28.cze</c:v>
                  </c:pt>
                  <c:pt idx="101">
                    <c:v>29.cze</c:v>
                  </c:pt>
                  <c:pt idx="102">
                    <c:v>30.cze</c:v>
                  </c:pt>
                  <c:pt idx="103">
                    <c:v>01.lip</c:v>
                  </c:pt>
                  <c:pt idx="104">
                    <c:v>02.lip</c:v>
                  </c:pt>
                  <c:pt idx="105">
                    <c:v>03.lip</c:v>
                  </c:pt>
                  <c:pt idx="106">
                    <c:v>04.lip</c:v>
                  </c:pt>
                  <c:pt idx="107">
                    <c:v>05.lip</c:v>
                  </c:pt>
                  <c:pt idx="108">
                    <c:v>06.lip</c:v>
                  </c:pt>
                </c:lvl>
                <c:lvl>
                  <c:pt idx="0">
                    <c:v>mar</c:v>
                  </c:pt>
                  <c:pt idx="12">
                    <c:v>kwi</c:v>
                  </c:pt>
                  <c:pt idx="42">
                    <c:v>maj</c:v>
                  </c:pt>
                  <c:pt idx="73">
                    <c:v>cze</c:v>
                  </c:pt>
                  <c:pt idx="103">
                    <c:v>lip</c:v>
                  </c:pt>
                </c:lvl>
              </c:multiLvlStrCache>
            </c:multiLvlStrRef>
          </c:cat>
          <c:val>
            <c:numRef>
              <c:f>'Expenses vs. Date'!$C$4:$C$118</c:f>
              <c:numCache>
                <c:formatCode>#\ ##0.00\ _z_ł</c:formatCode>
                <c:ptCount val="109"/>
                <c:pt idx="0">
                  <c:v>18.62707296038208</c:v>
                </c:pt>
                <c:pt idx="1">
                  <c:v>21.218142803636233</c:v>
                </c:pt>
                <c:pt idx="2">
                  <c:v>36.753693286754149</c:v>
                </c:pt>
                <c:pt idx="3">
                  <c:v>18.406545367532694</c:v>
                </c:pt>
                <c:pt idx="4">
                  <c:v>18.562311824563878</c:v>
                </c:pt>
                <c:pt idx="5">
                  <c:v>4.6405779561409695</c:v>
                </c:pt>
                <c:pt idx="6">
                  <c:v>6.0327513429832607</c:v>
                </c:pt>
                <c:pt idx="7">
                  <c:v>31.901495579099986</c:v>
                </c:pt>
                <c:pt idx="8">
                  <c:v>33.561983927027974</c:v>
                </c:pt>
                <c:pt idx="9">
                  <c:v>12.89664079354873</c:v>
                </c:pt>
                <c:pt idx="10">
                  <c:v>48.958266731213634</c:v>
                </c:pt>
                <c:pt idx="11">
                  <c:v>26.718949816284187</c:v>
                </c:pt>
                <c:pt idx="12">
                  <c:v>0</c:v>
                </c:pt>
                <c:pt idx="13">
                  <c:v>4.8831184147002133</c:v>
                </c:pt>
                <c:pt idx="14">
                  <c:v>11.422034108935136</c:v>
                </c:pt>
                <c:pt idx="15">
                  <c:v>0</c:v>
                </c:pt>
                <c:pt idx="16">
                  <c:v>0.9161082986586343</c:v>
                </c:pt>
                <c:pt idx="17">
                  <c:v>5.4927751697267526</c:v>
                </c:pt>
                <c:pt idx="18">
                  <c:v>0</c:v>
                </c:pt>
                <c:pt idx="19">
                  <c:v>0</c:v>
                </c:pt>
                <c:pt idx="20">
                  <c:v>24.375939298412817</c:v>
                </c:pt>
                <c:pt idx="21">
                  <c:v>4.2403817080994974</c:v>
                </c:pt>
                <c:pt idx="22">
                  <c:v>34.105806696635618</c:v>
                </c:pt>
                <c:pt idx="23">
                  <c:v>2.3473966468341745</c:v>
                </c:pt>
                <c:pt idx="24">
                  <c:v>43.323600441829115</c:v>
                </c:pt>
                <c:pt idx="25">
                  <c:v>33.325227196988116</c:v>
                </c:pt>
                <c:pt idx="26">
                  <c:v>30.80331811181064</c:v>
                </c:pt>
                <c:pt idx="27">
                  <c:v>11.708863609752582</c:v>
                </c:pt>
                <c:pt idx="28">
                  <c:v>2.7095816225336034</c:v>
                </c:pt>
                <c:pt idx="29">
                  <c:v>25.990833301965086</c:v>
                </c:pt>
                <c:pt idx="30">
                  <c:v>10.575580447006482</c:v>
                </c:pt>
                <c:pt idx="31">
                  <c:v>34.626545392474824</c:v>
                </c:pt>
                <c:pt idx="32">
                  <c:v>12.940306123694677</c:v>
                </c:pt>
                <c:pt idx="33">
                  <c:v>10.498738930544738</c:v>
                </c:pt>
                <c:pt idx="34">
                  <c:v>18.555910667939536</c:v>
                </c:pt>
                <c:pt idx="35">
                  <c:v>40.186504113064487</c:v>
                </c:pt>
                <c:pt idx="36">
                  <c:v>28.386040403203602</c:v>
                </c:pt>
                <c:pt idx="37">
                  <c:v>14.490688525065268</c:v>
                </c:pt>
                <c:pt idx="38">
                  <c:v>24.837595720734235</c:v>
                </c:pt>
                <c:pt idx="39">
                  <c:v>26.728567782203111</c:v>
                </c:pt>
                <c:pt idx="40">
                  <c:v>22.755402301064809</c:v>
                </c:pt>
                <c:pt idx="41">
                  <c:v>17.09665146429208</c:v>
                </c:pt>
                <c:pt idx="42">
                  <c:v>25.090361664836404</c:v>
                </c:pt>
                <c:pt idx="43">
                  <c:v>21.181522053913554</c:v>
                </c:pt>
                <c:pt idx="44">
                  <c:v>26.606850965840625</c:v>
                </c:pt>
                <c:pt idx="45">
                  <c:v>10.663382185202581</c:v>
                </c:pt>
                <c:pt idx="46">
                  <c:v>16.188770879835168</c:v>
                </c:pt>
                <c:pt idx="47">
                  <c:v>19.377468174348156</c:v>
                </c:pt>
                <c:pt idx="48">
                  <c:v>23.056734283401603</c:v>
                </c:pt>
                <c:pt idx="49">
                  <c:v>16.525081401326904</c:v>
                </c:pt>
                <c:pt idx="50">
                  <c:v>11.338008207732029</c:v>
                </c:pt>
                <c:pt idx="51">
                  <c:v>31.680407074883188</c:v>
                </c:pt>
                <c:pt idx="52">
                  <c:v>66.606804595439002</c:v>
                </c:pt>
                <c:pt idx="53">
                  <c:v>28.192025157850775</c:v>
                </c:pt>
                <c:pt idx="54">
                  <c:v>11.977004152028107</c:v>
                </c:pt>
                <c:pt idx="55">
                  <c:v>30.464584920030468</c:v>
                </c:pt>
                <c:pt idx="56">
                  <c:v>28.073702663936938</c:v>
                </c:pt>
                <c:pt idx="57">
                  <c:v>9.2683458728601025</c:v>
                </c:pt>
                <c:pt idx="58">
                  <c:v>14.989945768082382</c:v>
                </c:pt>
                <c:pt idx="59">
                  <c:v>17.049984667279976</c:v>
                </c:pt>
                <c:pt idx="60">
                  <c:v>22.070453793052714</c:v>
                </c:pt>
                <c:pt idx="61">
                  <c:v>16.221783537893746</c:v>
                </c:pt>
                <c:pt idx="62">
                  <c:v>15.36348811260836</c:v>
                </c:pt>
                <c:pt idx="63">
                  <c:v>21.712586288187438</c:v>
                </c:pt>
                <c:pt idx="64">
                  <c:v>19.437716158731309</c:v>
                </c:pt>
                <c:pt idx="65">
                  <c:v>7.2649779629001783</c:v>
                </c:pt>
                <c:pt idx="66">
                  <c:v>34.864120878454578</c:v>
                </c:pt>
                <c:pt idx="67">
                  <c:v>12.787256585437142</c:v>
                </c:pt>
                <c:pt idx="68">
                  <c:v>11.569422624919319</c:v>
                </c:pt>
                <c:pt idx="69">
                  <c:v>10.960505644660408</c:v>
                </c:pt>
                <c:pt idx="70">
                  <c:v>15.823940404605983</c:v>
                </c:pt>
                <c:pt idx="71">
                  <c:v>17.572547775364267</c:v>
                </c:pt>
                <c:pt idx="72">
                  <c:v>20.532449586049182</c:v>
                </c:pt>
                <c:pt idx="73">
                  <c:v>3.036929057337221</c:v>
                </c:pt>
                <c:pt idx="74">
                  <c:v>22.56259745024305</c:v>
                </c:pt>
                <c:pt idx="75">
                  <c:v>6.8788406860497107</c:v>
                </c:pt>
                <c:pt idx="76">
                  <c:v>17.151242777217277</c:v>
                </c:pt>
                <c:pt idx="77">
                  <c:v>35.622944830105958</c:v>
                </c:pt>
                <c:pt idx="78">
                  <c:v>29.558890404729425</c:v>
                </c:pt>
                <c:pt idx="79">
                  <c:v>31.03605659516203</c:v>
                </c:pt>
                <c:pt idx="80">
                  <c:v>10.071942446043163</c:v>
                </c:pt>
                <c:pt idx="81">
                  <c:v>16.753270023293314</c:v>
                </c:pt>
                <c:pt idx="82">
                  <c:v>15.678193872065936</c:v>
                </c:pt>
                <c:pt idx="83">
                  <c:v>8.5110195305500795</c:v>
                </c:pt>
                <c:pt idx="84">
                  <c:v>15.366006630230263</c:v>
                </c:pt>
                <c:pt idx="85">
                  <c:v>10.540540540540539</c:v>
                </c:pt>
                <c:pt idx="86">
                  <c:v>18.030451429080223</c:v>
                </c:pt>
                <c:pt idx="87">
                  <c:v>24.84171649665846</c:v>
                </c:pt>
                <c:pt idx="88">
                  <c:v>0</c:v>
                </c:pt>
                <c:pt idx="89">
                  <c:v>9.5276079056988383</c:v>
                </c:pt>
                <c:pt idx="90">
                  <c:v>28.538509261721174</c:v>
                </c:pt>
                <c:pt idx="91">
                  <c:v>29.917166020444132</c:v>
                </c:pt>
                <c:pt idx="92">
                  <c:v>7.5564537386872859</c:v>
                </c:pt>
                <c:pt idx="93">
                  <c:v>14.085731675506478</c:v>
                </c:pt>
                <c:pt idx="94">
                  <c:v>13.507644197359278</c:v>
                </c:pt>
                <c:pt idx="95">
                  <c:v>1.0897044721471536</c:v>
                </c:pt>
                <c:pt idx="96">
                  <c:v>0</c:v>
                </c:pt>
                <c:pt idx="97">
                  <c:v>0</c:v>
                </c:pt>
                <c:pt idx="98">
                  <c:v>26.077097505668931</c:v>
                </c:pt>
                <c:pt idx="99">
                  <c:v>28.039010797631487</c:v>
                </c:pt>
                <c:pt idx="100">
                  <c:v>3.517720517104916</c:v>
                </c:pt>
                <c:pt idx="101">
                  <c:v>1.9745502413339184</c:v>
                </c:pt>
                <c:pt idx="102">
                  <c:v>8.0209241499564072</c:v>
                </c:pt>
                <c:pt idx="103">
                  <c:v>22.231909328683521</c:v>
                </c:pt>
                <c:pt idx="104">
                  <c:v>9.67741935483871</c:v>
                </c:pt>
                <c:pt idx="105">
                  <c:v>18.844878729715582</c:v>
                </c:pt>
                <c:pt idx="106">
                  <c:v>0</c:v>
                </c:pt>
                <c:pt idx="107">
                  <c:v>24.629468177855273</c:v>
                </c:pt>
                <c:pt idx="108">
                  <c:v>13.426329555361814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B-A5E2-4E26-854F-C2BB8B1249F9}"/>
            </c:ext>
          </c:extLst>
        </c:ser>
        <c:ser>
          <c:idx val="2"/>
          <c:order val="2"/>
          <c:tx>
            <c:strRef>
              <c:f>'Expenses vs. Date'!$D$3</c:f>
              <c:strCache>
                <c:ptCount val="1"/>
                <c:pt idx="0">
                  <c:v>Accommodation costs [PLN]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'Expenses vs. Date'!$A$4:$A$118</c:f>
              <c:multiLvlStrCache>
                <c:ptCount val="109"/>
                <c:lvl>
                  <c:pt idx="0">
                    <c:v>20.mar</c:v>
                  </c:pt>
                  <c:pt idx="1">
                    <c:v>21.mar</c:v>
                  </c:pt>
                  <c:pt idx="2">
                    <c:v>22.mar</c:v>
                  </c:pt>
                  <c:pt idx="3">
                    <c:v>23.mar</c:v>
                  </c:pt>
                  <c:pt idx="4">
                    <c:v>24.mar</c:v>
                  </c:pt>
                  <c:pt idx="5">
                    <c:v>25.mar</c:v>
                  </c:pt>
                  <c:pt idx="6">
                    <c:v>26.mar</c:v>
                  </c:pt>
                  <c:pt idx="7">
                    <c:v>27.mar</c:v>
                  </c:pt>
                  <c:pt idx="8">
                    <c:v>28.mar</c:v>
                  </c:pt>
                  <c:pt idx="9">
                    <c:v>29.mar</c:v>
                  </c:pt>
                  <c:pt idx="10">
                    <c:v>30.mar</c:v>
                  </c:pt>
                  <c:pt idx="11">
                    <c:v>31.mar</c:v>
                  </c:pt>
                  <c:pt idx="12">
                    <c:v>01.kwi</c:v>
                  </c:pt>
                  <c:pt idx="13">
                    <c:v>02.kwi</c:v>
                  </c:pt>
                  <c:pt idx="14">
                    <c:v>03.kwi</c:v>
                  </c:pt>
                  <c:pt idx="15">
                    <c:v>04.kwi</c:v>
                  </c:pt>
                  <c:pt idx="16">
                    <c:v>05.kwi</c:v>
                  </c:pt>
                  <c:pt idx="17">
                    <c:v>06.kwi</c:v>
                  </c:pt>
                  <c:pt idx="18">
                    <c:v>07.kwi</c:v>
                  </c:pt>
                  <c:pt idx="19">
                    <c:v>08.kwi</c:v>
                  </c:pt>
                  <c:pt idx="20">
                    <c:v>09.kwi</c:v>
                  </c:pt>
                  <c:pt idx="21">
                    <c:v>10.kwi</c:v>
                  </c:pt>
                  <c:pt idx="22">
                    <c:v>11.kwi</c:v>
                  </c:pt>
                  <c:pt idx="23">
                    <c:v>12.kwi</c:v>
                  </c:pt>
                  <c:pt idx="24">
                    <c:v>13.kwi</c:v>
                  </c:pt>
                  <c:pt idx="25">
                    <c:v>14.kwi</c:v>
                  </c:pt>
                  <c:pt idx="26">
                    <c:v>15.kwi</c:v>
                  </c:pt>
                  <c:pt idx="27">
                    <c:v>16.kwi</c:v>
                  </c:pt>
                  <c:pt idx="28">
                    <c:v>17.kwi</c:v>
                  </c:pt>
                  <c:pt idx="29">
                    <c:v>18.kwi</c:v>
                  </c:pt>
                  <c:pt idx="30">
                    <c:v>19.kwi</c:v>
                  </c:pt>
                  <c:pt idx="31">
                    <c:v>20.kwi</c:v>
                  </c:pt>
                  <c:pt idx="32">
                    <c:v>21.kwi</c:v>
                  </c:pt>
                  <c:pt idx="33">
                    <c:v>22.kwi</c:v>
                  </c:pt>
                  <c:pt idx="34">
                    <c:v>23.kwi</c:v>
                  </c:pt>
                  <c:pt idx="35">
                    <c:v>24.kwi</c:v>
                  </c:pt>
                  <c:pt idx="36">
                    <c:v>25.kwi</c:v>
                  </c:pt>
                  <c:pt idx="37">
                    <c:v>26.kwi</c:v>
                  </c:pt>
                  <c:pt idx="38">
                    <c:v>27.kwi</c:v>
                  </c:pt>
                  <c:pt idx="39">
                    <c:v>28.kwi</c:v>
                  </c:pt>
                  <c:pt idx="40">
                    <c:v>29.kwi</c:v>
                  </c:pt>
                  <c:pt idx="41">
                    <c:v>30.kwi</c:v>
                  </c:pt>
                  <c:pt idx="42">
                    <c:v>01.maj</c:v>
                  </c:pt>
                  <c:pt idx="43">
                    <c:v>02.maj</c:v>
                  </c:pt>
                  <c:pt idx="44">
                    <c:v>03.maj</c:v>
                  </c:pt>
                  <c:pt idx="45">
                    <c:v>04.maj</c:v>
                  </c:pt>
                  <c:pt idx="46">
                    <c:v>05.maj</c:v>
                  </c:pt>
                  <c:pt idx="47">
                    <c:v>06.maj</c:v>
                  </c:pt>
                  <c:pt idx="48">
                    <c:v>07.maj</c:v>
                  </c:pt>
                  <c:pt idx="49">
                    <c:v>08.maj</c:v>
                  </c:pt>
                  <c:pt idx="50">
                    <c:v>09.maj</c:v>
                  </c:pt>
                  <c:pt idx="51">
                    <c:v>10.maj</c:v>
                  </c:pt>
                  <c:pt idx="52">
                    <c:v>11.maj</c:v>
                  </c:pt>
                  <c:pt idx="53">
                    <c:v>12.maj</c:v>
                  </c:pt>
                  <c:pt idx="54">
                    <c:v>13.maj</c:v>
                  </c:pt>
                  <c:pt idx="55">
                    <c:v>14.maj</c:v>
                  </c:pt>
                  <c:pt idx="56">
                    <c:v>15.maj</c:v>
                  </c:pt>
                  <c:pt idx="57">
                    <c:v>16.maj</c:v>
                  </c:pt>
                  <c:pt idx="58">
                    <c:v>17.maj</c:v>
                  </c:pt>
                  <c:pt idx="59">
                    <c:v>18.maj</c:v>
                  </c:pt>
                  <c:pt idx="60">
                    <c:v>19.maj</c:v>
                  </c:pt>
                  <c:pt idx="61">
                    <c:v>20.maj</c:v>
                  </c:pt>
                  <c:pt idx="62">
                    <c:v>21.maj</c:v>
                  </c:pt>
                  <c:pt idx="63">
                    <c:v>22.maj</c:v>
                  </c:pt>
                  <c:pt idx="64">
                    <c:v>23.maj</c:v>
                  </c:pt>
                  <c:pt idx="65">
                    <c:v>24.maj</c:v>
                  </c:pt>
                  <c:pt idx="66">
                    <c:v>25.maj</c:v>
                  </c:pt>
                  <c:pt idx="67">
                    <c:v>26.maj</c:v>
                  </c:pt>
                  <c:pt idx="68">
                    <c:v>27.maj</c:v>
                  </c:pt>
                  <c:pt idx="69">
                    <c:v>28.maj</c:v>
                  </c:pt>
                  <c:pt idx="70">
                    <c:v>29.maj</c:v>
                  </c:pt>
                  <c:pt idx="71">
                    <c:v>30.maj</c:v>
                  </c:pt>
                  <c:pt idx="72">
                    <c:v>31.maj</c:v>
                  </c:pt>
                  <c:pt idx="73">
                    <c:v>01.cze</c:v>
                  </c:pt>
                  <c:pt idx="74">
                    <c:v>02.cze</c:v>
                  </c:pt>
                  <c:pt idx="75">
                    <c:v>03.cze</c:v>
                  </c:pt>
                  <c:pt idx="76">
                    <c:v>04.cze</c:v>
                  </c:pt>
                  <c:pt idx="77">
                    <c:v>05.cze</c:v>
                  </c:pt>
                  <c:pt idx="78">
                    <c:v>06.cze</c:v>
                  </c:pt>
                  <c:pt idx="79">
                    <c:v>07.cze</c:v>
                  </c:pt>
                  <c:pt idx="80">
                    <c:v>08.cze</c:v>
                  </c:pt>
                  <c:pt idx="81">
                    <c:v>09.cze</c:v>
                  </c:pt>
                  <c:pt idx="82">
                    <c:v>10.cze</c:v>
                  </c:pt>
                  <c:pt idx="83">
                    <c:v>11.cze</c:v>
                  </c:pt>
                  <c:pt idx="84">
                    <c:v>12.cze</c:v>
                  </c:pt>
                  <c:pt idx="85">
                    <c:v>13.cze</c:v>
                  </c:pt>
                  <c:pt idx="86">
                    <c:v>14.cze</c:v>
                  </c:pt>
                  <c:pt idx="87">
                    <c:v>15.cze</c:v>
                  </c:pt>
                  <c:pt idx="88">
                    <c:v>16.cze</c:v>
                  </c:pt>
                  <c:pt idx="89">
                    <c:v>17.cze</c:v>
                  </c:pt>
                  <c:pt idx="90">
                    <c:v>18.cze</c:v>
                  </c:pt>
                  <c:pt idx="91">
                    <c:v>19.cze</c:v>
                  </c:pt>
                  <c:pt idx="92">
                    <c:v>20.cze</c:v>
                  </c:pt>
                  <c:pt idx="93">
                    <c:v>21.cze</c:v>
                  </c:pt>
                  <c:pt idx="94">
                    <c:v>22.cze</c:v>
                  </c:pt>
                  <c:pt idx="95">
                    <c:v>23.cze</c:v>
                  </c:pt>
                  <c:pt idx="96">
                    <c:v>24.cze</c:v>
                  </c:pt>
                  <c:pt idx="97">
                    <c:v>25.cze</c:v>
                  </c:pt>
                  <c:pt idx="98">
                    <c:v>26.cze</c:v>
                  </c:pt>
                  <c:pt idx="99">
                    <c:v>27.cze</c:v>
                  </c:pt>
                  <c:pt idx="100">
                    <c:v>28.cze</c:v>
                  </c:pt>
                  <c:pt idx="101">
                    <c:v>29.cze</c:v>
                  </c:pt>
                  <c:pt idx="102">
                    <c:v>30.cze</c:v>
                  </c:pt>
                  <c:pt idx="103">
                    <c:v>01.lip</c:v>
                  </c:pt>
                  <c:pt idx="104">
                    <c:v>02.lip</c:v>
                  </c:pt>
                  <c:pt idx="105">
                    <c:v>03.lip</c:v>
                  </c:pt>
                  <c:pt idx="106">
                    <c:v>04.lip</c:v>
                  </c:pt>
                  <c:pt idx="107">
                    <c:v>05.lip</c:v>
                  </c:pt>
                  <c:pt idx="108">
                    <c:v>06.lip</c:v>
                  </c:pt>
                </c:lvl>
                <c:lvl>
                  <c:pt idx="0">
                    <c:v>mar</c:v>
                  </c:pt>
                  <c:pt idx="12">
                    <c:v>kwi</c:v>
                  </c:pt>
                  <c:pt idx="42">
                    <c:v>maj</c:v>
                  </c:pt>
                  <c:pt idx="73">
                    <c:v>cze</c:v>
                  </c:pt>
                  <c:pt idx="103">
                    <c:v>lip</c:v>
                  </c:pt>
                </c:lvl>
              </c:multiLvlStrCache>
            </c:multiLvlStrRef>
          </c:cat>
          <c:val>
            <c:numRef>
              <c:f>'Expenses vs. Date'!$D$4:$D$118</c:f>
              <c:numCache>
                <c:formatCode>#\ ##0.00\ _z_ł</c:formatCode>
                <c:ptCount val="109"/>
                <c:pt idx="0">
                  <c:v>16.950636393947693</c:v>
                </c:pt>
                <c:pt idx="1">
                  <c:v>16.79000865331215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9.2811559122819389</c:v>
                </c:pt>
                <c:pt idx="6">
                  <c:v>18.562311824563878</c:v>
                </c:pt>
                <c:pt idx="7">
                  <c:v>9.7091508284217358</c:v>
                </c:pt>
                <c:pt idx="8">
                  <c:v>9.6548172940765404</c:v>
                </c:pt>
                <c:pt idx="9">
                  <c:v>22.108527074654965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18.056897283339804</c:v>
                </c:pt>
                <c:pt idx="24">
                  <c:v>21.679702535146721</c:v>
                </c:pt>
                <c:pt idx="25">
                  <c:v>21.814513586785196</c:v>
                </c:pt>
                <c:pt idx="26">
                  <c:v>21.814513586785196</c:v>
                </c:pt>
                <c:pt idx="27">
                  <c:v>78.094247345240348</c:v>
                </c:pt>
                <c:pt idx="28">
                  <c:v>78.312057096303946</c:v>
                </c:pt>
                <c:pt idx="29">
                  <c:v>0</c:v>
                </c:pt>
                <c:pt idx="30">
                  <c:v>13.196173432349445</c:v>
                </c:pt>
                <c:pt idx="31">
                  <c:v>12.192445560730572</c:v>
                </c:pt>
                <c:pt idx="32">
                  <c:v>12.207835965749695</c:v>
                </c:pt>
                <c:pt idx="33">
                  <c:v>12.207835965749695</c:v>
                </c:pt>
                <c:pt idx="34">
                  <c:v>0</c:v>
                </c:pt>
                <c:pt idx="35">
                  <c:v>24.208737417508729</c:v>
                </c:pt>
                <c:pt idx="36">
                  <c:v>24.365699916912963</c:v>
                </c:pt>
                <c:pt idx="37">
                  <c:v>24.151147541775448</c:v>
                </c:pt>
                <c:pt idx="38">
                  <c:v>16.930361141041548</c:v>
                </c:pt>
                <c:pt idx="39">
                  <c:v>16.98829240571558</c:v>
                </c:pt>
                <c:pt idx="40">
                  <c:v>16.133459832500975</c:v>
                </c:pt>
                <c:pt idx="41">
                  <c:v>16.133459832500975</c:v>
                </c:pt>
                <c:pt idx="42">
                  <c:v>16.242069869990715</c:v>
                </c:pt>
                <c:pt idx="43">
                  <c:v>16.753746257332754</c:v>
                </c:pt>
                <c:pt idx="44">
                  <c:v>16.703852624294562</c:v>
                </c:pt>
                <c:pt idx="45">
                  <c:v>0</c:v>
                </c:pt>
                <c:pt idx="46">
                  <c:v>0</c:v>
                </c:pt>
                <c:pt idx="47">
                  <c:v>11.099119428977898</c:v>
                </c:pt>
                <c:pt idx="48">
                  <c:v>11.099119428977898</c:v>
                </c:pt>
                <c:pt idx="49">
                  <c:v>6.120400519009964</c:v>
                </c:pt>
                <c:pt idx="50">
                  <c:v>0</c:v>
                </c:pt>
                <c:pt idx="51">
                  <c:v>20.794089585830662</c:v>
                </c:pt>
                <c:pt idx="52">
                  <c:v>0</c:v>
                </c:pt>
                <c:pt idx="53">
                  <c:v>22.111392280667275</c:v>
                </c:pt>
                <c:pt idx="54">
                  <c:v>27.025035009704446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24.344523699393818</c:v>
                </c:pt>
                <c:pt idx="71">
                  <c:v>28.921484880287021</c:v>
                </c:pt>
                <c:pt idx="72">
                  <c:v>30.144424198696388</c:v>
                </c:pt>
                <c:pt idx="73">
                  <c:v>37.172011661807581</c:v>
                </c:pt>
                <c:pt idx="74">
                  <c:v>36.687150325598459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C-A5E2-4E26-854F-C2BB8B1249F9}"/>
            </c:ext>
          </c:extLst>
        </c:ser>
        <c:ser>
          <c:idx val="3"/>
          <c:order val="3"/>
          <c:tx>
            <c:strRef>
              <c:f>'Expenses vs. Date'!$E$3</c:f>
              <c:strCache>
                <c:ptCount val="1"/>
                <c:pt idx="0">
                  <c:v>Other costs  [PLN]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'Expenses vs. Date'!$A$4:$A$118</c:f>
              <c:multiLvlStrCache>
                <c:ptCount val="109"/>
                <c:lvl>
                  <c:pt idx="0">
                    <c:v>20.mar</c:v>
                  </c:pt>
                  <c:pt idx="1">
                    <c:v>21.mar</c:v>
                  </c:pt>
                  <c:pt idx="2">
                    <c:v>22.mar</c:v>
                  </c:pt>
                  <c:pt idx="3">
                    <c:v>23.mar</c:v>
                  </c:pt>
                  <c:pt idx="4">
                    <c:v>24.mar</c:v>
                  </c:pt>
                  <c:pt idx="5">
                    <c:v>25.mar</c:v>
                  </c:pt>
                  <c:pt idx="6">
                    <c:v>26.mar</c:v>
                  </c:pt>
                  <c:pt idx="7">
                    <c:v>27.mar</c:v>
                  </c:pt>
                  <c:pt idx="8">
                    <c:v>28.mar</c:v>
                  </c:pt>
                  <c:pt idx="9">
                    <c:v>29.mar</c:v>
                  </c:pt>
                  <c:pt idx="10">
                    <c:v>30.mar</c:v>
                  </c:pt>
                  <c:pt idx="11">
                    <c:v>31.mar</c:v>
                  </c:pt>
                  <c:pt idx="12">
                    <c:v>01.kwi</c:v>
                  </c:pt>
                  <c:pt idx="13">
                    <c:v>02.kwi</c:v>
                  </c:pt>
                  <c:pt idx="14">
                    <c:v>03.kwi</c:v>
                  </c:pt>
                  <c:pt idx="15">
                    <c:v>04.kwi</c:v>
                  </c:pt>
                  <c:pt idx="16">
                    <c:v>05.kwi</c:v>
                  </c:pt>
                  <c:pt idx="17">
                    <c:v>06.kwi</c:v>
                  </c:pt>
                  <c:pt idx="18">
                    <c:v>07.kwi</c:v>
                  </c:pt>
                  <c:pt idx="19">
                    <c:v>08.kwi</c:v>
                  </c:pt>
                  <c:pt idx="20">
                    <c:v>09.kwi</c:v>
                  </c:pt>
                  <c:pt idx="21">
                    <c:v>10.kwi</c:v>
                  </c:pt>
                  <c:pt idx="22">
                    <c:v>11.kwi</c:v>
                  </c:pt>
                  <c:pt idx="23">
                    <c:v>12.kwi</c:v>
                  </c:pt>
                  <c:pt idx="24">
                    <c:v>13.kwi</c:v>
                  </c:pt>
                  <c:pt idx="25">
                    <c:v>14.kwi</c:v>
                  </c:pt>
                  <c:pt idx="26">
                    <c:v>15.kwi</c:v>
                  </c:pt>
                  <c:pt idx="27">
                    <c:v>16.kwi</c:v>
                  </c:pt>
                  <c:pt idx="28">
                    <c:v>17.kwi</c:v>
                  </c:pt>
                  <c:pt idx="29">
                    <c:v>18.kwi</c:v>
                  </c:pt>
                  <c:pt idx="30">
                    <c:v>19.kwi</c:v>
                  </c:pt>
                  <c:pt idx="31">
                    <c:v>20.kwi</c:v>
                  </c:pt>
                  <c:pt idx="32">
                    <c:v>21.kwi</c:v>
                  </c:pt>
                  <c:pt idx="33">
                    <c:v>22.kwi</c:v>
                  </c:pt>
                  <c:pt idx="34">
                    <c:v>23.kwi</c:v>
                  </c:pt>
                  <c:pt idx="35">
                    <c:v>24.kwi</c:v>
                  </c:pt>
                  <c:pt idx="36">
                    <c:v>25.kwi</c:v>
                  </c:pt>
                  <c:pt idx="37">
                    <c:v>26.kwi</c:v>
                  </c:pt>
                  <c:pt idx="38">
                    <c:v>27.kwi</c:v>
                  </c:pt>
                  <c:pt idx="39">
                    <c:v>28.kwi</c:v>
                  </c:pt>
                  <c:pt idx="40">
                    <c:v>29.kwi</c:v>
                  </c:pt>
                  <c:pt idx="41">
                    <c:v>30.kwi</c:v>
                  </c:pt>
                  <c:pt idx="42">
                    <c:v>01.maj</c:v>
                  </c:pt>
                  <c:pt idx="43">
                    <c:v>02.maj</c:v>
                  </c:pt>
                  <c:pt idx="44">
                    <c:v>03.maj</c:v>
                  </c:pt>
                  <c:pt idx="45">
                    <c:v>04.maj</c:v>
                  </c:pt>
                  <c:pt idx="46">
                    <c:v>05.maj</c:v>
                  </c:pt>
                  <c:pt idx="47">
                    <c:v>06.maj</c:v>
                  </c:pt>
                  <c:pt idx="48">
                    <c:v>07.maj</c:v>
                  </c:pt>
                  <c:pt idx="49">
                    <c:v>08.maj</c:v>
                  </c:pt>
                  <c:pt idx="50">
                    <c:v>09.maj</c:v>
                  </c:pt>
                  <c:pt idx="51">
                    <c:v>10.maj</c:v>
                  </c:pt>
                  <c:pt idx="52">
                    <c:v>11.maj</c:v>
                  </c:pt>
                  <c:pt idx="53">
                    <c:v>12.maj</c:v>
                  </c:pt>
                  <c:pt idx="54">
                    <c:v>13.maj</c:v>
                  </c:pt>
                  <c:pt idx="55">
                    <c:v>14.maj</c:v>
                  </c:pt>
                  <c:pt idx="56">
                    <c:v>15.maj</c:v>
                  </c:pt>
                  <c:pt idx="57">
                    <c:v>16.maj</c:v>
                  </c:pt>
                  <c:pt idx="58">
                    <c:v>17.maj</c:v>
                  </c:pt>
                  <c:pt idx="59">
                    <c:v>18.maj</c:v>
                  </c:pt>
                  <c:pt idx="60">
                    <c:v>19.maj</c:v>
                  </c:pt>
                  <c:pt idx="61">
                    <c:v>20.maj</c:v>
                  </c:pt>
                  <c:pt idx="62">
                    <c:v>21.maj</c:v>
                  </c:pt>
                  <c:pt idx="63">
                    <c:v>22.maj</c:v>
                  </c:pt>
                  <c:pt idx="64">
                    <c:v>23.maj</c:v>
                  </c:pt>
                  <c:pt idx="65">
                    <c:v>24.maj</c:v>
                  </c:pt>
                  <c:pt idx="66">
                    <c:v>25.maj</c:v>
                  </c:pt>
                  <c:pt idx="67">
                    <c:v>26.maj</c:v>
                  </c:pt>
                  <c:pt idx="68">
                    <c:v>27.maj</c:v>
                  </c:pt>
                  <c:pt idx="69">
                    <c:v>28.maj</c:v>
                  </c:pt>
                  <c:pt idx="70">
                    <c:v>29.maj</c:v>
                  </c:pt>
                  <c:pt idx="71">
                    <c:v>30.maj</c:v>
                  </c:pt>
                  <c:pt idx="72">
                    <c:v>31.maj</c:v>
                  </c:pt>
                  <c:pt idx="73">
                    <c:v>01.cze</c:v>
                  </c:pt>
                  <c:pt idx="74">
                    <c:v>02.cze</c:v>
                  </c:pt>
                  <c:pt idx="75">
                    <c:v>03.cze</c:v>
                  </c:pt>
                  <c:pt idx="76">
                    <c:v>04.cze</c:v>
                  </c:pt>
                  <c:pt idx="77">
                    <c:v>05.cze</c:v>
                  </c:pt>
                  <c:pt idx="78">
                    <c:v>06.cze</c:v>
                  </c:pt>
                  <c:pt idx="79">
                    <c:v>07.cze</c:v>
                  </c:pt>
                  <c:pt idx="80">
                    <c:v>08.cze</c:v>
                  </c:pt>
                  <c:pt idx="81">
                    <c:v>09.cze</c:v>
                  </c:pt>
                  <c:pt idx="82">
                    <c:v>10.cze</c:v>
                  </c:pt>
                  <c:pt idx="83">
                    <c:v>11.cze</c:v>
                  </c:pt>
                  <c:pt idx="84">
                    <c:v>12.cze</c:v>
                  </c:pt>
                  <c:pt idx="85">
                    <c:v>13.cze</c:v>
                  </c:pt>
                  <c:pt idx="86">
                    <c:v>14.cze</c:v>
                  </c:pt>
                  <c:pt idx="87">
                    <c:v>15.cze</c:v>
                  </c:pt>
                  <c:pt idx="88">
                    <c:v>16.cze</c:v>
                  </c:pt>
                  <c:pt idx="89">
                    <c:v>17.cze</c:v>
                  </c:pt>
                  <c:pt idx="90">
                    <c:v>18.cze</c:v>
                  </c:pt>
                  <c:pt idx="91">
                    <c:v>19.cze</c:v>
                  </c:pt>
                  <c:pt idx="92">
                    <c:v>20.cze</c:v>
                  </c:pt>
                  <c:pt idx="93">
                    <c:v>21.cze</c:v>
                  </c:pt>
                  <c:pt idx="94">
                    <c:v>22.cze</c:v>
                  </c:pt>
                  <c:pt idx="95">
                    <c:v>23.cze</c:v>
                  </c:pt>
                  <c:pt idx="96">
                    <c:v>24.cze</c:v>
                  </c:pt>
                  <c:pt idx="97">
                    <c:v>25.cze</c:v>
                  </c:pt>
                  <c:pt idx="98">
                    <c:v>26.cze</c:v>
                  </c:pt>
                  <c:pt idx="99">
                    <c:v>27.cze</c:v>
                  </c:pt>
                  <c:pt idx="100">
                    <c:v>28.cze</c:v>
                  </c:pt>
                  <c:pt idx="101">
                    <c:v>29.cze</c:v>
                  </c:pt>
                  <c:pt idx="102">
                    <c:v>30.cze</c:v>
                  </c:pt>
                  <c:pt idx="103">
                    <c:v>01.lip</c:v>
                  </c:pt>
                  <c:pt idx="104">
                    <c:v>02.lip</c:v>
                  </c:pt>
                  <c:pt idx="105">
                    <c:v>03.lip</c:v>
                  </c:pt>
                  <c:pt idx="106">
                    <c:v>04.lip</c:v>
                  </c:pt>
                  <c:pt idx="107">
                    <c:v>05.lip</c:v>
                  </c:pt>
                  <c:pt idx="108">
                    <c:v>06.lip</c:v>
                  </c:pt>
                </c:lvl>
                <c:lvl>
                  <c:pt idx="0">
                    <c:v>mar</c:v>
                  </c:pt>
                  <c:pt idx="12">
                    <c:v>kwi</c:v>
                  </c:pt>
                  <c:pt idx="42">
                    <c:v>maj</c:v>
                  </c:pt>
                  <c:pt idx="73">
                    <c:v>cze</c:v>
                  </c:pt>
                  <c:pt idx="103">
                    <c:v>lip</c:v>
                  </c:pt>
                </c:lvl>
              </c:multiLvlStrCache>
            </c:multiLvlStrRef>
          </c:cat>
          <c:val>
            <c:numRef>
              <c:f>'Expenses vs. Date'!$E$4:$E$118</c:f>
              <c:numCache>
                <c:formatCode>#\ ##0.00\ _z_ł</c:formatCode>
                <c:ptCount val="109"/>
                <c:pt idx="0">
                  <c:v>46.567682400955199</c:v>
                </c:pt>
                <c:pt idx="1">
                  <c:v>0</c:v>
                </c:pt>
                <c:pt idx="2">
                  <c:v>45.942116608442689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48.083413626469543</c:v>
                </c:pt>
                <c:pt idx="8">
                  <c:v>0</c:v>
                </c:pt>
                <c:pt idx="9">
                  <c:v>9.2118862811062368</c:v>
                </c:pt>
                <c:pt idx="10">
                  <c:v>126.06753683287511</c:v>
                </c:pt>
                <c:pt idx="11">
                  <c:v>0</c:v>
                </c:pt>
                <c:pt idx="12">
                  <c:v>0</c:v>
                </c:pt>
                <c:pt idx="13">
                  <c:v>17.505518845151709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24.742494776584437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8.7460149942119276</c:v>
                </c:pt>
                <c:pt idx="23">
                  <c:v>0</c:v>
                </c:pt>
                <c:pt idx="24">
                  <c:v>194.72347190321292</c:v>
                </c:pt>
                <c:pt idx="25">
                  <c:v>179.59595413728192</c:v>
                </c:pt>
                <c:pt idx="26">
                  <c:v>53.140227151954029</c:v>
                </c:pt>
                <c:pt idx="27">
                  <c:v>13.510227242022211</c:v>
                </c:pt>
                <c:pt idx="28">
                  <c:v>0</c:v>
                </c:pt>
                <c:pt idx="29">
                  <c:v>0</c:v>
                </c:pt>
                <c:pt idx="30">
                  <c:v>6.5980867161747225</c:v>
                </c:pt>
                <c:pt idx="31">
                  <c:v>0</c:v>
                </c:pt>
                <c:pt idx="32">
                  <c:v>21.974104738349453</c:v>
                </c:pt>
                <c:pt idx="33">
                  <c:v>0</c:v>
                </c:pt>
                <c:pt idx="34">
                  <c:v>0</c:v>
                </c:pt>
                <c:pt idx="35">
                  <c:v>86.667279954681248</c:v>
                </c:pt>
                <c:pt idx="36">
                  <c:v>15.837704945993426</c:v>
                </c:pt>
                <c:pt idx="37">
                  <c:v>4.8302295083550897</c:v>
                </c:pt>
                <c:pt idx="38">
                  <c:v>25.197560876107193</c:v>
                </c:pt>
                <c:pt idx="39">
                  <c:v>4.8159581589555156</c:v>
                </c:pt>
                <c:pt idx="40">
                  <c:v>108.35905857649909</c:v>
                </c:pt>
                <c:pt idx="41">
                  <c:v>9.6319163179110312</c:v>
                </c:pt>
                <c:pt idx="42">
                  <c:v>4.8483790656688699</c:v>
                </c:pt>
                <c:pt idx="43">
                  <c:v>0</c:v>
                </c:pt>
                <c:pt idx="44">
                  <c:v>14.556214429742404</c:v>
                </c:pt>
                <c:pt idx="45">
                  <c:v>14.377593957576513</c:v>
                </c:pt>
                <c:pt idx="46">
                  <c:v>0</c:v>
                </c:pt>
                <c:pt idx="47">
                  <c:v>29.434128872427578</c:v>
                </c:pt>
                <c:pt idx="48">
                  <c:v>11.037798327160342</c:v>
                </c:pt>
                <c:pt idx="49">
                  <c:v>184.22405562219993</c:v>
                </c:pt>
                <c:pt idx="50">
                  <c:v>8.6267453754482819</c:v>
                </c:pt>
                <c:pt idx="51">
                  <c:v>56.266360055777092</c:v>
                </c:pt>
                <c:pt idx="52">
                  <c:v>101.35550690053877</c:v>
                </c:pt>
                <c:pt idx="53">
                  <c:v>10.441490799203992</c:v>
                </c:pt>
                <c:pt idx="54">
                  <c:v>0</c:v>
                </c:pt>
                <c:pt idx="55">
                  <c:v>13.512517504852223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28.446362666601274</c:v>
                </c:pt>
                <c:pt idx="63">
                  <c:v>0</c:v>
                </c:pt>
                <c:pt idx="64">
                  <c:v>36.151982936264055</c:v>
                </c:pt>
                <c:pt idx="65">
                  <c:v>36.324889814500892</c:v>
                </c:pt>
                <c:pt idx="66">
                  <c:v>24.253301480664057</c:v>
                </c:pt>
                <c:pt idx="67">
                  <c:v>56.93373765420823</c:v>
                </c:pt>
                <c:pt idx="68">
                  <c:v>7.3070037631069384</c:v>
                </c:pt>
                <c:pt idx="69">
                  <c:v>0</c:v>
                </c:pt>
                <c:pt idx="70">
                  <c:v>4.8689047398787642</c:v>
                </c:pt>
                <c:pt idx="71">
                  <c:v>6.1015790886681476</c:v>
                </c:pt>
                <c:pt idx="72">
                  <c:v>0</c:v>
                </c:pt>
                <c:pt idx="73">
                  <c:v>36.443148688046648</c:v>
                </c:pt>
                <c:pt idx="74">
                  <c:v>0</c:v>
                </c:pt>
                <c:pt idx="75">
                  <c:v>13.757681372099421</c:v>
                </c:pt>
                <c:pt idx="76">
                  <c:v>0</c:v>
                </c:pt>
                <c:pt idx="77">
                  <c:v>0</c:v>
                </c:pt>
                <c:pt idx="78">
                  <c:v>8.0945884492951343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53.753807561368923</c:v>
                </c:pt>
                <c:pt idx="84">
                  <c:v>4.4798853149359372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22.171985044778715</c:v>
                </c:pt>
                <c:pt idx="94">
                  <c:v>26.059763724808896</c:v>
                </c:pt>
                <c:pt idx="95">
                  <c:v>2.6152907331531687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D-A5E2-4E26-854F-C2BB8B124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7360480"/>
        <c:axId val="747083792"/>
      </c:lineChart>
      <c:catAx>
        <c:axId val="83736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7083792"/>
        <c:crosses val="autoZero"/>
        <c:auto val="1"/>
        <c:lblAlgn val="ctr"/>
        <c:lblOffset val="100"/>
        <c:noMultiLvlLbl val="0"/>
      </c:catAx>
      <c:valAx>
        <c:axId val="74708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_z_ł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736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[Rozliczenie Azja.xlsx]Expenses vs. Country!Tabela przestawna10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'Expenses vs. Country'!$B$44</c:f>
              <c:strCache>
                <c:ptCount val="1"/>
                <c:pt idx="0">
                  <c:v>Average transport costs [PLN]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'Expenses vs. Country'!$A$45:$A$49</c:f>
              <c:strCache>
                <c:ptCount val="4"/>
                <c:pt idx="0">
                  <c:v>Laos</c:v>
                </c:pt>
                <c:pt idx="1">
                  <c:v>Malaysia</c:v>
                </c:pt>
                <c:pt idx="2">
                  <c:v>Thailand</c:v>
                </c:pt>
                <c:pt idx="3">
                  <c:v>Vietnam</c:v>
                </c:pt>
              </c:strCache>
            </c:strRef>
          </c:cat>
          <c:val>
            <c:numRef>
              <c:f>'Expenses vs. Country'!$B$45:$B$49</c:f>
              <c:numCache>
                <c:formatCode>#\ ##0.00\ _z_ł</c:formatCode>
                <c:ptCount val="4"/>
                <c:pt idx="0">
                  <c:v>14.342023239362907</c:v>
                </c:pt>
                <c:pt idx="1">
                  <c:v>8.9414187534282163</c:v>
                </c:pt>
                <c:pt idx="2">
                  <c:v>14.759375634530427</c:v>
                </c:pt>
                <c:pt idx="3">
                  <c:v>26.853637333709077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B0-4D58-BC0A-3AE10459A639}"/>
            </c:ext>
          </c:extLst>
        </c:ser>
        <c:ser>
          <c:idx val="1"/>
          <c:order val="1"/>
          <c:tx>
            <c:strRef>
              <c:f>'Expenses vs. Country'!$C$44</c:f>
              <c:strCache>
                <c:ptCount val="1"/>
                <c:pt idx="0">
                  <c:v>Average food&amp;drinks costs [PLN]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'Expenses vs. Country'!$A$45:$A$49</c:f>
              <c:strCache>
                <c:ptCount val="4"/>
                <c:pt idx="0">
                  <c:v>Laos</c:v>
                </c:pt>
                <c:pt idx="1">
                  <c:v>Malaysia</c:v>
                </c:pt>
                <c:pt idx="2">
                  <c:v>Thailand</c:v>
                </c:pt>
                <c:pt idx="3">
                  <c:v>Vietnam</c:v>
                </c:pt>
              </c:strCache>
            </c:strRef>
          </c:cat>
          <c:val>
            <c:numRef>
              <c:f>'Expenses vs. Country'!$C$45:$C$49</c:f>
              <c:numCache>
                <c:formatCode>#\ ##0.00\ _z_ł</c:formatCode>
                <c:ptCount val="4"/>
                <c:pt idx="0">
                  <c:v>22.309671219604972</c:v>
                </c:pt>
                <c:pt idx="1">
                  <c:v>14.950452552619552</c:v>
                </c:pt>
                <c:pt idx="2">
                  <c:v>19.785965936758455</c:v>
                </c:pt>
                <c:pt idx="3">
                  <c:v>16.919322498808267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D9-4E0E-93CD-8B1E56FEF640}"/>
            </c:ext>
          </c:extLst>
        </c:ser>
        <c:ser>
          <c:idx val="2"/>
          <c:order val="2"/>
          <c:tx>
            <c:strRef>
              <c:f>'Expenses vs. Country'!$D$44</c:f>
              <c:strCache>
                <c:ptCount val="1"/>
                <c:pt idx="0">
                  <c:v>Average accommodation costs [PLN]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'Expenses vs. Country'!$A$45:$A$49</c:f>
              <c:strCache>
                <c:ptCount val="4"/>
                <c:pt idx="0">
                  <c:v>Laos</c:v>
                </c:pt>
                <c:pt idx="1">
                  <c:v>Malaysia</c:v>
                </c:pt>
                <c:pt idx="2">
                  <c:v>Thailand</c:v>
                </c:pt>
                <c:pt idx="3">
                  <c:v>Vietnam</c:v>
                </c:pt>
              </c:strCache>
            </c:strRef>
          </c:cat>
          <c:val>
            <c:numRef>
              <c:f>'Expenses vs. Country'!$D$45:$D$49</c:f>
              <c:numCache>
                <c:formatCode>#\ ##0.00\ _z_ł</c:formatCode>
                <c:ptCount val="4"/>
                <c:pt idx="0">
                  <c:v>15.014596288786946</c:v>
                </c:pt>
                <c:pt idx="1">
                  <c:v>1.0482042950170989</c:v>
                </c:pt>
                <c:pt idx="2">
                  <c:v>7.8154143104768901</c:v>
                </c:pt>
                <c:pt idx="3">
                  <c:v>11.484668156361598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D9-4E0E-93CD-8B1E56FEF640}"/>
            </c:ext>
          </c:extLst>
        </c:ser>
        <c:ser>
          <c:idx val="3"/>
          <c:order val="3"/>
          <c:tx>
            <c:strRef>
              <c:f>'Expenses vs. Country'!$E$44</c:f>
              <c:strCache>
                <c:ptCount val="1"/>
                <c:pt idx="0">
                  <c:v>Average other costs [PLN]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'Expenses vs. Country'!$A$45:$A$49</c:f>
              <c:strCache>
                <c:ptCount val="4"/>
                <c:pt idx="0">
                  <c:v>Laos</c:v>
                </c:pt>
                <c:pt idx="1">
                  <c:v>Malaysia</c:v>
                </c:pt>
                <c:pt idx="2">
                  <c:v>Thailand</c:v>
                </c:pt>
                <c:pt idx="3">
                  <c:v>Vietnam</c:v>
                </c:pt>
              </c:strCache>
            </c:strRef>
          </c:cat>
          <c:val>
            <c:numRef>
              <c:f>'Expenses vs. Country'!$E$45:$E$49</c:f>
              <c:numCache>
                <c:formatCode>#\ ##0.00\ _z_ł</c:formatCode>
                <c:ptCount val="4"/>
                <c:pt idx="0">
                  <c:v>20.73973336865599</c:v>
                </c:pt>
                <c:pt idx="1">
                  <c:v>3.7409429200125772</c:v>
                </c:pt>
                <c:pt idx="2">
                  <c:v>23.276054081769548</c:v>
                </c:pt>
                <c:pt idx="3">
                  <c:v>24.98176230698202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D9-4E0E-93CD-8B1E56FEF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7836415"/>
        <c:axId val="1737296143"/>
      </c:barChart>
      <c:catAx>
        <c:axId val="1657836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7296143"/>
        <c:crosses val="autoZero"/>
        <c:auto val="1"/>
        <c:lblAlgn val="ctr"/>
        <c:lblOffset val="100"/>
        <c:noMultiLvlLbl val="0"/>
      </c:catAx>
      <c:valAx>
        <c:axId val="173729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_z_ł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57836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[Rozliczenie Azja.xlsx]Expenses vs. Country!Tabela przestawna2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How much on average per day we exceeded the budget depending on the country [PLN]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6666666666666767E-2"/>
              <c:y val="-6.4814814814814811E-2"/>
            </c:manualLayout>
          </c:layout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2.2221566054243219E-2"/>
              <c:y val="-5.0925925925926013E-2"/>
            </c:manualLayout>
          </c:layout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'Expenses vs. Country'!$B$62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'Expenses vs. Country'!$A$63:$A$67</c:f>
              <c:strCache>
                <c:ptCount val="4"/>
                <c:pt idx="0">
                  <c:v>Malaysia</c:v>
                </c:pt>
                <c:pt idx="1">
                  <c:v>Thailand</c:v>
                </c:pt>
                <c:pt idx="2">
                  <c:v>Laos</c:v>
                </c:pt>
                <c:pt idx="3">
                  <c:v>Vietnam</c:v>
                </c:pt>
              </c:strCache>
            </c:strRef>
          </c:cat>
          <c:val>
            <c:numRef>
              <c:f>'Expenses vs. Country'!$B$63:$B$67</c:f>
              <c:numCache>
                <c:formatCode>#\ ##0.00\ _z_ł</c:formatCode>
                <c:ptCount val="4"/>
                <c:pt idx="0">
                  <c:v>-25.093175027309652</c:v>
                </c:pt>
                <c:pt idx="1">
                  <c:v>11.862616415148215</c:v>
                </c:pt>
                <c:pt idx="2">
                  <c:v>18.631830568023716</c:v>
                </c:pt>
                <c:pt idx="3">
                  <c:v>26.465196747473865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C99-4434-ACAA-57CA44677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12221520"/>
        <c:axId val="1340149520"/>
      </c:barChart>
      <c:catAx>
        <c:axId val="1112221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40149520"/>
        <c:crosses val="autoZero"/>
        <c:auto val="1"/>
        <c:lblAlgn val="ctr"/>
        <c:lblOffset val="100"/>
        <c:noMultiLvlLbl val="0"/>
      </c:catAx>
      <c:valAx>
        <c:axId val="134014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_z_ł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222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[Rozliczenie Azja.xlsx]Expenses vs. Country!Tabela przestawna5</c:name>
    <c:fmtId val="16"/>
  </c:pivotSource>
  <c:chart>
    <c:title>
      <c:tx>
        <c:strRef>
          <c:f>'Expenses vs. Country'!$B$85</c:f>
          <c:strCache>
            <c:ptCount val="1"/>
            <c:pt idx="0">
              <c:v>Did we exceed the budget?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'Expenses vs. Country'!$B$85</c:f>
              <c:strCache>
                <c:ptCount val="1"/>
                <c:pt idx="0">
                  <c:v>Suma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E21-4436-9106-C031FAC4B63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E21-4436-9106-C031FAC4B63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E21-4436-9106-C031FAC4B63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E21-4436-9106-C031FAC4B63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'Expenses vs. Country'!$B$85</c:f>
              <c:strCache>
                <c:ptCount val="4"/>
                <c:pt idx="0">
                  <c:v>We did not exceed</c:v>
                </c:pt>
                <c:pt idx="1">
                  <c:v>We exceed a little</c:v>
                </c:pt>
                <c:pt idx="2">
                  <c:v>We exceed a little too much</c:v>
                </c:pt>
                <c:pt idx="3">
                  <c:v>We exceed way too much</c:v>
                </c:pt>
              </c:strCache>
            </c:strRef>
          </c:cat>
          <c:val>
            <c:numRef>
              <c:f>'Expenses vs. Country'!$B$85</c:f>
              <c:numCache>
                <c:formatCode>0.00%</c:formatCode>
                <c:ptCount val="4"/>
                <c:pt idx="0">
                  <c:v>0.62385321100917435</c:v>
                </c:pt>
                <c:pt idx="1">
                  <c:v>0.1743119266055046</c:v>
                </c:pt>
                <c:pt idx="2">
                  <c:v>7.3394495412844041E-2</c:v>
                </c:pt>
                <c:pt idx="3">
                  <c:v>0.12844036697247707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A2A-4004-90A7-BC70CD1AE07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'Expenses vs. Country'!$A$27:$A$30</c:f>
              <c:strCache>
                <c:ptCount val="4"/>
                <c:pt idx="0">
                  <c:v>Malaysia</c:v>
                </c:pt>
                <c:pt idx="1">
                  <c:v>Thailand</c:v>
                </c:pt>
                <c:pt idx="2">
                  <c:v>Laos</c:v>
                </c:pt>
                <c:pt idx="3">
                  <c:v>Vietnam</c:v>
                </c:pt>
              </c:strCache>
            </c:strRef>
          </c:cat>
          <c:val>
            <c:numRef>
              <c:f>'Expenses vs. Country'!$B$27:$B$30</c:f>
              <c:numCache>
                <c:formatCode>0.00%</c:formatCode>
                <c:ptCount val="4"/>
                <c:pt idx="0">
                  <c:v>-0.46667612102119493</c:v>
                </c:pt>
                <c:pt idx="1">
                  <c:v>0.22061774995626213</c:v>
                </c:pt>
                <c:pt idx="2">
                  <c:v>0.34650977437276764</c:v>
                </c:pt>
                <c:pt idx="3">
                  <c:v>0.49219261200434933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C7-41FD-B332-724C919A038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37546288"/>
        <c:axId val="368196720"/>
      </c:barChart>
      <c:catAx>
        <c:axId val="537546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8196720"/>
        <c:crosses val="autoZero"/>
        <c:auto val="1"/>
        <c:lblAlgn val="ctr"/>
        <c:lblOffset val="100"/>
        <c:noMultiLvlLbl val="0"/>
      </c:catAx>
      <c:valAx>
        <c:axId val="36819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754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How much on average per day we exceeded the budget depending on the country [%]</a:t>
            </a:r>
            <a:endParaRPr lang="en-US"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3.0548692682512823E-2"/>
                  <c:y val="0"/>
                </c:manualLayout>
              </c:layout>
              <c:spPr>
                <a:xfrm>
                  <a:off x="270945" y="2712647"/>
                  <a:ext cx="615352" cy="303801"/>
                </a:xfrm>
                <a:solidFill>
                  <a:srgbClr val="FFFFFF"/>
                </a:solidFill>
                <a:ln w="9525" cap="flat" cmpd="sng" algn="ctr">
                  <a:solidFill>
                    <a:srgbClr val="000000">
                      <a:lumMod val="25000"/>
                      <a:lumOff val="75000"/>
                    </a:srgb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73514"/>
                        <a:gd name="adj2" fmla="val 9501"/>
                      </a:avLst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9634645553988467"/>
                      <c:h val="8.85975503062117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44C9-4E9F-BAC6-F70C930A93B1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'Expenses vs. Country'!$A$27:$A$30</c:f>
              <c:strCache>
                <c:ptCount val="4"/>
                <c:pt idx="0">
                  <c:v>Malaysia</c:v>
                </c:pt>
                <c:pt idx="1">
                  <c:v>Thailand</c:v>
                </c:pt>
                <c:pt idx="2">
                  <c:v>Laos</c:v>
                </c:pt>
                <c:pt idx="3">
                  <c:v>Vietnam</c:v>
                </c:pt>
              </c:strCache>
            </c:strRef>
          </c:cat>
          <c:val>
            <c:numRef>
              <c:f>'Expenses vs. Country'!$B$27:$B$30</c:f>
              <c:numCache>
                <c:formatCode>0.00%</c:formatCode>
                <c:ptCount val="4"/>
                <c:pt idx="0">
                  <c:v>-0.46667612102119493</c:v>
                </c:pt>
                <c:pt idx="1">
                  <c:v>0.22061774995626213</c:v>
                </c:pt>
                <c:pt idx="2">
                  <c:v>0.34650977437276764</c:v>
                </c:pt>
                <c:pt idx="3">
                  <c:v>0.49219261200434933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0E-4DD1-BC14-504F6DCD1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7546288"/>
        <c:axId val="368196720"/>
      </c:barChart>
      <c:catAx>
        <c:axId val="537546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8196720"/>
        <c:crosses val="autoZero"/>
        <c:auto val="1"/>
        <c:lblAlgn val="ctr"/>
        <c:lblOffset val="100"/>
        <c:noMultiLvlLbl val="0"/>
      </c:catAx>
      <c:valAx>
        <c:axId val="36819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754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[Rozliczenie Azja.xlsx]Expenses vs. Country!Tabela przestawna5</c:name>
    <c:fmtId val="30"/>
  </c:pivotSource>
  <c:chart>
    <c:title>
      <c:tx>
        <c:strRef>
          <c:f>'Expenses vs. Country'!$B$85</c:f>
          <c:strCache>
            <c:ptCount val="1"/>
            <c:pt idx="0">
              <c:v>Did we exceed the budget?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2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57"/>
        <c:spPr>
          <a:solidFill>
            <a:schemeClr val="accent3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58"/>
        <c:spPr>
          <a:solidFill>
            <a:schemeClr val="accent4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59"/>
        <c:spPr>
          <a:solidFill>
            <a:schemeClr val="accent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4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70"/>
        <c:spPr>
          <a:solidFill>
            <a:schemeClr val="accent3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71"/>
        <c:spPr>
          <a:solidFill>
            <a:schemeClr val="accent2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72"/>
        <c:spPr>
          <a:solidFill>
            <a:schemeClr val="accent2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'Expenses vs. Country'!$B$85</c:f>
              <c:strCache>
                <c:ptCount val="1"/>
                <c:pt idx="0">
                  <c:v>Suma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B91-4F93-94B6-E5614C565628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B91-4F93-94B6-E5614C565628}"/>
              </c:ext>
            </c:extLst>
          </c:dPt>
          <c:dPt>
            <c:idx val="2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B91-4F93-94B6-E5614C565628}"/>
              </c:ext>
            </c:extLst>
          </c:dPt>
          <c:dPt>
            <c:idx val="3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B91-4F93-94B6-E5614C56562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'Expenses vs. Country'!$B$85</c:f>
              <c:strCache>
                <c:ptCount val="4"/>
                <c:pt idx="0">
                  <c:v>We did not exceed</c:v>
                </c:pt>
                <c:pt idx="1">
                  <c:v>We exceed a little</c:v>
                </c:pt>
                <c:pt idx="2">
                  <c:v>We exceed a little too much</c:v>
                </c:pt>
                <c:pt idx="3">
                  <c:v>We exceed way too much</c:v>
                </c:pt>
              </c:strCache>
            </c:strRef>
          </c:cat>
          <c:val>
            <c:numRef>
              <c:f>'Expenses vs. Country'!$B$85</c:f>
              <c:numCache>
                <c:formatCode>0.00%</c:formatCode>
                <c:ptCount val="4"/>
                <c:pt idx="0">
                  <c:v>0.62385321100917435</c:v>
                </c:pt>
                <c:pt idx="1">
                  <c:v>0.1743119266055046</c:v>
                </c:pt>
                <c:pt idx="2">
                  <c:v>7.3394495412844041E-2</c:v>
                </c:pt>
                <c:pt idx="3">
                  <c:v>0.12844036697247707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2AA-4FE8-8D82-114A74B2121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[Rozliczenie Azja.xlsx]Expenses vs. Date!Tabela przestawna1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2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ln w="2857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'Expenses vs. Date'!$B$3</c:f>
              <c:strCache>
                <c:ptCount val="1"/>
                <c:pt idx="0">
                  <c:v>Transport costs [PLN]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'Expenses vs. Date'!$A$4:$A$118</c:f>
              <c:multiLvlStrCache>
                <c:ptCount val="109"/>
                <c:lvl>
                  <c:pt idx="0">
                    <c:v>20.mar</c:v>
                  </c:pt>
                  <c:pt idx="1">
                    <c:v>21.mar</c:v>
                  </c:pt>
                  <c:pt idx="2">
                    <c:v>22.mar</c:v>
                  </c:pt>
                  <c:pt idx="3">
                    <c:v>23.mar</c:v>
                  </c:pt>
                  <c:pt idx="4">
                    <c:v>24.mar</c:v>
                  </c:pt>
                  <c:pt idx="5">
                    <c:v>25.mar</c:v>
                  </c:pt>
                  <c:pt idx="6">
                    <c:v>26.mar</c:v>
                  </c:pt>
                  <c:pt idx="7">
                    <c:v>27.mar</c:v>
                  </c:pt>
                  <c:pt idx="8">
                    <c:v>28.mar</c:v>
                  </c:pt>
                  <c:pt idx="9">
                    <c:v>29.mar</c:v>
                  </c:pt>
                  <c:pt idx="10">
                    <c:v>30.mar</c:v>
                  </c:pt>
                  <c:pt idx="11">
                    <c:v>31.mar</c:v>
                  </c:pt>
                  <c:pt idx="12">
                    <c:v>01.kwi</c:v>
                  </c:pt>
                  <c:pt idx="13">
                    <c:v>02.kwi</c:v>
                  </c:pt>
                  <c:pt idx="14">
                    <c:v>03.kwi</c:v>
                  </c:pt>
                  <c:pt idx="15">
                    <c:v>04.kwi</c:v>
                  </c:pt>
                  <c:pt idx="16">
                    <c:v>05.kwi</c:v>
                  </c:pt>
                  <c:pt idx="17">
                    <c:v>06.kwi</c:v>
                  </c:pt>
                  <c:pt idx="18">
                    <c:v>07.kwi</c:v>
                  </c:pt>
                  <c:pt idx="19">
                    <c:v>08.kwi</c:v>
                  </c:pt>
                  <c:pt idx="20">
                    <c:v>09.kwi</c:v>
                  </c:pt>
                  <c:pt idx="21">
                    <c:v>10.kwi</c:v>
                  </c:pt>
                  <c:pt idx="22">
                    <c:v>11.kwi</c:v>
                  </c:pt>
                  <c:pt idx="23">
                    <c:v>12.kwi</c:v>
                  </c:pt>
                  <c:pt idx="24">
                    <c:v>13.kwi</c:v>
                  </c:pt>
                  <c:pt idx="25">
                    <c:v>14.kwi</c:v>
                  </c:pt>
                  <c:pt idx="26">
                    <c:v>15.kwi</c:v>
                  </c:pt>
                  <c:pt idx="27">
                    <c:v>16.kwi</c:v>
                  </c:pt>
                  <c:pt idx="28">
                    <c:v>17.kwi</c:v>
                  </c:pt>
                  <c:pt idx="29">
                    <c:v>18.kwi</c:v>
                  </c:pt>
                  <c:pt idx="30">
                    <c:v>19.kwi</c:v>
                  </c:pt>
                  <c:pt idx="31">
                    <c:v>20.kwi</c:v>
                  </c:pt>
                  <c:pt idx="32">
                    <c:v>21.kwi</c:v>
                  </c:pt>
                  <c:pt idx="33">
                    <c:v>22.kwi</c:v>
                  </c:pt>
                  <c:pt idx="34">
                    <c:v>23.kwi</c:v>
                  </c:pt>
                  <c:pt idx="35">
                    <c:v>24.kwi</c:v>
                  </c:pt>
                  <c:pt idx="36">
                    <c:v>25.kwi</c:v>
                  </c:pt>
                  <c:pt idx="37">
                    <c:v>26.kwi</c:v>
                  </c:pt>
                  <c:pt idx="38">
                    <c:v>27.kwi</c:v>
                  </c:pt>
                  <c:pt idx="39">
                    <c:v>28.kwi</c:v>
                  </c:pt>
                  <c:pt idx="40">
                    <c:v>29.kwi</c:v>
                  </c:pt>
                  <c:pt idx="41">
                    <c:v>30.kwi</c:v>
                  </c:pt>
                  <c:pt idx="42">
                    <c:v>01.maj</c:v>
                  </c:pt>
                  <c:pt idx="43">
                    <c:v>02.maj</c:v>
                  </c:pt>
                  <c:pt idx="44">
                    <c:v>03.maj</c:v>
                  </c:pt>
                  <c:pt idx="45">
                    <c:v>04.maj</c:v>
                  </c:pt>
                  <c:pt idx="46">
                    <c:v>05.maj</c:v>
                  </c:pt>
                  <c:pt idx="47">
                    <c:v>06.maj</c:v>
                  </c:pt>
                  <c:pt idx="48">
                    <c:v>07.maj</c:v>
                  </c:pt>
                  <c:pt idx="49">
                    <c:v>08.maj</c:v>
                  </c:pt>
                  <c:pt idx="50">
                    <c:v>09.maj</c:v>
                  </c:pt>
                  <c:pt idx="51">
                    <c:v>10.maj</c:v>
                  </c:pt>
                  <c:pt idx="52">
                    <c:v>11.maj</c:v>
                  </c:pt>
                  <c:pt idx="53">
                    <c:v>12.maj</c:v>
                  </c:pt>
                  <c:pt idx="54">
                    <c:v>13.maj</c:v>
                  </c:pt>
                  <c:pt idx="55">
                    <c:v>14.maj</c:v>
                  </c:pt>
                  <c:pt idx="56">
                    <c:v>15.maj</c:v>
                  </c:pt>
                  <c:pt idx="57">
                    <c:v>16.maj</c:v>
                  </c:pt>
                  <c:pt idx="58">
                    <c:v>17.maj</c:v>
                  </c:pt>
                  <c:pt idx="59">
                    <c:v>18.maj</c:v>
                  </c:pt>
                  <c:pt idx="60">
                    <c:v>19.maj</c:v>
                  </c:pt>
                  <c:pt idx="61">
                    <c:v>20.maj</c:v>
                  </c:pt>
                  <c:pt idx="62">
                    <c:v>21.maj</c:v>
                  </c:pt>
                  <c:pt idx="63">
                    <c:v>22.maj</c:v>
                  </c:pt>
                  <c:pt idx="64">
                    <c:v>23.maj</c:v>
                  </c:pt>
                  <c:pt idx="65">
                    <c:v>24.maj</c:v>
                  </c:pt>
                  <c:pt idx="66">
                    <c:v>25.maj</c:v>
                  </c:pt>
                  <c:pt idx="67">
                    <c:v>26.maj</c:v>
                  </c:pt>
                  <c:pt idx="68">
                    <c:v>27.maj</c:v>
                  </c:pt>
                  <c:pt idx="69">
                    <c:v>28.maj</c:v>
                  </c:pt>
                  <c:pt idx="70">
                    <c:v>29.maj</c:v>
                  </c:pt>
                  <c:pt idx="71">
                    <c:v>30.maj</c:v>
                  </c:pt>
                  <c:pt idx="72">
                    <c:v>31.maj</c:v>
                  </c:pt>
                  <c:pt idx="73">
                    <c:v>01.cze</c:v>
                  </c:pt>
                  <c:pt idx="74">
                    <c:v>02.cze</c:v>
                  </c:pt>
                  <c:pt idx="75">
                    <c:v>03.cze</c:v>
                  </c:pt>
                  <c:pt idx="76">
                    <c:v>04.cze</c:v>
                  </c:pt>
                  <c:pt idx="77">
                    <c:v>05.cze</c:v>
                  </c:pt>
                  <c:pt idx="78">
                    <c:v>06.cze</c:v>
                  </c:pt>
                  <c:pt idx="79">
                    <c:v>07.cze</c:v>
                  </c:pt>
                  <c:pt idx="80">
                    <c:v>08.cze</c:v>
                  </c:pt>
                  <c:pt idx="81">
                    <c:v>09.cze</c:v>
                  </c:pt>
                  <c:pt idx="82">
                    <c:v>10.cze</c:v>
                  </c:pt>
                  <c:pt idx="83">
                    <c:v>11.cze</c:v>
                  </c:pt>
                  <c:pt idx="84">
                    <c:v>12.cze</c:v>
                  </c:pt>
                  <c:pt idx="85">
                    <c:v>13.cze</c:v>
                  </c:pt>
                  <c:pt idx="86">
                    <c:v>14.cze</c:v>
                  </c:pt>
                  <c:pt idx="87">
                    <c:v>15.cze</c:v>
                  </c:pt>
                  <c:pt idx="88">
                    <c:v>16.cze</c:v>
                  </c:pt>
                  <c:pt idx="89">
                    <c:v>17.cze</c:v>
                  </c:pt>
                  <c:pt idx="90">
                    <c:v>18.cze</c:v>
                  </c:pt>
                  <c:pt idx="91">
                    <c:v>19.cze</c:v>
                  </c:pt>
                  <c:pt idx="92">
                    <c:v>20.cze</c:v>
                  </c:pt>
                  <c:pt idx="93">
                    <c:v>21.cze</c:v>
                  </c:pt>
                  <c:pt idx="94">
                    <c:v>22.cze</c:v>
                  </c:pt>
                  <c:pt idx="95">
                    <c:v>23.cze</c:v>
                  </c:pt>
                  <c:pt idx="96">
                    <c:v>24.cze</c:v>
                  </c:pt>
                  <c:pt idx="97">
                    <c:v>25.cze</c:v>
                  </c:pt>
                  <c:pt idx="98">
                    <c:v>26.cze</c:v>
                  </c:pt>
                  <c:pt idx="99">
                    <c:v>27.cze</c:v>
                  </c:pt>
                  <c:pt idx="100">
                    <c:v>28.cze</c:v>
                  </c:pt>
                  <c:pt idx="101">
                    <c:v>29.cze</c:v>
                  </c:pt>
                  <c:pt idx="102">
                    <c:v>30.cze</c:v>
                  </c:pt>
                  <c:pt idx="103">
                    <c:v>01.lip</c:v>
                  </c:pt>
                  <c:pt idx="104">
                    <c:v>02.lip</c:v>
                  </c:pt>
                  <c:pt idx="105">
                    <c:v>03.lip</c:v>
                  </c:pt>
                  <c:pt idx="106">
                    <c:v>04.lip</c:v>
                  </c:pt>
                  <c:pt idx="107">
                    <c:v>05.lip</c:v>
                  </c:pt>
                  <c:pt idx="108">
                    <c:v>06.lip</c:v>
                  </c:pt>
                </c:lvl>
                <c:lvl>
                  <c:pt idx="0">
                    <c:v>mar</c:v>
                  </c:pt>
                  <c:pt idx="12">
                    <c:v>kwi</c:v>
                  </c:pt>
                  <c:pt idx="42">
                    <c:v>maj</c:v>
                  </c:pt>
                  <c:pt idx="73">
                    <c:v>cze</c:v>
                  </c:pt>
                  <c:pt idx="103">
                    <c:v>lip</c:v>
                  </c:pt>
                </c:lvl>
              </c:multiLvlStrCache>
            </c:multiLvlStrRef>
          </c:cat>
          <c:val>
            <c:numRef>
              <c:f>'Expenses vs. Date'!$B$4:$B$118</c:f>
              <c:numCache>
                <c:formatCode>#\ ##0.00\ _z_ł</c:formatCode>
                <c:ptCount val="109"/>
                <c:pt idx="0">
                  <c:v>18.62707296038208</c:v>
                </c:pt>
                <c:pt idx="1">
                  <c:v>21.218142803636233</c:v>
                </c:pt>
                <c:pt idx="2">
                  <c:v>3.8591377951091861</c:v>
                </c:pt>
                <c:pt idx="3">
                  <c:v>22.087854441039234</c:v>
                </c:pt>
                <c:pt idx="4">
                  <c:v>16.334834405616213</c:v>
                </c:pt>
                <c:pt idx="5">
                  <c:v>27.843467736845817</c:v>
                </c:pt>
                <c:pt idx="6">
                  <c:v>9.2811559122819389</c:v>
                </c:pt>
                <c:pt idx="7">
                  <c:v>98.663466037390393</c:v>
                </c:pt>
                <c:pt idx="8">
                  <c:v>339.81278849513581</c:v>
                </c:pt>
                <c:pt idx="9">
                  <c:v>6.4483203967743652</c:v>
                </c:pt>
                <c:pt idx="10">
                  <c:v>13.335647281263416</c:v>
                </c:pt>
                <c:pt idx="11">
                  <c:v>47.633438120754917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23.41428160559288</c:v>
                </c:pt>
                <c:pt idx="22">
                  <c:v>10.955342372708051</c:v>
                </c:pt>
                <c:pt idx="23">
                  <c:v>7.2227589133359213</c:v>
                </c:pt>
                <c:pt idx="24">
                  <c:v>6.4448331235778848</c:v>
                </c:pt>
                <c:pt idx="25">
                  <c:v>4.143136354220144</c:v>
                </c:pt>
                <c:pt idx="26">
                  <c:v>0</c:v>
                </c:pt>
                <c:pt idx="27">
                  <c:v>10.628045430390806</c:v>
                </c:pt>
                <c:pt idx="28">
                  <c:v>0</c:v>
                </c:pt>
                <c:pt idx="29">
                  <c:v>12.54729883543142</c:v>
                </c:pt>
                <c:pt idx="30">
                  <c:v>131.96173432349445</c:v>
                </c:pt>
                <c:pt idx="31">
                  <c:v>0</c:v>
                </c:pt>
                <c:pt idx="32">
                  <c:v>0</c:v>
                </c:pt>
                <c:pt idx="33">
                  <c:v>15.259794957187118</c:v>
                </c:pt>
                <c:pt idx="34">
                  <c:v>65.92231421504836</c:v>
                </c:pt>
                <c:pt idx="35">
                  <c:v>10.893931837878927</c:v>
                </c:pt>
                <c:pt idx="36">
                  <c:v>0</c:v>
                </c:pt>
                <c:pt idx="37">
                  <c:v>7.2453442625326341</c:v>
                </c:pt>
                <c:pt idx="38">
                  <c:v>56.394541008430387</c:v>
                </c:pt>
                <c:pt idx="39">
                  <c:v>18.059843096083181</c:v>
                </c:pt>
                <c:pt idx="40">
                  <c:v>0</c:v>
                </c:pt>
                <c:pt idx="41">
                  <c:v>0</c:v>
                </c:pt>
                <c:pt idx="42">
                  <c:v>14.545137197006611</c:v>
                </c:pt>
                <c:pt idx="43">
                  <c:v>23.933923224761081</c:v>
                </c:pt>
                <c:pt idx="44">
                  <c:v>0</c:v>
                </c:pt>
                <c:pt idx="45">
                  <c:v>2.8755187915153027</c:v>
                </c:pt>
                <c:pt idx="46">
                  <c:v>77.509872697392623</c:v>
                </c:pt>
                <c:pt idx="47">
                  <c:v>22.995413181584045</c:v>
                </c:pt>
                <c:pt idx="48">
                  <c:v>19.622752581618386</c:v>
                </c:pt>
                <c:pt idx="49">
                  <c:v>0</c:v>
                </c:pt>
                <c:pt idx="50">
                  <c:v>52.561527180409897</c:v>
                </c:pt>
                <c:pt idx="51">
                  <c:v>12.354135577464099</c:v>
                </c:pt>
                <c:pt idx="52">
                  <c:v>0</c:v>
                </c:pt>
                <c:pt idx="53">
                  <c:v>2.2111392280667275</c:v>
                </c:pt>
                <c:pt idx="54">
                  <c:v>7.3704640935557579</c:v>
                </c:pt>
                <c:pt idx="55">
                  <c:v>153.55133528241163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2.4101321957509372</c:v>
                </c:pt>
                <c:pt idx="65">
                  <c:v>0</c:v>
                </c:pt>
                <c:pt idx="66">
                  <c:v>3.0316626850830071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59.644083063514856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29.564594158752911</c:v>
                </c:pt>
                <c:pt idx="83">
                  <c:v>0</c:v>
                </c:pt>
                <c:pt idx="84">
                  <c:v>17.02356419675656</c:v>
                </c:pt>
                <c:pt idx="85">
                  <c:v>10.36036036036036</c:v>
                </c:pt>
                <c:pt idx="86">
                  <c:v>17.807853263289111</c:v>
                </c:pt>
                <c:pt idx="87">
                  <c:v>15.828350334154063</c:v>
                </c:pt>
                <c:pt idx="88">
                  <c:v>0</c:v>
                </c:pt>
                <c:pt idx="89">
                  <c:v>0</c:v>
                </c:pt>
                <c:pt idx="90">
                  <c:v>15.953203935123636</c:v>
                </c:pt>
                <c:pt idx="91">
                  <c:v>8.8121254846669022</c:v>
                </c:pt>
                <c:pt idx="92">
                  <c:v>8.3472454090150254</c:v>
                </c:pt>
                <c:pt idx="93">
                  <c:v>0</c:v>
                </c:pt>
                <c:pt idx="94">
                  <c:v>3.3877692842251563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16.570730856445142</c:v>
                </c:pt>
                <c:pt idx="99">
                  <c:v>0</c:v>
                </c:pt>
                <c:pt idx="100">
                  <c:v>42.212646205258991</c:v>
                </c:pt>
                <c:pt idx="101">
                  <c:v>54.848617814831066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7.8520328040481582</c:v>
                </c:pt>
                <c:pt idx="106">
                  <c:v>5.705758426966292</c:v>
                </c:pt>
                <c:pt idx="107">
                  <c:v>35.571054925893634</c:v>
                </c:pt>
                <c:pt idx="108">
                  <c:v>23.103748910200522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9-3B0C-4CDC-AAC1-EFA30518B4F7}"/>
            </c:ext>
          </c:extLst>
        </c:ser>
        <c:ser>
          <c:idx val="1"/>
          <c:order val="1"/>
          <c:tx>
            <c:strRef>
              <c:f>'Expenses vs. Date'!$C$3</c:f>
              <c:strCache>
                <c:ptCount val="1"/>
                <c:pt idx="0">
                  <c:v>Food&amp;Drinks costs [PLN]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'Expenses vs. Date'!$A$4:$A$118</c:f>
              <c:multiLvlStrCache>
                <c:ptCount val="109"/>
                <c:lvl>
                  <c:pt idx="0">
                    <c:v>20.mar</c:v>
                  </c:pt>
                  <c:pt idx="1">
                    <c:v>21.mar</c:v>
                  </c:pt>
                  <c:pt idx="2">
                    <c:v>22.mar</c:v>
                  </c:pt>
                  <c:pt idx="3">
                    <c:v>23.mar</c:v>
                  </c:pt>
                  <c:pt idx="4">
                    <c:v>24.mar</c:v>
                  </c:pt>
                  <c:pt idx="5">
                    <c:v>25.mar</c:v>
                  </c:pt>
                  <c:pt idx="6">
                    <c:v>26.mar</c:v>
                  </c:pt>
                  <c:pt idx="7">
                    <c:v>27.mar</c:v>
                  </c:pt>
                  <c:pt idx="8">
                    <c:v>28.mar</c:v>
                  </c:pt>
                  <c:pt idx="9">
                    <c:v>29.mar</c:v>
                  </c:pt>
                  <c:pt idx="10">
                    <c:v>30.mar</c:v>
                  </c:pt>
                  <c:pt idx="11">
                    <c:v>31.mar</c:v>
                  </c:pt>
                  <c:pt idx="12">
                    <c:v>01.kwi</c:v>
                  </c:pt>
                  <c:pt idx="13">
                    <c:v>02.kwi</c:v>
                  </c:pt>
                  <c:pt idx="14">
                    <c:v>03.kwi</c:v>
                  </c:pt>
                  <c:pt idx="15">
                    <c:v>04.kwi</c:v>
                  </c:pt>
                  <c:pt idx="16">
                    <c:v>05.kwi</c:v>
                  </c:pt>
                  <c:pt idx="17">
                    <c:v>06.kwi</c:v>
                  </c:pt>
                  <c:pt idx="18">
                    <c:v>07.kwi</c:v>
                  </c:pt>
                  <c:pt idx="19">
                    <c:v>08.kwi</c:v>
                  </c:pt>
                  <c:pt idx="20">
                    <c:v>09.kwi</c:v>
                  </c:pt>
                  <c:pt idx="21">
                    <c:v>10.kwi</c:v>
                  </c:pt>
                  <c:pt idx="22">
                    <c:v>11.kwi</c:v>
                  </c:pt>
                  <c:pt idx="23">
                    <c:v>12.kwi</c:v>
                  </c:pt>
                  <c:pt idx="24">
                    <c:v>13.kwi</c:v>
                  </c:pt>
                  <c:pt idx="25">
                    <c:v>14.kwi</c:v>
                  </c:pt>
                  <c:pt idx="26">
                    <c:v>15.kwi</c:v>
                  </c:pt>
                  <c:pt idx="27">
                    <c:v>16.kwi</c:v>
                  </c:pt>
                  <c:pt idx="28">
                    <c:v>17.kwi</c:v>
                  </c:pt>
                  <c:pt idx="29">
                    <c:v>18.kwi</c:v>
                  </c:pt>
                  <c:pt idx="30">
                    <c:v>19.kwi</c:v>
                  </c:pt>
                  <c:pt idx="31">
                    <c:v>20.kwi</c:v>
                  </c:pt>
                  <c:pt idx="32">
                    <c:v>21.kwi</c:v>
                  </c:pt>
                  <c:pt idx="33">
                    <c:v>22.kwi</c:v>
                  </c:pt>
                  <c:pt idx="34">
                    <c:v>23.kwi</c:v>
                  </c:pt>
                  <c:pt idx="35">
                    <c:v>24.kwi</c:v>
                  </c:pt>
                  <c:pt idx="36">
                    <c:v>25.kwi</c:v>
                  </c:pt>
                  <c:pt idx="37">
                    <c:v>26.kwi</c:v>
                  </c:pt>
                  <c:pt idx="38">
                    <c:v>27.kwi</c:v>
                  </c:pt>
                  <c:pt idx="39">
                    <c:v>28.kwi</c:v>
                  </c:pt>
                  <c:pt idx="40">
                    <c:v>29.kwi</c:v>
                  </c:pt>
                  <c:pt idx="41">
                    <c:v>30.kwi</c:v>
                  </c:pt>
                  <c:pt idx="42">
                    <c:v>01.maj</c:v>
                  </c:pt>
                  <c:pt idx="43">
                    <c:v>02.maj</c:v>
                  </c:pt>
                  <c:pt idx="44">
                    <c:v>03.maj</c:v>
                  </c:pt>
                  <c:pt idx="45">
                    <c:v>04.maj</c:v>
                  </c:pt>
                  <c:pt idx="46">
                    <c:v>05.maj</c:v>
                  </c:pt>
                  <c:pt idx="47">
                    <c:v>06.maj</c:v>
                  </c:pt>
                  <c:pt idx="48">
                    <c:v>07.maj</c:v>
                  </c:pt>
                  <c:pt idx="49">
                    <c:v>08.maj</c:v>
                  </c:pt>
                  <c:pt idx="50">
                    <c:v>09.maj</c:v>
                  </c:pt>
                  <c:pt idx="51">
                    <c:v>10.maj</c:v>
                  </c:pt>
                  <c:pt idx="52">
                    <c:v>11.maj</c:v>
                  </c:pt>
                  <c:pt idx="53">
                    <c:v>12.maj</c:v>
                  </c:pt>
                  <c:pt idx="54">
                    <c:v>13.maj</c:v>
                  </c:pt>
                  <c:pt idx="55">
                    <c:v>14.maj</c:v>
                  </c:pt>
                  <c:pt idx="56">
                    <c:v>15.maj</c:v>
                  </c:pt>
                  <c:pt idx="57">
                    <c:v>16.maj</c:v>
                  </c:pt>
                  <c:pt idx="58">
                    <c:v>17.maj</c:v>
                  </c:pt>
                  <c:pt idx="59">
                    <c:v>18.maj</c:v>
                  </c:pt>
                  <c:pt idx="60">
                    <c:v>19.maj</c:v>
                  </c:pt>
                  <c:pt idx="61">
                    <c:v>20.maj</c:v>
                  </c:pt>
                  <c:pt idx="62">
                    <c:v>21.maj</c:v>
                  </c:pt>
                  <c:pt idx="63">
                    <c:v>22.maj</c:v>
                  </c:pt>
                  <c:pt idx="64">
                    <c:v>23.maj</c:v>
                  </c:pt>
                  <c:pt idx="65">
                    <c:v>24.maj</c:v>
                  </c:pt>
                  <c:pt idx="66">
                    <c:v>25.maj</c:v>
                  </c:pt>
                  <c:pt idx="67">
                    <c:v>26.maj</c:v>
                  </c:pt>
                  <c:pt idx="68">
                    <c:v>27.maj</c:v>
                  </c:pt>
                  <c:pt idx="69">
                    <c:v>28.maj</c:v>
                  </c:pt>
                  <c:pt idx="70">
                    <c:v>29.maj</c:v>
                  </c:pt>
                  <c:pt idx="71">
                    <c:v>30.maj</c:v>
                  </c:pt>
                  <c:pt idx="72">
                    <c:v>31.maj</c:v>
                  </c:pt>
                  <c:pt idx="73">
                    <c:v>01.cze</c:v>
                  </c:pt>
                  <c:pt idx="74">
                    <c:v>02.cze</c:v>
                  </c:pt>
                  <c:pt idx="75">
                    <c:v>03.cze</c:v>
                  </c:pt>
                  <c:pt idx="76">
                    <c:v>04.cze</c:v>
                  </c:pt>
                  <c:pt idx="77">
                    <c:v>05.cze</c:v>
                  </c:pt>
                  <c:pt idx="78">
                    <c:v>06.cze</c:v>
                  </c:pt>
                  <c:pt idx="79">
                    <c:v>07.cze</c:v>
                  </c:pt>
                  <c:pt idx="80">
                    <c:v>08.cze</c:v>
                  </c:pt>
                  <c:pt idx="81">
                    <c:v>09.cze</c:v>
                  </c:pt>
                  <c:pt idx="82">
                    <c:v>10.cze</c:v>
                  </c:pt>
                  <c:pt idx="83">
                    <c:v>11.cze</c:v>
                  </c:pt>
                  <c:pt idx="84">
                    <c:v>12.cze</c:v>
                  </c:pt>
                  <c:pt idx="85">
                    <c:v>13.cze</c:v>
                  </c:pt>
                  <c:pt idx="86">
                    <c:v>14.cze</c:v>
                  </c:pt>
                  <c:pt idx="87">
                    <c:v>15.cze</c:v>
                  </c:pt>
                  <c:pt idx="88">
                    <c:v>16.cze</c:v>
                  </c:pt>
                  <c:pt idx="89">
                    <c:v>17.cze</c:v>
                  </c:pt>
                  <c:pt idx="90">
                    <c:v>18.cze</c:v>
                  </c:pt>
                  <c:pt idx="91">
                    <c:v>19.cze</c:v>
                  </c:pt>
                  <c:pt idx="92">
                    <c:v>20.cze</c:v>
                  </c:pt>
                  <c:pt idx="93">
                    <c:v>21.cze</c:v>
                  </c:pt>
                  <c:pt idx="94">
                    <c:v>22.cze</c:v>
                  </c:pt>
                  <c:pt idx="95">
                    <c:v>23.cze</c:v>
                  </c:pt>
                  <c:pt idx="96">
                    <c:v>24.cze</c:v>
                  </c:pt>
                  <c:pt idx="97">
                    <c:v>25.cze</c:v>
                  </c:pt>
                  <c:pt idx="98">
                    <c:v>26.cze</c:v>
                  </c:pt>
                  <c:pt idx="99">
                    <c:v>27.cze</c:v>
                  </c:pt>
                  <c:pt idx="100">
                    <c:v>28.cze</c:v>
                  </c:pt>
                  <c:pt idx="101">
                    <c:v>29.cze</c:v>
                  </c:pt>
                  <c:pt idx="102">
                    <c:v>30.cze</c:v>
                  </c:pt>
                  <c:pt idx="103">
                    <c:v>01.lip</c:v>
                  </c:pt>
                  <c:pt idx="104">
                    <c:v>02.lip</c:v>
                  </c:pt>
                  <c:pt idx="105">
                    <c:v>03.lip</c:v>
                  </c:pt>
                  <c:pt idx="106">
                    <c:v>04.lip</c:v>
                  </c:pt>
                  <c:pt idx="107">
                    <c:v>05.lip</c:v>
                  </c:pt>
                  <c:pt idx="108">
                    <c:v>06.lip</c:v>
                  </c:pt>
                </c:lvl>
                <c:lvl>
                  <c:pt idx="0">
                    <c:v>mar</c:v>
                  </c:pt>
                  <c:pt idx="12">
                    <c:v>kwi</c:v>
                  </c:pt>
                  <c:pt idx="42">
                    <c:v>maj</c:v>
                  </c:pt>
                  <c:pt idx="73">
                    <c:v>cze</c:v>
                  </c:pt>
                  <c:pt idx="103">
                    <c:v>lip</c:v>
                  </c:pt>
                </c:lvl>
              </c:multiLvlStrCache>
            </c:multiLvlStrRef>
          </c:cat>
          <c:val>
            <c:numRef>
              <c:f>'Expenses vs. Date'!$C$4:$C$118</c:f>
              <c:numCache>
                <c:formatCode>#\ ##0.00\ _z_ł</c:formatCode>
                <c:ptCount val="109"/>
                <c:pt idx="0">
                  <c:v>18.62707296038208</c:v>
                </c:pt>
                <c:pt idx="1">
                  <c:v>21.218142803636233</c:v>
                </c:pt>
                <c:pt idx="2">
                  <c:v>36.753693286754149</c:v>
                </c:pt>
                <c:pt idx="3">
                  <c:v>18.406545367532694</c:v>
                </c:pt>
                <c:pt idx="4">
                  <c:v>18.562311824563878</c:v>
                </c:pt>
                <c:pt idx="5">
                  <c:v>4.6405779561409695</c:v>
                </c:pt>
                <c:pt idx="6">
                  <c:v>6.0327513429832607</c:v>
                </c:pt>
                <c:pt idx="7">
                  <c:v>31.901495579099986</c:v>
                </c:pt>
                <c:pt idx="8">
                  <c:v>33.561983927027974</c:v>
                </c:pt>
                <c:pt idx="9">
                  <c:v>12.89664079354873</c:v>
                </c:pt>
                <c:pt idx="10">
                  <c:v>48.958266731213634</c:v>
                </c:pt>
                <c:pt idx="11">
                  <c:v>26.718949816284187</c:v>
                </c:pt>
                <c:pt idx="12">
                  <c:v>0</c:v>
                </c:pt>
                <c:pt idx="13">
                  <c:v>4.8831184147002133</c:v>
                </c:pt>
                <c:pt idx="14">
                  <c:v>11.422034108935136</c:v>
                </c:pt>
                <c:pt idx="15">
                  <c:v>0</c:v>
                </c:pt>
                <c:pt idx="16">
                  <c:v>0.9161082986586343</c:v>
                </c:pt>
                <c:pt idx="17">
                  <c:v>5.4927751697267526</c:v>
                </c:pt>
                <c:pt idx="18">
                  <c:v>0</c:v>
                </c:pt>
                <c:pt idx="19">
                  <c:v>0</c:v>
                </c:pt>
                <c:pt idx="20">
                  <c:v>24.375939298412817</c:v>
                </c:pt>
                <c:pt idx="21">
                  <c:v>4.2403817080994974</c:v>
                </c:pt>
                <c:pt idx="22">
                  <c:v>34.105806696635618</c:v>
                </c:pt>
                <c:pt idx="23">
                  <c:v>2.3473966468341745</c:v>
                </c:pt>
                <c:pt idx="24">
                  <c:v>43.323600441829115</c:v>
                </c:pt>
                <c:pt idx="25">
                  <c:v>33.325227196988116</c:v>
                </c:pt>
                <c:pt idx="26">
                  <c:v>30.80331811181064</c:v>
                </c:pt>
                <c:pt idx="27">
                  <c:v>11.708863609752582</c:v>
                </c:pt>
                <c:pt idx="28">
                  <c:v>2.7095816225336034</c:v>
                </c:pt>
                <c:pt idx="29">
                  <c:v>25.990833301965086</c:v>
                </c:pt>
                <c:pt idx="30">
                  <c:v>10.575580447006482</c:v>
                </c:pt>
                <c:pt idx="31">
                  <c:v>34.626545392474824</c:v>
                </c:pt>
                <c:pt idx="32">
                  <c:v>12.940306123694677</c:v>
                </c:pt>
                <c:pt idx="33">
                  <c:v>10.498738930544738</c:v>
                </c:pt>
                <c:pt idx="34">
                  <c:v>18.555910667939536</c:v>
                </c:pt>
                <c:pt idx="35">
                  <c:v>40.186504113064487</c:v>
                </c:pt>
                <c:pt idx="36">
                  <c:v>28.386040403203602</c:v>
                </c:pt>
                <c:pt idx="37">
                  <c:v>14.490688525065268</c:v>
                </c:pt>
                <c:pt idx="38">
                  <c:v>24.837595720734235</c:v>
                </c:pt>
                <c:pt idx="39">
                  <c:v>26.728567782203111</c:v>
                </c:pt>
                <c:pt idx="40">
                  <c:v>22.755402301064809</c:v>
                </c:pt>
                <c:pt idx="41">
                  <c:v>17.09665146429208</c:v>
                </c:pt>
                <c:pt idx="42">
                  <c:v>25.090361664836404</c:v>
                </c:pt>
                <c:pt idx="43">
                  <c:v>21.181522053913554</c:v>
                </c:pt>
                <c:pt idx="44">
                  <c:v>26.606850965840625</c:v>
                </c:pt>
                <c:pt idx="45">
                  <c:v>10.663382185202581</c:v>
                </c:pt>
                <c:pt idx="46">
                  <c:v>16.188770879835168</c:v>
                </c:pt>
                <c:pt idx="47">
                  <c:v>19.377468174348156</c:v>
                </c:pt>
                <c:pt idx="48">
                  <c:v>23.056734283401603</c:v>
                </c:pt>
                <c:pt idx="49">
                  <c:v>16.525081401326904</c:v>
                </c:pt>
                <c:pt idx="50">
                  <c:v>11.338008207732029</c:v>
                </c:pt>
                <c:pt idx="51">
                  <c:v>31.680407074883188</c:v>
                </c:pt>
                <c:pt idx="52">
                  <c:v>66.606804595439002</c:v>
                </c:pt>
                <c:pt idx="53">
                  <c:v>28.192025157850775</c:v>
                </c:pt>
                <c:pt idx="54">
                  <c:v>11.977004152028107</c:v>
                </c:pt>
                <c:pt idx="55">
                  <c:v>30.464584920030468</c:v>
                </c:pt>
                <c:pt idx="56">
                  <c:v>28.073702663936938</c:v>
                </c:pt>
                <c:pt idx="57">
                  <c:v>9.2683458728601025</c:v>
                </c:pt>
                <c:pt idx="58">
                  <c:v>14.989945768082382</c:v>
                </c:pt>
                <c:pt idx="59">
                  <c:v>17.049984667279976</c:v>
                </c:pt>
                <c:pt idx="60">
                  <c:v>22.070453793052714</c:v>
                </c:pt>
                <c:pt idx="61">
                  <c:v>16.221783537893746</c:v>
                </c:pt>
                <c:pt idx="62">
                  <c:v>15.36348811260836</c:v>
                </c:pt>
                <c:pt idx="63">
                  <c:v>21.712586288187438</c:v>
                </c:pt>
                <c:pt idx="64">
                  <c:v>19.437716158731309</c:v>
                </c:pt>
                <c:pt idx="65">
                  <c:v>7.2649779629001783</c:v>
                </c:pt>
                <c:pt idx="66">
                  <c:v>34.864120878454578</c:v>
                </c:pt>
                <c:pt idx="67">
                  <c:v>12.787256585437142</c:v>
                </c:pt>
                <c:pt idx="68">
                  <c:v>11.569422624919319</c:v>
                </c:pt>
                <c:pt idx="69">
                  <c:v>10.960505644660408</c:v>
                </c:pt>
                <c:pt idx="70">
                  <c:v>15.823940404605983</c:v>
                </c:pt>
                <c:pt idx="71">
                  <c:v>17.572547775364267</c:v>
                </c:pt>
                <c:pt idx="72">
                  <c:v>20.532449586049182</c:v>
                </c:pt>
                <c:pt idx="73">
                  <c:v>3.036929057337221</c:v>
                </c:pt>
                <c:pt idx="74">
                  <c:v>22.56259745024305</c:v>
                </c:pt>
                <c:pt idx="75">
                  <c:v>6.8788406860497107</c:v>
                </c:pt>
                <c:pt idx="76">
                  <c:v>17.151242777217277</c:v>
                </c:pt>
                <c:pt idx="77">
                  <c:v>35.622944830105958</c:v>
                </c:pt>
                <c:pt idx="78">
                  <c:v>29.558890404729425</c:v>
                </c:pt>
                <c:pt idx="79">
                  <c:v>31.03605659516203</c:v>
                </c:pt>
                <c:pt idx="80">
                  <c:v>10.071942446043163</c:v>
                </c:pt>
                <c:pt idx="81">
                  <c:v>16.753270023293314</c:v>
                </c:pt>
                <c:pt idx="82">
                  <c:v>15.678193872065936</c:v>
                </c:pt>
                <c:pt idx="83">
                  <c:v>8.5110195305500795</c:v>
                </c:pt>
                <c:pt idx="84">
                  <c:v>15.366006630230263</c:v>
                </c:pt>
                <c:pt idx="85">
                  <c:v>10.540540540540539</c:v>
                </c:pt>
                <c:pt idx="86">
                  <c:v>18.030451429080223</c:v>
                </c:pt>
                <c:pt idx="87">
                  <c:v>24.84171649665846</c:v>
                </c:pt>
                <c:pt idx="88">
                  <c:v>0</c:v>
                </c:pt>
                <c:pt idx="89">
                  <c:v>9.5276079056988383</c:v>
                </c:pt>
                <c:pt idx="90">
                  <c:v>28.538509261721174</c:v>
                </c:pt>
                <c:pt idx="91">
                  <c:v>29.917166020444132</c:v>
                </c:pt>
                <c:pt idx="92">
                  <c:v>7.5564537386872859</c:v>
                </c:pt>
                <c:pt idx="93">
                  <c:v>14.085731675506478</c:v>
                </c:pt>
                <c:pt idx="94">
                  <c:v>13.507644197359278</c:v>
                </c:pt>
                <c:pt idx="95">
                  <c:v>1.0897044721471536</c:v>
                </c:pt>
                <c:pt idx="96">
                  <c:v>0</c:v>
                </c:pt>
                <c:pt idx="97">
                  <c:v>0</c:v>
                </c:pt>
                <c:pt idx="98">
                  <c:v>26.077097505668931</c:v>
                </c:pt>
                <c:pt idx="99">
                  <c:v>28.039010797631487</c:v>
                </c:pt>
                <c:pt idx="100">
                  <c:v>3.517720517104916</c:v>
                </c:pt>
                <c:pt idx="101">
                  <c:v>1.9745502413339184</c:v>
                </c:pt>
                <c:pt idx="102">
                  <c:v>8.0209241499564072</c:v>
                </c:pt>
                <c:pt idx="103">
                  <c:v>22.231909328683521</c:v>
                </c:pt>
                <c:pt idx="104">
                  <c:v>9.67741935483871</c:v>
                </c:pt>
                <c:pt idx="105">
                  <c:v>18.844878729715582</c:v>
                </c:pt>
                <c:pt idx="106">
                  <c:v>0</c:v>
                </c:pt>
                <c:pt idx="107">
                  <c:v>24.629468177855273</c:v>
                </c:pt>
                <c:pt idx="108">
                  <c:v>13.426329555361814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A-3B0C-4CDC-AAC1-EFA30518B4F7}"/>
            </c:ext>
          </c:extLst>
        </c:ser>
        <c:ser>
          <c:idx val="2"/>
          <c:order val="2"/>
          <c:tx>
            <c:strRef>
              <c:f>'Expenses vs. Date'!$D$3</c:f>
              <c:strCache>
                <c:ptCount val="1"/>
                <c:pt idx="0">
                  <c:v>Accommodation costs [PLN]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'Expenses vs. Date'!$A$4:$A$118</c:f>
              <c:multiLvlStrCache>
                <c:ptCount val="109"/>
                <c:lvl>
                  <c:pt idx="0">
                    <c:v>20.mar</c:v>
                  </c:pt>
                  <c:pt idx="1">
                    <c:v>21.mar</c:v>
                  </c:pt>
                  <c:pt idx="2">
                    <c:v>22.mar</c:v>
                  </c:pt>
                  <c:pt idx="3">
                    <c:v>23.mar</c:v>
                  </c:pt>
                  <c:pt idx="4">
                    <c:v>24.mar</c:v>
                  </c:pt>
                  <c:pt idx="5">
                    <c:v>25.mar</c:v>
                  </c:pt>
                  <c:pt idx="6">
                    <c:v>26.mar</c:v>
                  </c:pt>
                  <c:pt idx="7">
                    <c:v>27.mar</c:v>
                  </c:pt>
                  <c:pt idx="8">
                    <c:v>28.mar</c:v>
                  </c:pt>
                  <c:pt idx="9">
                    <c:v>29.mar</c:v>
                  </c:pt>
                  <c:pt idx="10">
                    <c:v>30.mar</c:v>
                  </c:pt>
                  <c:pt idx="11">
                    <c:v>31.mar</c:v>
                  </c:pt>
                  <c:pt idx="12">
                    <c:v>01.kwi</c:v>
                  </c:pt>
                  <c:pt idx="13">
                    <c:v>02.kwi</c:v>
                  </c:pt>
                  <c:pt idx="14">
                    <c:v>03.kwi</c:v>
                  </c:pt>
                  <c:pt idx="15">
                    <c:v>04.kwi</c:v>
                  </c:pt>
                  <c:pt idx="16">
                    <c:v>05.kwi</c:v>
                  </c:pt>
                  <c:pt idx="17">
                    <c:v>06.kwi</c:v>
                  </c:pt>
                  <c:pt idx="18">
                    <c:v>07.kwi</c:v>
                  </c:pt>
                  <c:pt idx="19">
                    <c:v>08.kwi</c:v>
                  </c:pt>
                  <c:pt idx="20">
                    <c:v>09.kwi</c:v>
                  </c:pt>
                  <c:pt idx="21">
                    <c:v>10.kwi</c:v>
                  </c:pt>
                  <c:pt idx="22">
                    <c:v>11.kwi</c:v>
                  </c:pt>
                  <c:pt idx="23">
                    <c:v>12.kwi</c:v>
                  </c:pt>
                  <c:pt idx="24">
                    <c:v>13.kwi</c:v>
                  </c:pt>
                  <c:pt idx="25">
                    <c:v>14.kwi</c:v>
                  </c:pt>
                  <c:pt idx="26">
                    <c:v>15.kwi</c:v>
                  </c:pt>
                  <c:pt idx="27">
                    <c:v>16.kwi</c:v>
                  </c:pt>
                  <c:pt idx="28">
                    <c:v>17.kwi</c:v>
                  </c:pt>
                  <c:pt idx="29">
                    <c:v>18.kwi</c:v>
                  </c:pt>
                  <c:pt idx="30">
                    <c:v>19.kwi</c:v>
                  </c:pt>
                  <c:pt idx="31">
                    <c:v>20.kwi</c:v>
                  </c:pt>
                  <c:pt idx="32">
                    <c:v>21.kwi</c:v>
                  </c:pt>
                  <c:pt idx="33">
                    <c:v>22.kwi</c:v>
                  </c:pt>
                  <c:pt idx="34">
                    <c:v>23.kwi</c:v>
                  </c:pt>
                  <c:pt idx="35">
                    <c:v>24.kwi</c:v>
                  </c:pt>
                  <c:pt idx="36">
                    <c:v>25.kwi</c:v>
                  </c:pt>
                  <c:pt idx="37">
                    <c:v>26.kwi</c:v>
                  </c:pt>
                  <c:pt idx="38">
                    <c:v>27.kwi</c:v>
                  </c:pt>
                  <c:pt idx="39">
                    <c:v>28.kwi</c:v>
                  </c:pt>
                  <c:pt idx="40">
                    <c:v>29.kwi</c:v>
                  </c:pt>
                  <c:pt idx="41">
                    <c:v>30.kwi</c:v>
                  </c:pt>
                  <c:pt idx="42">
                    <c:v>01.maj</c:v>
                  </c:pt>
                  <c:pt idx="43">
                    <c:v>02.maj</c:v>
                  </c:pt>
                  <c:pt idx="44">
                    <c:v>03.maj</c:v>
                  </c:pt>
                  <c:pt idx="45">
                    <c:v>04.maj</c:v>
                  </c:pt>
                  <c:pt idx="46">
                    <c:v>05.maj</c:v>
                  </c:pt>
                  <c:pt idx="47">
                    <c:v>06.maj</c:v>
                  </c:pt>
                  <c:pt idx="48">
                    <c:v>07.maj</c:v>
                  </c:pt>
                  <c:pt idx="49">
                    <c:v>08.maj</c:v>
                  </c:pt>
                  <c:pt idx="50">
                    <c:v>09.maj</c:v>
                  </c:pt>
                  <c:pt idx="51">
                    <c:v>10.maj</c:v>
                  </c:pt>
                  <c:pt idx="52">
                    <c:v>11.maj</c:v>
                  </c:pt>
                  <c:pt idx="53">
                    <c:v>12.maj</c:v>
                  </c:pt>
                  <c:pt idx="54">
                    <c:v>13.maj</c:v>
                  </c:pt>
                  <c:pt idx="55">
                    <c:v>14.maj</c:v>
                  </c:pt>
                  <c:pt idx="56">
                    <c:v>15.maj</c:v>
                  </c:pt>
                  <c:pt idx="57">
                    <c:v>16.maj</c:v>
                  </c:pt>
                  <c:pt idx="58">
                    <c:v>17.maj</c:v>
                  </c:pt>
                  <c:pt idx="59">
                    <c:v>18.maj</c:v>
                  </c:pt>
                  <c:pt idx="60">
                    <c:v>19.maj</c:v>
                  </c:pt>
                  <c:pt idx="61">
                    <c:v>20.maj</c:v>
                  </c:pt>
                  <c:pt idx="62">
                    <c:v>21.maj</c:v>
                  </c:pt>
                  <c:pt idx="63">
                    <c:v>22.maj</c:v>
                  </c:pt>
                  <c:pt idx="64">
                    <c:v>23.maj</c:v>
                  </c:pt>
                  <c:pt idx="65">
                    <c:v>24.maj</c:v>
                  </c:pt>
                  <c:pt idx="66">
                    <c:v>25.maj</c:v>
                  </c:pt>
                  <c:pt idx="67">
                    <c:v>26.maj</c:v>
                  </c:pt>
                  <c:pt idx="68">
                    <c:v>27.maj</c:v>
                  </c:pt>
                  <c:pt idx="69">
                    <c:v>28.maj</c:v>
                  </c:pt>
                  <c:pt idx="70">
                    <c:v>29.maj</c:v>
                  </c:pt>
                  <c:pt idx="71">
                    <c:v>30.maj</c:v>
                  </c:pt>
                  <c:pt idx="72">
                    <c:v>31.maj</c:v>
                  </c:pt>
                  <c:pt idx="73">
                    <c:v>01.cze</c:v>
                  </c:pt>
                  <c:pt idx="74">
                    <c:v>02.cze</c:v>
                  </c:pt>
                  <c:pt idx="75">
                    <c:v>03.cze</c:v>
                  </c:pt>
                  <c:pt idx="76">
                    <c:v>04.cze</c:v>
                  </c:pt>
                  <c:pt idx="77">
                    <c:v>05.cze</c:v>
                  </c:pt>
                  <c:pt idx="78">
                    <c:v>06.cze</c:v>
                  </c:pt>
                  <c:pt idx="79">
                    <c:v>07.cze</c:v>
                  </c:pt>
                  <c:pt idx="80">
                    <c:v>08.cze</c:v>
                  </c:pt>
                  <c:pt idx="81">
                    <c:v>09.cze</c:v>
                  </c:pt>
                  <c:pt idx="82">
                    <c:v>10.cze</c:v>
                  </c:pt>
                  <c:pt idx="83">
                    <c:v>11.cze</c:v>
                  </c:pt>
                  <c:pt idx="84">
                    <c:v>12.cze</c:v>
                  </c:pt>
                  <c:pt idx="85">
                    <c:v>13.cze</c:v>
                  </c:pt>
                  <c:pt idx="86">
                    <c:v>14.cze</c:v>
                  </c:pt>
                  <c:pt idx="87">
                    <c:v>15.cze</c:v>
                  </c:pt>
                  <c:pt idx="88">
                    <c:v>16.cze</c:v>
                  </c:pt>
                  <c:pt idx="89">
                    <c:v>17.cze</c:v>
                  </c:pt>
                  <c:pt idx="90">
                    <c:v>18.cze</c:v>
                  </c:pt>
                  <c:pt idx="91">
                    <c:v>19.cze</c:v>
                  </c:pt>
                  <c:pt idx="92">
                    <c:v>20.cze</c:v>
                  </c:pt>
                  <c:pt idx="93">
                    <c:v>21.cze</c:v>
                  </c:pt>
                  <c:pt idx="94">
                    <c:v>22.cze</c:v>
                  </c:pt>
                  <c:pt idx="95">
                    <c:v>23.cze</c:v>
                  </c:pt>
                  <c:pt idx="96">
                    <c:v>24.cze</c:v>
                  </c:pt>
                  <c:pt idx="97">
                    <c:v>25.cze</c:v>
                  </c:pt>
                  <c:pt idx="98">
                    <c:v>26.cze</c:v>
                  </c:pt>
                  <c:pt idx="99">
                    <c:v>27.cze</c:v>
                  </c:pt>
                  <c:pt idx="100">
                    <c:v>28.cze</c:v>
                  </c:pt>
                  <c:pt idx="101">
                    <c:v>29.cze</c:v>
                  </c:pt>
                  <c:pt idx="102">
                    <c:v>30.cze</c:v>
                  </c:pt>
                  <c:pt idx="103">
                    <c:v>01.lip</c:v>
                  </c:pt>
                  <c:pt idx="104">
                    <c:v>02.lip</c:v>
                  </c:pt>
                  <c:pt idx="105">
                    <c:v>03.lip</c:v>
                  </c:pt>
                  <c:pt idx="106">
                    <c:v>04.lip</c:v>
                  </c:pt>
                  <c:pt idx="107">
                    <c:v>05.lip</c:v>
                  </c:pt>
                  <c:pt idx="108">
                    <c:v>06.lip</c:v>
                  </c:pt>
                </c:lvl>
                <c:lvl>
                  <c:pt idx="0">
                    <c:v>mar</c:v>
                  </c:pt>
                  <c:pt idx="12">
                    <c:v>kwi</c:v>
                  </c:pt>
                  <c:pt idx="42">
                    <c:v>maj</c:v>
                  </c:pt>
                  <c:pt idx="73">
                    <c:v>cze</c:v>
                  </c:pt>
                  <c:pt idx="103">
                    <c:v>lip</c:v>
                  </c:pt>
                </c:lvl>
              </c:multiLvlStrCache>
            </c:multiLvlStrRef>
          </c:cat>
          <c:val>
            <c:numRef>
              <c:f>'Expenses vs. Date'!$D$4:$D$118</c:f>
              <c:numCache>
                <c:formatCode>#\ ##0.00\ _z_ł</c:formatCode>
                <c:ptCount val="109"/>
                <c:pt idx="0">
                  <c:v>16.950636393947693</c:v>
                </c:pt>
                <c:pt idx="1">
                  <c:v>16.79000865331215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9.2811559122819389</c:v>
                </c:pt>
                <c:pt idx="6">
                  <c:v>18.562311824563878</c:v>
                </c:pt>
                <c:pt idx="7">
                  <c:v>9.7091508284217358</c:v>
                </c:pt>
                <c:pt idx="8">
                  <c:v>9.6548172940765404</c:v>
                </c:pt>
                <c:pt idx="9">
                  <c:v>22.108527074654965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18.056897283339804</c:v>
                </c:pt>
                <c:pt idx="24">
                  <c:v>21.679702535146721</c:v>
                </c:pt>
                <c:pt idx="25">
                  <c:v>21.814513586785196</c:v>
                </c:pt>
                <c:pt idx="26">
                  <c:v>21.814513586785196</c:v>
                </c:pt>
                <c:pt idx="27">
                  <c:v>78.094247345240348</c:v>
                </c:pt>
                <c:pt idx="28">
                  <c:v>78.312057096303946</c:v>
                </c:pt>
                <c:pt idx="29">
                  <c:v>0</c:v>
                </c:pt>
                <c:pt idx="30">
                  <c:v>13.196173432349445</c:v>
                </c:pt>
                <c:pt idx="31">
                  <c:v>12.192445560730572</c:v>
                </c:pt>
                <c:pt idx="32">
                  <c:v>12.207835965749695</c:v>
                </c:pt>
                <c:pt idx="33">
                  <c:v>12.207835965749695</c:v>
                </c:pt>
                <c:pt idx="34">
                  <c:v>0</c:v>
                </c:pt>
                <c:pt idx="35">
                  <c:v>24.208737417508729</c:v>
                </c:pt>
                <c:pt idx="36">
                  <c:v>24.365699916912963</c:v>
                </c:pt>
                <c:pt idx="37">
                  <c:v>24.151147541775448</c:v>
                </c:pt>
                <c:pt idx="38">
                  <c:v>16.930361141041548</c:v>
                </c:pt>
                <c:pt idx="39">
                  <c:v>16.98829240571558</c:v>
                </c:pt>
                <c:pt idx="40">
                  <c:v>16.133459832500975</c:v>
                </c:pt>
                <c:pt idx="41">
                  <c:v>16.133459832500975</c:v>
                </c:pt>
                <c:pt idx="42">
                  <c:v>16.242069869990715</c:v>
                </c:pt>
                <c:pt idx="43">
                  <c:v>16.753746257332754</c:v>
                </c:pt>
                <c:pt idx="44">
                  <c:v>16.703852624294562</c:v>
                </c:pt>
                <c:pt idx="45">
                  <c:v>0</c:v>
                </c:pt>
                <c:pt idx="46">
                  <c:v>0</c:v>
                </c:pt>
                <c:pt idx="47">
                  <c:v>11.099119428977898</c:v>
                </c:pt>
                <c:pt idx="48">
                  <c:v>11.099119428977898</c:v>
                </c:pt>
                <c:pt idx="49">
                  <c:v>6.120400519009964</c:v>
                </c:pt>
                <c:pt idx="50">
                  <c:v>0</c:v>
                </c:pt>
                <c:pt idx="51">
                  <c:v>20.794089585830662</c:v>
                </c:pt>
                <c:pt idx="52">
                  <c:v>0</c:v>
                </c:pt>
                <c:pt idx="53">
                  <c:v>22.111392280667275</c:v>
                </c:pt>
                <c:pt idx="54">
                  <c:v>27.025035009704446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24.344523699393818</c:v>
                </c:pt>
                <c:pt idx="71">
                  <c:v>28.921484880287021</c:v>
                </c:pt>
                <c:pt idx="72">
                  <c:v>30.144424198696388</c:v>
                </c:pt>
                <c:pt idx="73">
                  <c:v>37.172011661807581</c:v>
                </c:pt>
                <c:pt idx="74">
                  <c:v>36.687150325598459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B-3B0C-4CDC-AAC1-EFA30518B4F7}"/>
            </c:ext>
          </c:extLst>
        </c:ser>
        <c:ser>
          <c:idx val="3"/>
          <c:order val="3"/>
          <c:tx>
            <c:strRef>
              <c:f>'Expenses vs. Date'!$E$3</c:f>
              <c:strCache>
                <c:ptCount val="1"/>
                <c:pt idx="0">
                  <c:v>Other costs  [PLN] 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'Expenses vs. Date'!$A$4:$A$118</c:f>
              <c:multiLvlStrCache>
                <c:ptCount val="109"/>
                <c:lvl>
                  <c:pt idx="0">
                    <c:v>20.mar</c:v>
                  </c:pt>
                  <c:pt idx="1">
                    <c:v>21.mar</c:v>
                  </c:pt>
                  <c:pt idx="2">
                    <c:v>22.mar</c:v>
                  </c:pt>
                  <c:pt idx="3">
                    <c:v>23.mar</c:v>
                  </c:pt>
                  <c:pt idx="4">
                    <c:v>24.mar</c:v>
                  </c:pt>
                  <c:pt idx="5">
                    <c:v>25.mar</c:v>
                  </c:pt>
                  <c:pt idx="6">
                    <c:v>26.mar</c:v>
                  </c:pt>
                  <c:pt idx="7">
                    <c:v>27.mar</c:v>
                  </c:pt>
                  <c:pt idx="8">
                    <c:v>28.mar</c:v>
                  </c:pt>
                  <c:pt idx="9">
                    <c:v>29.mar</c:v>
                  </c:pt>
                  <c:pt idx="10">
                    <c:v>30.mar</c:v>
                  </c:pt>
                  <c:pt idx="11">
                    <c:v>31.mar</c:v>
                  </c:pt>
                  <c:pt idx="12">
                    <c:v>01.kwi</c:v>
                  </c:pt>
                  <c:pt idx="13">
                    <c:v>02.kwi</c:v>
                  </c:pt>
                  <c:pt idx="14">
                    <c:v>03.kwi</c:v>
                  </c:pt>
                  <c:pt idx="15">
                    <c:v>04.kwi</c:v>
                  </c:pt>
                  <c:pt idx="16">
                    <c:v>05.kwi</c:v>
                  </c:pt>
                  <c:pt idx="17">
                    <c:v>06.kwi</c:v>
                  </c:pt>
                  <c:pt idx="18">
                    <c:v>07.kwi</c:v>
                  </c:pt>
                  <c:pt idx="19">
                    <c:v>08.kwi</c:v>
                  </c:pt>
                  <c:pt idx="20">
                    <c:v>09.kwi</c:v>
                  </c:pt>
                  <c:pt idx="21">
                    <c:v>10.kwi</c:v>
                  </c:pt>
                  <c:pt idx="22">
                    <c:v>11.kwi</c:v>
                  </c:pt>
                  <c:pt idx="23">
                    <c:v>12.kwi</c:v>
                  </c:pt>
                  <c:pt idx="24">
                    <c:v>13.kwi</c:v>
                  </c:pt>
                  <c:pt idx="25">
                    <c:v>14.kwi</c:v>
                  </c:pt>
                  <c:pt idx="26">
                    <c:v>15.kwi</c:v>
                  </c:pt>
                  <c:pt idx="27">
                    <c:v>16.kwi</c:v>
                  </c:pt>
                  <c:pt idx="28">
                    <c:v>17.kwi</c:v>
                  </c:pt>
                  <c:pt idx="29">
                    <c:v>18.kwi</c:v>
                  </c:pt>
                  <c:pt idx="30">
                    <c:v>19.kwi</c:v>
                  </c:pt>
                  <c:pt idx="31">
                    <c:v>20.kwi</c:v>
                  </c:pt>
                  <c:pt idx="32">
                    <c:v>21.kwi</c:v>
                  </c:pt>
                  <c:pt idx="33">
                    <c:v>22.kwi</c:v>
                  </c:pt>
                  <c:pt idx="34">
                    <c:v>23.kwi</c:v>
                  </c:pt>
                  <c:pt idx="35">
                    <c:v>24.kwi</c:v>
                  </c:pt>
                  <c:pt idx="36">
                    <c:v>25.kwi</c:v>
                  </c:pt>
                  <c:pt idx="37">
                    <c:v>26.kwi</c:v>
                  </c:pt>
                  <c:pt idx="38">
                    <c:v>27.kwi</c:v>
                  </c:pt>
                  <c:pt idx="39">
                    <c:v>28.kwi</c:v>
                  </c:pt>
                  <c:pt idx="40">
                    <c:v>29.kwi</c:v>
                  </c:pt>
                  <c:pt idx="41">
                    <c:v>30.kwi</c:v>
                  </c:pt>
                  <c:pt idx="42">
                    <c:v>01.maj</c:v>
                  </c:pt>
                  <c:pt idx="43">
                    <c:v>02.maj</c:v>
                  </c:pt>
                  <c:pt idx="44">
                    <c:v>03.maj</c:v>
                  </c:pt>
                  <c:pt idx="45">
                    <c:v>04.maj</c:v>
                  </c:pt>
                  <c:pt idx="46">
                    <c:v>05.maj</c:v>
                  </c:pt>
                  <c:pt idx="47">
                    <c:v>06.maj</c:v>
                  </c:pt>
                  <c:pt idx="48">
                    <c:v>07.maj</c:v>
                  </c:pt>
                  <c:pt idx="49">
                    <c:v>08.maj</c:v>
                  </c:pt>
                  <c:pt idx="50">
                    <c:v>09.maj</c:v>
                  </c:pt>
                  <c:pt idx="51">
                    <c:v>10.maj</c:v>
                  </c:pt>
                  <c:pt idx="52">
                    <c:v>11.maj</c:v>
                  </c:pt>
                  <c:pt idx="53">
                    <c:v>12.maj</c:v>
                  </c:pt>
                  <c:pt idx="54">
                    <c:v>13.maj</c:v>
                  </c:pt>
                  <c:pt idx="55">
                    <c:v>14.maj</c:v>
                  </c:pt>
                  <c:pt idx="56">
                    <c:v>15.maj</c:v>
                  </c:pt>
                  <c:pt idx="57">
                    <c:v>16.maj</c:v>
                  </c:pt>
                  <c:pt idx="58">
                    <c:v>17.maj</c:v>
                  </c:pt>
                  <c:pt idx="59">
                    <c:v>18.maj</c:v>
                  </c:pt>
                  <c:pt idx="60">
                    <c:v>19.maj</c:v>
                  </c:pt>
                  <c:pt idx="61">
                    <c:v>20.maj</c:v>
                  </c:pt>
                  <c:pt idx="62">
                    <c:v>21.maj</c:v>
                  </c:pt>
                  <c:pt idx="63">
                    <c:v>22.maj</c:v>
                  </c:pt>
                  <c:pt idx="64">
                    <c:v>23.maj</c:v>
                  </c:pt>
                  <c:pt idx="65">
                    <c:v>24.maj</c:v>
                  </c:pt>
                  <c:pt idx="66">
                    <c:v>25.maj</c:v>
                  </c:pt>
                  <c:pt idx="67">
                    <c:v>26.maj</c:v>
                  </c:pt>
                  <c:pt idx="68">
                    <c:v>27.maj</c:v>
                  </c:pt>
                  <c:pt idx="69">
                    <c:v>28.maj</c:v>
                  </c:pt>
                  <c:pt idx="70">
                    <c:v>29.maj</c:v>
                  </c:pt>
                  <c:pt idx="71">
                    <c:v>30.maj</c:v>
                  </c:pt>
                  <c:pt idx="72">
                    <c:v>31.maj</c:v>
                  </c:pt>
                  <c:pt idx="73">
                    <c:v>01.cze</c:v>
                  </c:pt>
                  <c:pt idx="74">
                    <c:v>02.cze</c:v>
                  </c:pt>
                  <c:pt idx="75">
                    <c:v>03.cze</c:v>
                  </c:pt>
                  <c:pt idx="76">
                    <c:v>04.cze</c:v>
                  </c:pt>
                  <c:pt idx="77">
                    <c:v>05.cze</c:v>
                  </c:pt>
                  <c:pt idx="78">
                    <c:v>06.cze</c:v>
                  </c:pt>
                  <c:pt idx="79">
                    <c:v>07.cze</c:v>
                  </c:pt>
                  <c:pt idx="80">
                    <c:v>08.cze</c:v>
                  </c:pt>
                  <c:pt idx="81">
                    <c:v>09.cze</c:v>
                  </c:pt>
                  <c:pt idx="82">
                    <c:v>10.cze</c:v>
                  </c:pt>
                  <c:pt idx="83">
                    <c:v>11.cze</c:v>
                  </c:pt>
                  <c:pt idx="84">
                    <c:v>12.cze</c:v>
                  </c:pt>
                  <c:pt idx="85">
                    <c:v>13.cze</c:v>
                  </c:pt>
                  <c:pt idx="86">
                    <c:v>14.cze</c:v>
                  </c:pt>
                  <c:pt idx="87">
                    <c:v>15.cze</c:v>
                  </c:pt>
                  <c:pt idx="88">
                    <c:v>16.cze</c:v>
                  </c:pt>
                  <c:pt idx="89">
                    <c:v>17.cze</c:v>
                  </c:pt>
                  <c:pt idx="90">
                    <c:v>18.cze</c:v>
                  </c:pt>
                  <c:pt idx="91">
                    <c:v>19.cze</c:v>
                  </c:pt>
                  <c:pt idx="92">
                    <c:v>20.cze</c:v>
                  </c:pt>
                  <c:pt idx="93">
                    <c:v>21.cze</c:v>
                  </c:pt>
                  <c:pt idx="94">
                    <c:v>22.cze</c:v>
                  </c:pt>
                  <c:pt idx="95">
                    <c:v>23.cze</c:v>
                  </c:pt>
                  <c:pt idx="96">
                    <c:v>24.cze</c:v>
                  </c:pt>
                  <c:pt idx="97">
                    <c:v>25.cze</c:v>
                  </c:pt>
                  <c:pt idx="98">
                    <c:v>26.cze</c:v>
                  </c:pt>
                  <c:pt idx="99">
                    <c:v>27.cze</c:v>
                  </c:pt>
                  <c:pt idx="100">
                    <c:v>28.cze</c:v>
                  </c:pt>
                  <c:pt idx="101">
                    <c:v>29.cze</c:v>
                  </c:pt>
                  <c:pt idx="102">
                    <c:v>30.cze</c:v>
                  </c:pt>
                  <c:pt idx="103">
                    <c:v>01.lip</c:v>
                  </c:pt>
                  <c:pt idx="104">
                    <c:v>02.lip</c:v>
                  </c:pt>
                  <c:pt idx="105">
                    <c:v>03.lip</c:v>
                  </c:pt>
                  <c:pt idx="106">
                    <c:v>04.lip</c:v>
                  </c:pt>
                  <c:pt idx="107">
                    <c:v>05.lip</c:v>
                  </c:pt>
                  <c:pt idx="108">
                    <c:v>06.lip</c:v>
                  </c:pt>
                </c:lvl>
                <c:lvl>
                  <c:pt idx="0">
                    <c:v>mar</c:v>
                  </c:pt>
                  <c:pt idx="12">
                    <c:v>kwi</c:v>
                  </c:pt>
                  <c:pt idx="42">
                    <c:v>maj</c:v>
                  </c:pt>
                  <c:pt idx="73">
                    <c:v>cze</c:v>
                  </c:pt>
                  <c:pt idx="103">
                    <c:v>lip</c:v>
                  </c:pt>
                </c:lvl>
              </c:multiLvlStrCache>
            </c:multiLvlStrRef>
          </c:cat>
          <c:val>
            <c:numRef>
              <c:f>'Expenses vs. Date'!$E$4:$E$118</c:f>
              <c:numCache>
                <c:formatCode>#\ ##0.00\ _z_ł</c:formatCode>
                <c:ptCount val="109"/>
                <c:pt idx="0">
                  <c:v>46.567682400955199</c:v>
                </c:pt>
                <c:pt idx="1">
                  <c:v>0</c:v>
                </c:pt>
                <c:pt idx="2">
                  <c:v>45.942116608442689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48.083413626469543</c:v>
                </c:pt>
                <c:pt idx="8">
                  <c:v>0</c:v>
                </c:pt>
                <c:pt idx="9">
                  <c:v>9.2118862811062368</c:v>
                </c:pt>
                <c:pt idx="10">
                  <c:v>126.06753683287511</c:v>
                </c:pt>
                <c:pt idx="11">
                  <c:v>0</c:v>
                </c:pt>
                <c:pt idx="12">
                  <c:v>0</c:v>
                </c:pt>
                <c:pt idx="13">
                  <c:v>17.505518845151709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24.742494776584437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8.7460149942119276</c:v>
                </c:pt>
                <c:pt idx="23">
                  <c:v>0</c:v>
                </c:pt>
                <c:pt idx="24">
                  <c:v>194.72347190321292</c:v>
                </c:pt>
                <c:pt idx="25">
                  <c:v>179.59595413728192</c:v>
                </c:pt>
                <c:pt idx="26">
                  <c:v>53.140227151954029</c:v>
                </c:pt>
                <c:pt idx="27">
                  <c:v>13.510227242022211</c:v>
                </c:pt>
                <c:pt idx="28">
                  <c:v>0</c:v>
                </c:pt>
                <c:pt idx="29">
                  <c:v>0</c:v>
                </c:pt>
                <c:pt idx="30">
                  <c:v>6.5980867161747225</c:v>
                </c:pt>
                <c:pt idx="31">
                  <c:v>0</c:v>
                </c:pt>
                <c:pt idx="32">
                  <c:v>21.974104738349453</c:v>
                </c:pt>
                <c:pt idx="33">
                  <c:v>0</c:v>
                </c:pt>
                <c:pt idx="34">
                  <c:v>0</c:v>
                </c:pt>
                <c:pt idx="35">
                  <c:v>86.667279954681248</c:v>
                </c:pt>
                <c:pt idx="36">
                  <c:v>15.837704945993426</c:v>
                </c:pt>
                <c:pt idx="37">
                  <c:v>4.8302295083550897</c:v>
                </c:pt>
                <c:pt idx="38">
                  <c:v>25.197560876107193</c:v>
                </c:pt>
                <c:pt idx="39">
                  <c:v>4.8159581589555156</c:v>
                </c:pt>
                <c:pt idx="40">
                  <c:v>108.35905857649909</c:v>
                </c:pt>
                <c:pt idx="41">
                  <c:v>9.6319163179110312</c:v>
                </c:pt>
                <c:pt idx="42">
                  <c:v>4.8483790656688699</c:v>
                </c:pt>
                <c:pt idx="43">
                  <c:v>0</c:v>
                </c:pt>
                <c:pt idx="44">
                  <c:v>14.556214429742404</c:v>
                </c:pt>
                <c:pt idx="45">
                  <c:v>14.377593957576513</c:v>
                </c:pt>
                <c:pt idx="46">
                  <c:v>0</c:v>
                </c:pt>
                <c:pt idx="47">
                  <c:v>29.434128872427578</c:v>
                </c:pt>
                <c:pt idx="48">
                  <c:v>11.037798327160342</c:v>
                </c:pt>
                <c:pt idx="49">
                  <c:v>184.22405562219993</c:v>
                </c:pt>
                <c:pt idx="50">
                  <c:v>8.6267453754482819</c:v>
                </c:pt>
                <c:pt idx="51">
                  <c:v>56.266360055777092</c:v>
                </c:pt>
                <c:pt idx="52">
                  <c:v>101.35550690053877</c:v>
                </c:pt>
                <c:pt idx="53">
                  <c:v>10.441490799203992</c:v>
                </c:pt>
                <c:pt idx="54">
                  <c:v>0</c:v>
                </c:pt>
                <c:pt idx="55">
                  <c:v>13.512517504852223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28.446362666601274</c:v>
                </c:pt>
                <c:pt idx="63">
                  <c:v>0</c:v>
                </c:pt>
                <c:pt idx="64">
                  <c:v>36.151982936264055</c:v>
                </c:pt>
                <c:pt idx="65">
                  <c:v>36.324889814500892</c:v>
                </c:pt>
                <c:pt idx="66">
                  <c:v>24.253301480664057</c:v>
                </c:pt>
                <c:pt idx="67">
                  <c:v>56.93373765420823</c:v>
                </c:pt>
                <c:pt idx="68">
                  <c:v>7.3070037631069384</c:v>
                </c:pt>
                <c:pt idx="69">
                  <c:v>0</c:v>
                </c:pt>
                <c:pt idx="70">
                  <c:v>4.8689047398787642</c:v>
                </c:pt>
                <c:pt idx="71">
                  <c:v>6.1015790886681476</c:v>
                </c:pt>
                <c:pt idx="72">
                  <c:v>0</c:v>
                </c:pt>
                <c:pt idx="73">
                  <c:v>36.443148688046648</c:v>
                </c:pt>
                <c:pt idx="74">
                  <c:v>0</c:v>
                </c:pt>
                <c:pt idx="75">
                  <c:v>13.757681372099421</c:v>
                </c:pt>
                <c:pt idx="76">
                  <c:v>0</c:v>
                </c:pt>
                <c:pt idx="77">
                  <c:v>0</c:v>
                </c:pt>
                <c:pt idx="78">
                  <c:v>8.0945884492951343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53.753807561368923</c:v>
                </c:pt>
                <c:pt idx="84">
                  <c:v>4.4798853149359372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22.171985044778715</c:v>
                </c:pt>
                <c:pt idx="94">
                  <c:v>26.059763724808896</c:v>
                </c:pt>
                <c:pt idx="95">
                  <c:v>2.6152907331531687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C-3B0C-4CDC-AAC1-EFA30518B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7360480"/>
        <c:axId val="747083792"/>
      </c:lineChart>
      <c:catAx>
        <c:axId val="83736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7083792"/>
        <c:crosses val="autoZero"/>
        <c:auto val="1"/>
        <c:lblAlgn val="ctr"/>
        <c:lblOffset val="100"/>
        <c:noMultiLvlLbl val="0"/>
      </c:catAx>
      <c:valAx>
        <c:axId val="74708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_z_ł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736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[Rozliczenie Azja.xlsx]Expenses vs. Country!Tabela przestawna10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</a:t>
            </a:r>
            <a:r>
              <a:rPr lang="en-US"/>
              <a:t>verage </a:t>
            </a:r>
            <a:r>
              <a:rPr lang="pl-PL"/>
              <a:t>costs</a:t>
            </a:r>
            <a:r>
              <a:rPr lang="en-US"/>
              <a:t> in each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</c:pivotFmt>
      <c:pivotFmt>
        <c:idx val="13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'Expenses vs. Country'!$B$44</c:f>
              <c:strCache>
                <c:ptCount val="1"/>
                <c:pt idx="0">
                  <c:v>Average transport costs [PLN]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'Expenses vs. Country'!$A$45:$A$49</c:f>
              <c:strCache>
                <c:ptCount val="4"/>
                <c:pt idx="0">
                  <c:v>Laos</c:v>
                </c:pt>
                <c:pt idx="1">
                  <c:v>Malaysia</c:v>
                </c:pt>
                <c:pt idx="2">
                  <c:v>Thailand</c:v>
                </c:pt>
                <c:pt idx="3">
                  <c:v>Vietnam</c:v>
                </c:pt>
              </c:strCache>
            </c:strRef>
          </c:cat>
          <c:val>
            <c:numRef>
              <c:f>'Expenses vs. Country'!$B$45:$B$49</c:f>
              <c:numCache>
                <c:formatCode>#\ ##0.00\ _z_ł</c:formatCode>
                <c:ptCount val="4"/>
                <c:pt idx="0">
                  <c:v>14.342023239362907</c:v>
                </c:pt>
                <c:pt idx="1">
                  <c:v>8.9414187534282163</c:v>
                </c:pt>
                <c:pt idx="2">
                  <c:v>14.759375634530427</c:v>
                </c:pt>
                <c:pt idx="3">
                  <c:v>26.853637333709077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67-4624-B6D6-CB258F9789F7}"/>
            </c:ext>
          </c:extLst>
        </c:ser>
        <c:ser>
          <c:idx val="1"/>
          <c:order val="1"/>
          <c:tx>
            <c:strRef>
              <c:f>'Expenses vs. Country'!$C$44</c:f>
              <c:strCache>
                <c:ptCount val="1"/>
                <c:pt idx="0">
                  <c:v>Average food&amp;drinks costs [PLN]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'Expenses vs. Country'!$A$45:$A$49</c:f>
              <c:strCache>
                <c:ptCount val="4"/>
                <c:pt idx="0">
                  <c:v>Laos</c:v>
                </c:pt>
                <c:pt idx="1">
                  <c:v>Malaysia</c:v>
                </c:pt>
                <c:pt idx="2">
                  <c:v>Thailand</c:v>
                </c:pt>
                <c:pt idx="3">
                  <c:v>Vietnam</c:v>
                </c:pt>
              </c:strCache>
            </c:strRef>
          </c:cat>
          <c:val>
            <c:numRef>
              <c:f>'Expenses vs. Country'!$C$45:$C$49</c:f>
              <c:numCache>
                <c:formatCode>#\ ##0.00\ _z_ł</c:formatCode>
                <c:ptCount val="4"/>
                <c:pt idx="0">
                  <c:v>22.309671219604972</c:v>
                </c:pt>
                <c:pt idx="1">
                  <c:v>14.950452552619552</c:v>
                </c:pt>
                <c:pt idx="2">
                  <c:v>19.785965936758455</c:v>
                </c:pt>
                <c:pt idx="3">
                  <c:v>16.919322498808267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83-4E6E-9ABB-4D21F75DF4FD}"/>
            </c:ext>
          </c:extLst>
        </c:ser>
        <c:ser>
          <c:idx val="2"/>
          <c:order val="2"/>
          <c:tx>
            <c:strRef>
              <c:f>'Expenses vs. Country'!$D$44</c:f>
              <c:strCache>
                <c:ptCount val="1"/>
                <c:pt idx="0">
                  <c:v>Average accommodation costs [PLN]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'Expenses vs. Country'!$A$45:$A$49</c:f>
              <c:strCache>
                <c:ptCount val="4"/>
                <c:pt idx="0">
                  <c:v>Laos</c:v>
                </c:pt>
                <c:pt idx="1">
                  <c:v>Malaysia</c:v>
                </c:pt>
                <c:pt idx="2">
                  <c:v>Thailand</c:v>
                </c:pt>
                <c:pt idx="3">
                  <c:v>Vietnam</c:v>
                </c:pt>
              </c:strCache>
            </c:strRef>
          </c:cat>
          <c:val>
            <c:numRef>
              <c:f>'Expenses vs. Country'!$D$45:$D$49</c:f>
              <c:numCache>
                <c:formatCode>#\ ##0.00\ _z_ł</c:formatCode>
                <c:ptCount val="4"/>
                <c:pt idx="0">
                  <c:v>15.014596288786946</c:v>
                </c:pt>
                <c:pt idx="1">
                  <c:v>1.0482042950170989</c:v>
                </c:pt>
                <c:pt idx="2">
                  <c:v>7.8154143104768901</c:v>
                </c:pt>
                <c:pt idx="3">
                  <c:v>11.484668156361598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83-4E6E-9ABB-4D21F75DF4FD}"/>
            </c:ext>
          </c:extLst>
        </c:ser>
        <c:ser>
          <c:idx val="3"/>
          <c:order val="3"/>
          <c:tx>
            <c:strRef>
              <c:f>'Expenses vs. Country'!$E$44</c:f>
              <c:strCache>
                <c:ptCount val="1"/>
                <c:pt idx="0">
                  <c:v>Average other costs [PLN] 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'Expenses vs. Country'!$A$45:$A$49</c:f>
              <c:strCache>
                <c:ptCount val="4"/>
                <c:pt idx="0">
                  <c:v>Laos</c:v>
                </c:pt>
                <c:pt idx="1">
                  <c:v>Malaysia</c:v>
                </c:pt>
                <c:pt idx="2">
                  <c:v>Thailand</c:v>
                </c:pt>
                <c:pt idx="3">
                  <c:v>Vietnam</c:v>
                </c:pt>
              </c:strCache>
            </c:strRef>
          </c:cat>
          <c:val>
            <c:numRef>
              <c:f>'Expenses vs. Country'!$E$45:$E$49</c:f>
              <c:numCache>
                <c:formatCode>#\ ##0.00\ _z_ł</c:formatCode>
                <c:ptCount val="4"/>
                <c:pt idx="0">
                  <c:v>20.73973336865599</c:v>
                </c:pt>
                <c:pt idx="1">
                  <c:v>3.7409429200125772</c:v>
                </c:pt>
                <c:pt idx="2">
                  <c:v>23.276054081769548</c:v>
                </c:pt>
                <c:pt idx="3">
                  <c:v>24.98176230698202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83-4E6E-9ABB-4D21F75DF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7836415"/>
        <c:axId val="1737296143"/>
      </c:barChart>
      <c:catAx>
        <c:axId val="1657836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7296143"/>
        <c:crosses val="autoZero"/>
        <c:auto val="1"/>
        <c:lblAlgn val="ctr"/>
        <c:lblOffset val="100"/>
        <c:noMultiLvlLbl val="0"/>
      </c:catAx>
      <c:valAx>
        <c:axId val="173729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_z_ł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57836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[Rozliczenie Azja.xlsx]Expenses vs. Country!Tabela przestawna2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How much on average per day we exceeded the budget depending on the country [PLN]</a:t>
            </a:r>
            <a:endParaRPr lang="en-US"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6666666666666767E-2"/>
              <c:y val="-6.4814814814814811E-2"/>
            </c:manualLayout>
          </c:layout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2.2221566054243219E-2"/>
              <c:y val="-5.0925925925926013E-2"/>
            </c:manualLayout>
          </c:layout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2.2221566054243219E-2"/>
              <c:y val="-5.0925925925926013E-2"/>
            </c:manualLayout>
          </c:layout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6666666666666767E-2"/>
              <c:y val="-6.4814814814814811E-2"/>
            </c:manualLayout>
          </c:layout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2.2221566054243219E-2"/>
              <c:y val="-5.0925925925926013E-2"/>
            </c:manualLayout>
          </c:layout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1.6666666666666767E-2"/>
              <c:y val="-6.4814814814814811E-2"/>
            </c:manualLayout>
          </c:layout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'Expenses vs. Country'!$B$62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'Expenses vs. Country'!$A$63:$A$67</c:f>
              <c:strCache>
                <c:ptCount val="4"/>
                <c:pt idx="0">
                  <c:v>Malaysia</c:v>
                </c:pt>
                <c:pt idx="1">
                  <c:v>Thailand</c:v>
                </c:pt>
                <c:pt idx="2">
                  <c:v>Laos</c:v>
                </c:pt>
                <c:pt idx="3">
                  <c:v>Vietnam</c:v>
                </c:pt>
              </c:strCache>
            </c:strRef>
          </c:cat>
          <c:val>
            <c:numRef>
              <c:f>'Expenses vs. Country'!$B$63:$B$67</c:f>
              <c:numCache>
                <c:formatCode>#\ ##0.00\ _z_ł</c:formatCode>
                <c:ptCount val="4"/>
                <c:pt idx="0">
                  <c:v>-25.093175027309652</c:v>
                </c:pt>
                <c:pt idx="1">
                  <c:v>11.862616415148215</c:v>
                </c:pt>
                <c:pt idx="2">
                  <c:v>18.631830568023716</c:v>
                </c:pt>
                <c:pt idx="3">
                  <c:v>26.465196747473865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549-4656-B30E-B36ED1F95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12221520"/>
        <c:axId val="1340149520"/>
      </c:barChart>
      <c:catAx>
        <c:axId val="11122215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40149520"/>
        <c:crosses val="autoZero"/>
        <c:auto val="1"/>
        <c:lblAlgn val="ctr"/>
        <c:lblOffset val="100"/>
        <c:noMultiLvlLbl val="0"/>
      </c:catAx>
      <c:valAx>
        <c:axId val="134014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_z_ł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222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196850</xdr:colOff>
      <xdr:row>4</xdr:row>
      <xdr:rowOff>60325</xdr:rowOff>
    </xdr:from>
    <xdr:to>
      <xdr:col>12</xdr:col>
      <xdr:colOff>501650</xdr:colOff>
      <xdr:row>21</xdr:row>
      <xdr:rowOff>104775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BA5F4A5-B860-A2C0-E9BE-D6F3F8FED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368300</xdr:colOff>
      <xdr:row>23</xdr:row>
      <xdr:rowOff>139700</xdr:rowOff>
    </xdr:from>
    <xdr:to>
      <xdr:col>8</xdr:col>
      <xdr:colOff>368300</xdr:colOff>
      <xdr:row>32</xdr:row>
      <xdr:rowOff>82550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4" name="Date">
              <a:extLst>
                <a:ext uri="{FF2B5EF4-FFF2-40B4-BE49-F238E27FC236}">
                  <a16:creationId xmlns:a16="http://schemas.microsoft.com/office/drawing/2014/main" id="{71EC686D-5382-08B7-F7D3-58AB5EEA94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69300" y="379095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Oś czasu: działa w programie Excel 2013 lub nowszym. Nie przenoś ani nie zmieniaj rozmiaru.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557893</xdr:colOff>
      <xdr:row>39</xdr:row>
      <xdr:rowOff>57150</xdr:rowOff>
    </xdr:from>
    <xdr:to>
      <xdr:col>6</xdr:col>
      <xdr:colOff>3340101</xdr:colOff>
      <xdr:row>51</xdr:row>
      <xdr:rowOff>81643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6F9757D4-F441-8B7D-FA76-AD68FA82A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852714</xdr:colOff>
      <xdr:row>56</xdr:row>
      <xdr:rowOff>45358</xdr:rowOff>
    </xdr:from>
    <xdr:to>
      <xdr:col>5</xdr:col>
      <xdr:colOff>705755</xdr:colOff>
      <xdr:row>71</xdr:row>
      <xdr:rowOff>38100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084C889-E50D-0E8C-A8CF-2C70E8816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308428</xdr:colOff>
      <xdr:row>73</xdr:row>
      <xdr:rowOff>117928</xdr:rowOff>
    </xdr:from>
    <xdr:to>
      <xdr:col>6</xdr:col>
      <xdr:colOff>621392</xdr:colOff>
      <xdr:row>86</xdr:row>
      <xdr:rowOff>74384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01B34D8-278C-18CF-0F08-83F489084B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207735</xdr:colOff>
      <xdr:row>36</xdr:row>
      <xdr:rowOff>101600</xdr:rowOff>
    </xdr:from>
    <xdr:to>
      <xdr:col>9</xdr:col>
      <xdr:colOff>312963</xdr:colOff>
      <xdr:row>50</xdr:row>
      <xdr:rowOff>149222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Country">
              <a:extLst>
                <a:ext uri="{FF2B5EF4-FFF2-40B4-BE49-F238E27FC236}">
                  <a16:creationId xmlns:a16="http://schemas.microsoft.com/office/drawing/2014/main" id="{085A077B-6BD7-15EF-FEFF-D1B5918A00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785521" y="5988957"/>
              <a:ext cx="1828800" cy="23336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2</xdr:col>
      <xdr:colOff>1201964</xdr:colOff>
      <xdr:row>14</xdr:row>
      <xdr:rowOff>48079</xdr:rowOff>
    </xdr:from>
    <xdr:to>
      <xdr:col>4</xdr:col>
      <xdr:colOff>240393</xdr:colOff>
      <xdr:row>31</xdr:row>
      <xdr:rowOff>15421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CD5E664-D79C-6949-AAA3-0545C89CE0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646545</xdr:colOff>
      <xdr:row>15</xdr:row>
      <xdr:rowOff>127000</xdr:rowOff>
    </xdr:from>
    <xdr:to>
      <xdr:col>20</xdr:col>
      <xdr:colOff>1737013</xdr:colOff>
      <xdr:row>37</xdr:row>
      <xdr:rowOff>23091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BF23A966-59F1-4424-B9B1-2475398CA8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57728</xdr:colOff>
      <xdr:row>9</xdr:row>
      <xdr:rowOff>0</xdr:rowOff>
    </xdr:from>
    <xdr:to>
      <xdr:col>10</xdr:col>
      <xdr:colOff>46182</xdr:colOff>
      <xdr:row>16</xdr:row>
      <xdr:rowOff>103910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Date 1">
              <a:extLst>
                <a:ext uri="{FF2B5EF4-FFF2-40B4-BE49-F238E27FC236}">
                  <a16:creationId xmlns:a16="http://schemas.microsoft.com/office/drawing/2014/main" id="{B67BC23A-FD4C-4861-BC9B-B48100E0F2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728" y="1316182"/>
              <a:ext cx="5564909" cy="14200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Oś czasu: działa w programie Excel 2013 lub nowszym. Nie przenoś ani nie zmieniaj rozmiaru.</a:t>
              </a:r>
            </a:p>
          </xdr:txBody>
        </xdr:sp>
      </mc:Fallback>
    </mc:AlternateContent>
    <xdr:clientData/>
  </xdr:twoCellAnchor>
  <xdr:twoCellAnchor>
    <xdr:from>
      <xdr:col>14</xdr:col>
      <xdr:colOff>667844</xdr:colOff>
      <xdr:row>24</xdr:row>
      <xdr:rowOff>46182</xdr:rowOff>
    </xdr:from>
    <xdr:to>
      <xdr:col>16</xdr:col>
      <xdr:colOff>334818</xdr:colOff>
      <xdr:row>37</xdr:row>
      <xdr:rowOff>46181</xdr:rowOff>
    </xdr:to>
    <xdr:graphicFrame macro="">
      <xdr:nvGraphicFramePr>
        <xdr:cNvPr id="31" name="Wykres 30">
          <a:extLst>
            <a:ext uri="{FF2B5EF4-FFF2-40B4-BE49-F238E27FC236}">
              <a16:creationId xmlns:a16="http://schemas.microsoft.com/office/drawing/2014/main" id="{B7C4E2AE-A4BE-41D9-A75E-D6E72DDCD5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59766</xdr:colOff>
      <xdr:row>16</xdr:row>
      <xdr:rowOff>127000</xdr:rowOff>
    </xdr:from>
    <xdr:to>
      <xdr:col>10</xdr:col>
      <xdr:colOff>1</xdr:colOff>
      <xdr:row>36</xdr:row>
      <xdr:rowOff>150091</xdr:rowOff>
    </xdr:to>
    <xdr:graphicFrame macro="">
      <xdr:nvGraphicFramePr>
        <xdr:cNvPr id="32" name="Wykres 31">
          <a:extLst>
            <a:ext uri="{FF2B5EF4-FFF2-40B4-BE49-F238E27FC236}">
              <a16:creationId xmlns:a16="http://schemas.microsoft.com/office/drawing/2014/main" id="{6864139F-1043-4AE4-A90E-6A182B9D73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-1</xdr:colOff>
      <xdr:row>1</xdr:row>
      <xdr:rowOff>0</xdr:rowOff>
    </xdr:from>
    <xdr:to>
      <xdr:col>21</xdr:col>
      <xdr:colOff>0</xdr:colOff>
      <xdr:row>5</xdr:row>
      <xdr:rowOff>0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E7304AF4-29BA-78DC-A222-06608CBC8EAA}"/>
            </a:ext>
          </a:extLst>
        </xdr:cNvPr>
        <xdr:cNvSpPr/>
      </xdr:nvSpPr>
      <xdr:spPr>
        <a:xfrm>
          <a:off x="69272" y="80818"/>
          <a:ext cx="19304001" cy="64654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2400">
              <a:solidFill>
                <a:schemeClr val="tx1"/>
              </a:solidFill>
            </a:rPr>
            <a:t>Asia</a:t>
          </a:r>
          <a:r>
            <a:rPr lang="pl-PL" sz="2400" baseline="0">
              <a:solidFill>
                <a:schemeClr val="tx1"/>
              </a:solidFill>
            </a:rPr>
            <a:t> Costs Dashboard</a:t>
          </a:r>
          <a:endParaRPr lang="pl-PL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9" name="Prostokąt 8">
          <a:extLst>
            <a:ext uri="{FF2B5EF4-FFF2-40B4-BE49-F238E27FC236}">
              <a16:creationId xmlns:a16="http://schemas.microsoft.com/office/drawing/2014/main" id="{1712016C-6417-6EBF-0D4B-4A84DFE03FA2}"/>
            </a:ext>
          </a:extLst>
        </xdr:cNvPr>
        <xdr:cNvSpPr/>
      </xdr:nvSpPr>
      <xdr:spPr>
        <a:xfrm>
          <a:off x="67235" y="866588"/>
          <a:ext cx="5513294" cy="31376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ln>
                <a:noFill/>
              </a:ln>
              <a:solidFill>
                <a:schemeClr val="tx1"/>
              </a:solidFill>
            </a:rPr>
            <a:t>Costs</a:t>
          </a:r>
          <a:r>
            <a:rPr lang="pl-PL" sz="1400" baseline="0">
              <a:ln>
                <a:noFill/>
              </a:ln>
              <a:solidFill>
                <a:schemeClr val="tx1"/>
              </a:solidFill>
            </a:rPr>
            <a:t> depending on time</a:t>
          </a:r>
        </a:p>
      </xdr:txBody>
    </xdr:sp>
    <xdr:clientData/>
  </xdr:twoCellAnchor>
  <xdr:twoCellAnchor>
    <xdr:from>
      <xdr:col>10</xdr:col>
      <xdr:colOff>119529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" name="Prostokąt 9">
          <a:extLst>
            <a:ext uri="{FF2B5EF4-FFF2-40B4-BE49-F238E27FC236}">
              <a16:creationId xmlns:a16="http://schemas.microsoft.com/office/drawing/2014/main" id="{C3E0B08A-6452-642B-8208-FD0E44A699FF}"/>
            </a:ext>
          </a:extLst>
        </xdr:cNvPr>
        <xdr:cNvSpPr/>
      </xdr:nvSpPr>
      <xdr:spPr>
        <a:xfrm>
          <a:off x="5669429" y="876300"/>
          <a:ext cx="13679021" cy="317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>
              <a:solidFill>
                <a:schemeClr val="tx1"/>
              </a:solidFill>
            </a:rPr>
            <a:t>Costs</a:t>
          </a:r>
          <a:r>
            <a:rPr lang="pl-PL" sz="1400" baseline="0">
              <a:solidFill>
                <a:schemeClr val="tx1"/>
              </a:solidFill>
            </a:rPr>
            <a:t> depending on the country</a:t>
          </a:r>
          <a:endParaRPr lang="pl-PL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15</xdr:row>
      <xdr:rowOff>115456</xdr:rowOff>
    </xdr:from>
    <xdr:to>
      <xdr:col>14</xdr:col>
      <xdr:colOff>555625</xdr:colOff>
      <xdr:row>37</xdr:row>
      <xdr:rowOff>1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0ED0722F-1924-4C51-96A6-197E4D55A7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8</xdr:row>
      <xdr:rowOff>0</xdr:rowOff>
    </xdr:from>
    <xdr:to>
      <xdr:col>11</xdr:col>
      <xdr:colOff>0</xdr:colOff>
      <xdr:row>34</xdr:row>
      <xdr:rowOff>0</xdr:rowOff>
    </xdr:to>
    <xdr:sp macro="" textlink="">
      <xdr:nvSpPr>
        <xdr:cNvPr id="14" name="Prostokąt 13">
          <a:extLst>
            <a:ext uri="{FF2B5EF4-FFF2-40B4-BE49-F238E27FC236}">
              <a16:creationId xmlns:a16="http://schemas.microsoft.com/office/drawing/2014/main" id="{7FC46F9E-5B4A-D6C3-3818-7669AAECB594}"/>
            </a:ext>
          </a:extLst>
        </xdr:cNvPr>
        <xdr:cNvSpPr/>
      </xdr:nvSpPr>
      <xdr:spPr>
        <a:xfrm>
          <a:off x="5576455" y="1212273"/>
          <a:ext cx="127000" cy="4479636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15" name="Prostokąt 14">
          <a:extLst>
            <a:ext uri="{FF2B5EF4-FFF2-40B4-BE49-F238E27FC236}">
              <a16:creationId xmlns:a16="http://schemas.microsoft.com/office/drawing/2014/main" id="{17CEB733-FACC-DE51-4191-778FA4CD4A30}"/>
            </a:ext>
          </a:extLst>
        </xdr:cNvPr>
        <xdr:cNvSpPr/>
      </xdr:nvSpPr>
      <xdr:spPr>
        <a:xfrm>
          <a:off x="69273" y="1212273"/>
          <a:ext cx="19696545" cy="103909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6" name="Prostokąt 15">
          <a:extLst>
            <a:ext uri="{FF2B5EF4-FFF2-40B4-BE49-F238E27FC236}">
              <a16:creationId xmlns:a16="http://schemas.microsoft.com/office/drawing/2014/main" id="{76C6BFE4-EBEC-69EA-4B27-BEFF04A5D709}"/>
            </a:ext>
          </a:extLst>
        </xdr:cNvPr>
        <xdr:cNvSpPr/>
      </xdr:nvSpPr>
      <xdr:spPr>
        <a:xfrm>
          <a:off x="5576455" y="889000"/>
          <a:ext cx="127000" cy="323273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21</xdr:col>
      <xdr:colOff>0</xdr:colOff>
      <xdr:row>6</xdr:row>
      <xdr:rowOff>0</xdr:rowOff>
    </xdr:to>
    <xdr:sp macro="" textlink="">
      <xdr:nvSpPr>
        <xdr:cNvPr id="17" name="Prostokąt 16">
          <a:extLst>
            <a:ext uri="{FF2B5EF4-FFF2-40B4-BE49-F238E27FC236}">
              <a16:creationId xmlns:a16="http://schemas.microsoft.com/office/drawing/2014/main" id="{592637EF-AF84-551F-87CA-025300154EC2}"/>
            </a:ext>
          </a:extLst>
        </xdr:cNvPr>
        <xdr:cNvSpPr/>
      </xdr:nvSpPr>
      <xdr:spPr>
        <a:xfrm>
          <a:off x="69273" y="727364"/>
          <a:ext cx="19431000" cy="161636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16</xdr:col>
      <xdr:colOff>460377</xdr:colOff>
      <xdr:row>15</xdr:row>
      <xdr:rowOff>127000</xdr:rowOff>
    </xdr:from>
    <xdr:to>
      <xdr:col>18</xdr:col>
      <xdr:colOff>531090</xdr:colOff>
      <xdr:row>37</xdr:row>
      <xdr:rowOff>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1CBB6A32-24EF-4C18-8576-4C83FD3618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34</xdr:row>
      <xdr:rowOff>9071</xdr:rowOff>
    </xdr:from>
    <xdr:to>
      <xdr:col>11</xdr:col>
      <xdr:colOff>0</xdr:colOff>
      <xdr:row>37</xdr:row>
      <xdr:rowOff>0</xdr:rowOff>
    </xdr:to>
    <xdr:sp macro="" textlink="">
      <xdr:nvSpPr>
        <xdr:cNvPr id="19" name="Prostokąt 18">
          <a:extLst>
            <a:ext uri="{FF2B5EF4-FFF2-40B4-BE49-F238E27FC236}">
              <a16:creationId xmlns:a16="http://schemas.microsoft.com/office/drawing/2014/main" id="{72C25BEA-3112-263E-087F-E785970CA1F7}"/>
            </a:ext>
          </a:extLst>
        </xdr:cNvPr>
        <xdr:cNvSpPr/>
      </xdr:nvSpPr>
      <xdr:spPr>
        <a:xfrm>
          <a:off x="5533571" y="5742214"/>
          <a:ext cx="127000" cy="480786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10</xdr:col>
      <xdr:colOff>1</xdr:colOff>
      <xdr:row>33</xdr:row>
      <xdr:rowOff>0</xdr:rowOff>
    </xdr:from>
    <xdr:to>
      <xdr:col>11</xdr:col>
      <xdr:colOff>1</xdr:colOff>
      <xdr:row>35</xdr:row>
      <xdr:rowOff>0</xdr:rowOff>
    </xdr:to>
    <xdr:sp macro="" textlink="">
      <xdr:nvSpPr>
        <xdr:cNvPr id="20" name="Prostokąt 19">
          <a:extLst>
            <a:ext uri="{FF2B5EF4-FFF2-40B4-BE49-F238E27FC236}">
              <a16:creationId xmlns:a16="http://schemas.microsoft.com/office/drawing/2014/main" id="{75B8B685-ABB3-2D9E-5384-A3E8F5F8E15F}"/>
            </a:ext>
          </a:extLst>
        </xdr:cNvPr>
        <xdr:cNvSpPr/>
      </xdr:nvSpPr>
      <xdr:spPr>
        <a:xfrm>
          <a:off x="5533572" y="5569857"/>
          <a:ext cx="127000" cy="32657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0</xdr:col>
      <xdr:colOff>0</xdr:colOff>
      <xdr:row>37</xdr:row>
      <xdr:rowOff>0</xdr:rowOff>
    </xdr:from>
    <xdr:to>
      <xdr:col>21</xdr:col>
      <xdr:colOff>3628</xdr:colOff>
      <xdr:row>38</xdr:row>
      <xdr:rowOff>0</xdr:rowOff>
    </xdr:to>
    <xdr:sp macro="" textlink="">
      <xdr:nvSpPr>
        <xdr:cNvPr id="21" name="Prostokąt 20">
          <a:extLst>
            <a:ext uri="{FF2B5EF4-FFF2-40B4-BE49-F238E27FC236}">
              <a16:creationId xmlns:a16="http://schemas.microsoft.com/office/drawing/2014/main" id="{7E10C9FB-6E7E-5F30-31D2-12C2B729BEFE}"/>
            </a:ext>
          </a:extLst>
        </xdr:cNvPr>
        <xdr:cNvSpPr/>
      </xdr:nvSpPr>
      <xdr:spPr>
        <a:xfrm>
          <a:off x="0" y="6153727"/>
          <a:ext cx="20288992" cy="161637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22</xdr:col>
      <xdr:colOff>0</xdr:colOff>
      <xdr:row>38</xdr:row>
      <xdr:rowOff>3629</xdr:rowOff>
    </xdr:to>
    <xdr:sp macro="" textlink="">
      <xdr:nvSpPr>
        <xdr:cNvPr id="25" name="Prostokąt 24">
          <a:extLst>
            <a:ext uri="{FF2B5EF4-FFF2-40B4-BE49-F238E27FC236}">
              <a16:creationId xmlns:a16="http://schemas.microsoft.com/office/drawing/2014/main" id="{50B68342-9786-1835-2D02-FA6B6740E5B1}"/>
            </a:ext>
          </a:extLst>
        </xdr:cNvPr>
        <xdr:cNvSpPr/>
      </xdr:nvSpPr>
      <xdr:spPr>
        <a:xfrm>
          <a:off x="19419186" y="4902791"/>
          <a:ext cx="88605" cy="146560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21</xdr:col>
      <xdr:colOff>11545</xdr:colOff>
      <xdr:row>0</xdr:row>
      <xdr:rowOff>7256</xdr:rowOff>
    </xdr:from>
    <xdr:to>
      <xdr:col>22</xdr:col>
      <xdr:colOff>0</xdr:colOff>
      <xdr:row>12</xdr:row>
      <xdr:rowOff>103908</xdr:rowOff>
    </xdr:to>
    <xdr:sp macro="" textlink="">
      <xdr:nvSpPr>
        <xdr:cNvPr id="26" name="Prostokąt 25">
          <a:extLst>
            <a:ext uri="{FF2B5EF4-FFF2-40B4-BE49-F238E27FC236}">
              <a16:creationId xmlns:a16="http://schemas.microsoft.com/office/drawing/2014/main" id="{C6F04FEF-D219-12D9-13A5-03A32FCFA0CE}"/>
            </a:ext>
          </a:extLst>
        </xdr:cNvPr>
        <xdr:cNvSpPr/>
      </xdr:nvSpPr>
      <xdr:spPr>
        <a:xfrm>
          <a:off x="19777363" y="7256"/>
          <a:ext cx="80819" cy="2244107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21</xdr:col>
      <xdr:colOff>0</xdr:colOff>
      <xdr:row>10</xdr:row>
      <xdr:rowOff>0</xdr:rowOff>
    </xdr:from>
    <xdr:to>
      <xdr:col>22</xdr:col>
      <xdr:colOff>0</xdr:colOff>
      <xdr:row>29</xdr:row>
      <xdr:rowOff>0</xdr:rowOff>
    </xdr:to>
    <xdr:sp macro="" textlink="">
      <xdr:nvSpPr>
        <xdr:cNvPr id="27" name="Prostokąt 26">
          <a:extLst>
            <a:ext uri="{FF2B5EF4-FFF2-40B4-BE49-F238E27FC236}">
              <a16:creationId xmlns:a16="http://schemas.microsoft.com/office/drawing/2014/main" id="{A8ABB500-DCE3-D289-9E55-5A526340EB41}"/>
            </a:ext>
          </a:extLst>
        </xdr:cNvPr>
        <xdr:cNvSpPr/>
      </xdr:nvSpPr>
      <xdr:spPr>
        <a:xfrm>
          <a:off x="19419186" y="1831163"/>
          <a:ext cx="88605" cy="3071628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0</xdr:colOff>
      <xdr:row>1</xdr:row>
      <xdr:rowOff>0</xdr:rowOff>
    </xdr:to>
    <xdr:sp macro="" textlink="">
      <xdr:nvSpPr>
        <xdr:cNvPr id="28" name="Prostokąt 27">
          <a:extLst>
            <a:ext uri="{FF2B5EF4-FFF2-40B4-BE49-F238E27FC236}">
              <a16:creationId xmlns:a16="http://schemas.microsoft.com/office/drawing/2014/main" id="{EA568FE3-D865-E3B1-3F8E-ACC86C71767E}"/>
            </a:ext>
          </a:extLst>
        </xdr:cNvPr>
        <xdr:cNvSpPr/>
      </xdr:nvSpPr>
      <xdr:spPr>
        <a:xfrm>
          <a:off x="0" y="0"/>
          <a:ext cx="19465636" cy="80818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31750</xdr:colOff>
      <xdr:row>37</xdr:row>
      <xdr:rowOff>31750</xdr:rowOff>
    </xdr:to>
    <xdr:sp macro="" textlink="">
      <xdr:nvSpPr>
        <xdr:cNvPr id="29" name="Prostokąt 28">
          <a:extLst>
            <a:ext uri="{FF2B5EF4-FFF2-40B4-BE49-F238E27FC236}">
              <a16:creationId xmlns:a16="http://schemas.microsoft.com/office/drawing/2014/main" id="{4657FBFD-DA8D-51CA-CE76-1F9BBC75F5E1}"/>
            </a:ext>
          </a:extLst>
        </xdr:cNvPr>
        <xdr:cNvSpPr/>
      </xdr:nvSpPr>
      <xdr:spPr>
        <a:xfrm>
          <a:off x="0" y="0"/>
          <a:ext cx="31750" cy="611187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0</xdr:col>
      <xdr:colOff>11545</xdr:colOff>
      <xdr:row>0</xdr:row>
      <xdr:rowOff>46182</xdr:rowOff>
    </xdr:from>
    <xdr:to>
      <xdr:col>1</xdr:col>
      <xdr:colOff>14941</xdr:colOff>
      <xdr:row>37</xdr:row>
      <xdr:rowOff>103909</xdr:rowOff>
    </xdr:to>
    <xdr:sp macro="" textlink="">
      <xdr:nvSpPr>
        <xdr:cNvPr id="34" name="Prostokąt 33">
          <a:extLst>
            <a:ext uri="{FF2B5EF4-FFF2-40B4-BE49-F238E27FC236}">
              <a16:creationId xmlns:a16="http://schemas.microsoft.com/office/drawing/2014/main" id="{F7E75CE6-FBB6-2B0E-3622-09F69B45B2E6}"/>
            </a:ext>
          </a:extLst>
        </xdr:cNvPr>
        <xdr:cNvSpPr/>
      </xdr:nvSpPr>
      <xdr:spPr>
        <a:xfrm>
          <a:off x="11545" y="46182"/>
          <a:ext cx="70631" cy="612384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 editAs="oneCell">
    <xdr:from>
      <xdr:col>14</xdr:col>
      <xdr:colOff>669636</xdr:colOff>
      <xdr:row>15</xdr:row>
      <xdr:rowOff>124691</xdr:rowOff>
    </xdr:from>
    <xdr:to>
      <xdr:col>15</xdr:col>
      <xdr:colOff>727364</xdr:colOff>
      <xdr:row>23</xdr:row>
      <xdr:rowOff>150090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Workaway / Couchsurfing">
              <a:extLst>
                <a:ext uri="{FF2B5EF4-FFF2-40B4-BE49-F238E27FC236}">
                  <a16:creationId xmlns:a16="http://schemas.microsoft.com/office/drawing/2014/main" id="{8D8823BD-BD18-73EF-4A24-098954F8D6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Workaway / Couchsurfing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83091" y="2745510"/>
              <a:ext cx="1427018" cy="12145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773546</xdr:colOff>
      <xdr:row>15</xdr:row>
      <xdr:rowOff>115454</xdr:rowOff>
    </xdr:from>
    <xdr:to>
      <xdr:col>16</xdr:col>
      <xdr:colOff>346363</xdr:colOff>
      <xdr:row>23</xdr:row>
      <xdr:rowOff>150091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Country 1">
              <a:extLst>
                <a:ext uri="{FF2B5EF4-FFF2-40B4-BE49-F238E27FC236}">
                  <a16:creationId xmlns:a16="http://schemas.microsoft.com/office/drawing/2014/main" id="{13C72F4E-8EEA-403F-BB76-38ADBBC481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53091" y="2574636"/>
              <a:ext cx="1396999" cy="12353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a" refreshedDate="45224.543466898147" createdVersion="8" refreshedVersion="8" minRefreshableVersion="3" recordCount="109" xr:uid="{1011C308-0EF6-4C5A-9056-03ED62774984}">
  <cacheSource type="worksheet">
    <worksheetSource name="Table1"/>
  </cacheSource>
  <cacheFields count="14">
    <cacheField name="Day" numFmtId="0">
      <sharedItems containsSemiMixedTypes="0" containsString="0" containsNumber="1" containsInteger="1" minValue="1" maxValue="109"/>
    </cacheField>
    <cacheField name="Date" numFmtId="174">
      <sharedItems containsSemiMixedTypes="0" containsNonDate="0" containsDate="1" containsString="0" minDate="2023-03-20T00:00:00" maxDate="2023-07-07T00:00:00" count="109"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</sharedItems>
      <fieldGroup par="13"/>
    </cacheField>
    <cacheField name="Country" numFmtId="14">
      <sharedItems count="4">
        <s v="Vietnam"/>
        <s v="Laos"/>
        <s v="Thailand"/>
        <s v="Malaysia"/>
      </sharedItems>
    </cacheField>
    <cacheField name="Transport [PLN]" numFmtId="172">
      <sharedItems containsSemiMixedTypes="0" containsString="0" containsNumber="1" minValue="0" maxValue="339.81278849513581"/>
    </cacheField>
    <cacheField name="Food&amp;Drinks [PLN]" numFmtId="172">
      <sharedItems containsSemiMixedTypes="0" containsString="0" containsNumber="1" minValue="0" maxValue="66.606804595439002"/>
    </cacheField>
    <cacheField name="Accommodation [PLN]" numFmtId="172">
      <sharedItems containsSemiMixedTypes="0" containsString="0" containsNumber="1" minValue="0" maxValue="78.312057096303946"/>
    </cacheField>
    <cacheField name="Other costs [PLN] " numFmtId="172">
      <sharedItems containsSemiMixedTypes="0" containsString="0" containsNumber="1" minValue="0" maxValue="194.72347190321292"/>
    </cacheField>
    <cacheField name="Workaway / Couchsurfing" numFmtId="0">
      <sharedItems count="3">
        <s v="-"/>
        <s v="Couchsurfing"/>
        <s v="Workaway"/>
      </sharedItems>
    </cacheField>
    <cacheField name="Sum [PLN]" numFmtId="172">
      <sharedItems containsSemiMixedTypes="0" containsString="0" containsNumber="1" minValue="0" maxValue="383.02958971624037"/>
    </cacheField>
    <cacheField name="Did we exceed the budget?" numFmtId="0">
      <sharedItems count="4">
        <s v="We exceed a little too much"/>
        <s v="We exceed a little"/>
        <s v="We did not exceed"/>
        <s v="We exceed way too much"/>
      </sharedItems>
    </cacheField>
    <cacheField name="How much did we exceed the budget? [PLN]" numFmtId="172">
      <sharedItems containsSemiMixedTypes="0" containsString="0" containsNumber="1" minValue="-53.774193548387096" maxValue="329.25539616785329"/>
    </cacheField>
    <cacheField name="How much left in the budget so far? [PLN]" numFmtId="172">
      <sharedItems containsSemiMixedTypes="0" containsString="0" containsNumber="1" minValue="-820.42109917168978" maxValue="878.26112595583777"/>
    </cacheField>
    <cacheField name="Dni (Date)" numFmtId="0" databaseField="0">
      <fieldGroup base="1">
        <rangePr groupBy="days" startDate="2023-03-20T00:00:00" endDate="2023-07-07T00:00:00"/>
        <groupItems count="368">
          <s v="&lt;20.03.2023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07.07.2023"/>
        </groupItems>
      </fieldGroup>
    </cacheField>
    <cacheField name="Miesiące (Date)" numFmtId="0" databaseField="0">
      <fieldGroup base="1">
        <rangePr groupBy="months" startDate="2023-03-20T00:00:00" endDate="2023-07-07T00:00:00"/>
        <groupItems count="14">
          <s v="&lt;20.03.2023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7.07.2023"/>
        </groupItems>
      </fieldGroup>
    </cacheField>
  </cacheFields>
  <extLst>
    <ext xmlns:x14="http://schemas.microsoft.com/office/spreadsheetml/2009/9/main" uri="{725AE2AE-9491-48be-B2B4-4EB974FC3084}">
      <x14:pivotCacheDefinition pivotCacheId="208546333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">
  <r>
    <n v="1"/>
    <x v="0"/>
    <x v="0"/>
    <n v="18.62707296038208"/>
    <n v="18.62707296038208"/>
    <n v="16.950636393947693"/>
    <n v="46.567682400955199"/>
    <x v="0"/>
    <n v="100.77246471566704"/>
    <x v="0"/>
    <n v="46.998271167279945"/>
    <n v="-46.998271167279945"/>
  </r>
  <r>
    <n v="2"/>
    <x v="1"/>
    <x v="0"/>
    <n v="21.218142803636233"/>
    <n v="21.218142803636233"/>
    <n v="16.79000865331215"/>
    <n v="0"/>
    <x v="0"/>
    <n v="59.226294260584616"/>
    <x v="1"/>
    <n v="5.4521007121975202"/>
    <n v="-52.450371879477466"/>
  </r>
  <r>
    <n v="3"/>
    <x v="2"/>
    <x v="0"/>
    <n v="3.8591377951091861"/>
    <n v="36.753693286754149"/>
    <n v="0"/>
    <n v="45.942116608442689"/>
    <x v="1"/>
    <n v="86.554947690306022"/>
    <x v="0"/>
    <n v="32.780754141918926"/>
    <n v="-85.231126021396392"/>
  </r>
  <r>
    <n v="4"/>
    <x v="3"/>
    <x v="0"/>
    <n v="22.087854441039234"/>
    <n v="18.406545367532694"/>
    <n v="0"/>
    <n v="0"/>
    <x v="1"/>
    <n v="40.494399808571927"/>
    <x v="2"/>
    <n v="-13.279793739815169"/>
    <n v="-71.951332281581216"/>
  </r>
  <r>
    <n v="5"/>
    <x v="4"/>
    <x v="0"/>
    <n v="16.334834405616213"/>
    <n v="18.562311824563878"/>
    <n v="0"/>
    <n v="0"/>
    <x v="1"/>
    <n v="34.897146230180091"/>
    <x v="2"/>
    <n v="-18.877047318207005"/>
    <n v="-53.074284963374211"/>
  </r>
  <r>
    <n v="6"/>
    <x v="5"/>
    <x v="0"/>
    <n v="27.843467736845817"/>
    <n v="4.6405779561409695"/>
    <n v="9.2811559122819389"/>
    <n v="0"/>
    <x v="0"/>
    <n v="41.765201605268722"/>
    <x v="2"/>
    <n v="-12.008991943118374"/>
    <n v="-41.065293020255837"/>
  </r>
  <r>
    <n v="7"/>
    <x v="6"/>
    <x v="0"/>
    <n v="9.2811559122819389"/>
    <n v="6.0327513429832607"/>
    <n v="18.562311824563878"/>
    <n v="0"/>
    <x v="0"/>
    <n v="33.876219079829077"/>
    <x v="2"/>
    <n v="-19.897974468558019"/>
    <n v="-21.167318551697818"/>
  </r>
  <r>
    <n v="8"/>
    <x v="7"/>
    <x v="0"/>
    <n v="98.663466037390393"/>
    <n v="31.901495579099986"/>
    <n v="9.7091508284217358"/>
    <n v="48.083413626469543"/>
    <x v="0"/>
    <n v="188.35752607138167"/>
    <x v="3"/>
    <n v="134.58333252299457"/>
    <n v="-155.75065107469237"/>
  </r>
  <r>
    <n v="9"/>
    <x v="8"/>
    <x v="0"/>
    <n v="339.81278849513581"/>
    <n v="33.561983927027974"/>
    <n v="9.6548172940765404"/>
    <n v="0"/>
    <x v="0"/>
    <n v="383.02958971624037"/>
    <x v="3"/>
    <n v="329.25539616785329"/>
    <n v="-485.00604724254566"/>
  </r>
  <r>
    <n v="10"/>
    <x v="9"/>
    <x v="0"/>
    <n v="6.4483203967743652"/>
    <n v="12.89664079354873"/>
    <n v="22.108527074654965"/>
    <n v="9.2118862811062368"/>
    <x v="0"/>
    <n v="50.665374546084301"/>
    <x v="2"/>
    <n v="-3.1088190023027948"/>
    <n v="-481.89722824024284"/>
  </r>
  <r>
    <n v="11"/>
    <x v="10"/>
    <x v="0"/>
    <n v="13.335647281263416"/>
    <n v="48.958266731213634"/>
    <n v="0"/>
    <n v="126.06753683287511"/>
    <x v="0"/>
    <n v="188.36145084535215"/>
    <x v="3"/>
    <n v="134.58725729696505"/>
    <n v="-616.48448553720789"/>
  </r>
  <r>
    <n v="12"/>
    <x v="11"/>
    <x v="0"/>
    <n v="47.633438120754917"/>
    <n v="26.718949816284187"/>
    <n v="0"/>
    <n v="0"/>
    <x v="2"/>
    <n v="74.352387937039111"/>
    <x v="1"/>
    <n v="20.578194388652015"/>
    <n v="-637.06267992585992"/>
  </r>
  <r>
    <n v="13"/>
    <x v="12"/>
    <x v="0"/>
    <n v="0"/>
    <n v="0"/>
    <n v="0"/>
    <n v="0"/>
    <x v="2"/>
    <n v="0"/>
    <x v="2"/>
    <n v="-53.774193548387096"/>
    <n v="-583.28848637747285"/>
  </r>
  <r>
    <n v="14"/>
    <x v="13"/>
    <x v="0"/>
    <n v="0"/>
    <n v="4.8831184147002133"/>
    <n v="0"/>
    <n v="17.505518845151709"/>
    <x v="2"/>
    <n v="22.388637259851922"/>
    <x v="2"/>
    <n v="-31.385556288535174"/>
    <n v="-551.90293008893764"/>
  </r>
  <r>
    <n v="15"/>
    <x v="14"/>
    <x v="0"/>
    <n v="0"/>
    <n v="11.422034108935136"/>
    <n v="0"/>
    <n v="0"/>
    <x v="2"/>
    <n v="11.422034108935136"/>
    <x v="2"/>
    <n v="-42.35215943945196"/>
    <n v="-509.55077064948568"/>
  </r>
  <r>
    <n v="16"/>
    <x v="15"/>
    <x v="0"/>
    <n v="0"/>
    <n v="0"/>
    <n v="0"/>
    <n v="0"/>
    <x v="2"/>
    <n v="0"/>
    <x v="2"/>
    <n v="-53.774193548387096"/>
    <n v="-455.77657710109861"/>
  </r>
  <r>
    <n v="17"/>
    <x v="16"/>
    <x v="0"/>
    <n v="0"/>
    <n v="0.9161082986586343"/>
    <n v="0"/>
    <n v="0"/>
    <x v="2"/>
    <n v="0.9161082986586343"/>
    <x v="2"/>
    <n v="-52.858085249728461"/>
    <n v="-402.91849185137016"/>
  </r>
  <r>
    <n v="18"/>
    <x v="17"/>
    <x v="0"/>
    <n v="0"/>
    <n v="5.4927751697267526"/>
    <n v="0"/>
    <n v="0"/>
    <x v="2"/>
    <n v="5.4927751697267526"/>
    <x v="2"/>
    <n v="-48.281418378660341"/>
    <n v="-354.6370734727098"/>
  </r>
  <r>
    <n v="19"/>
    <x v="18"/>
    <x v="0"/>
    <n v="0"/>
    <n v="0"/>
    <n v="0"/>
    <n v="24.742494776584437"/>
    <x v="2"/>
    <n v="24.742494776584437"/>
    <x v="2"/>
    <n v="-29.03169877180266"/>
    <n v="-325.60537470090713"/>
  </r>
  <r>
    <n v="20"/>
    <x v="19"/>
    <x v="0"/>
    <n v="0"/>
    <n v="0"/>
    <n v="0"/>
    <n v="0"/>
    <x v="2"/>
    <n v="0"/>
    <x v="2"/>
    <n v="-53.774193548387096"/>
    <n v="-271.83118115252006"/>
  </r>
  <r>
    <n v="21"/>
    <x v="20"/>
    <x v="0"/>
    <n v="0"/>
    <n v="24.375939298412817"/>
    <n v="0"/>
    <n v="0"/>
    <x v="2"/>
    <n v="24.375939298412817"/>
    <x v="2"/>
    <n v="-29.398254249974279"/>
    <n v="-242.43292690254577"/>
  </r>
  <r>
    <n v="22"/>
    <x v="21"/>
    <x v="0"/>
    <n v="23.41428160559288"/>
    <n v="4.2403817080994974"/>
    <n v="0"/>
    <n v="0"/>
    <x v="2"/>
    <n v="27.654663313692378"/>
    <x v="2"/>
    <n v="-26.119530234694718"/>
    <n v="-216.31339666785107"/>
  </r>
  <r>
    <n v="23"/>
    <x v="22"/>
    <x v="0"/>
    <n v="10.955342372708051"/>
    <n v="34.105806696635618"/>
    <n v="0"/>
    <n v="8.7460149942119276"/>
    <x v="2"/>
    <n v="53.807164063555597"/>
    <x v="1"/>
    <n v="3.2970515168500469E-2"/>
    <n v="-216.34636718301957"/>
  </r>
  <r>
    <n v="24"/>
    <x v="23"/>
    <x v="0"/>
    <n v="7.2227589133359213"/>
    <n v="2.3473966468341745"/>
    <n v="18.056897283339804"/>
    <n v="0"/>
    <x v="0"/>
    <n v="27.627052843509901"/>
    <x v="2"/>
    <n v="-26.147140704877195"/>
    <n v="-190.19922647814238"/>
  </r>
  <r>
    <n v="25"/>
    <x v="24"/>
    <x v="0"/>
    <n v="6.4448331235778848"/>
    <n v="43.323600441829115"/>
    <n v="21.679702535146721"/>
    <n v="194.72347190321292"/>
    <x v="0"/>
    <n v="266.17160800376666"/>
    <x v="3"/>
    <n v="212.39741445537956"/>
    <n v="-402.59664093352194"/>
  </r>
  <r>
    <n v="26"/>
    <x v="25"/>
    <x v="0"/>
    <n v="4.143136354220144"/>
    <n v="33.325227196988116"/>
    <n v="21.814513586785196"/>
    <n v="179.59595413728192"/>
    <x v="0"/>
    <n v="238.87883127527539"/>
    <x v="3"/>
    <n v="185.10463772688828"/>
    <n v="-587.70127866041025"/>
  </r>
  <r>
    <n v="27"/>
    <x v="26"/>
    <x v="0"/>
    <n v="0"/>
    <n v="30.80331811181064"/>
    <n v="21.814513586785196"/>
    <n v="53.140227151954029"/>
    <x v="0"/>
    <n v="105.75805885054987"/>
    <x v="0"/>
    <n v="51.983865302162776"/>
    <n v="-639.68514396257308"/>
  </r>
  <r>
    <n v="28"/>
    <x v="27"/>
    <x v="0"/>
    <n v="10.628045430390806"/>
    <n v="11.708863609752582"/>
    <n v="78.094247345240348"/>
    <n v="13.510227242022211"/>
    <x v="0"/>
    <n v="113.94138362740594"/>
    <x v="3"/>
    <n v="60.167190079018845"/>
    <n v="-699.85233404159192"/>
  </r>
  <r>
    <n v="29"/>
    <x v="28"/>
    <x v="0"/>
    <n v="0"/>
    <n v="2.7095816225336034"/>
    <n v="78.312057096303946"/>
    <n v="0"/>
    <x v="0"/>
    <n v="81.021638718837551"/>
    <x v="0"/>
    <n v="27.247445170450455"/>
    <n v="-727.09977921204234"/>
  </r>
  <r>
    <n v="30"/>
    <x v="29"/>
    <x v="0"/>
    <n v="12.54729883543142"/>
    <n v="25.990833301965086"/>
    <n v="0"/>
    <n v="0"/>
    <x v="0"/>
    <n v="38.538132137396502"/>
    <x v="2"/>
    <n v="-15.236061410990594"/>
    <n v="-711.86371780105173"/>
  </r>
  <r>
    <n v="31"/>
    <x v="30"/>
    <x v="0"/>
    <n v="131.96173432349445"/>
    <n v="10.575580447006482"/>
    <n v="13.196173432349445"/>
    <n v="6.5980867161747225"/>
    <x v="0"/>
    <n v="162.33157491902509"/>
    <x v="3"/>
    <n v="108.55738137063798"/>
    <n v="-820.42109917168978"/>
  </r>
  <r>
    <n v="32"/>
    <x v="31"/>
    <x v="1"/>
    <n v="0"/>
    <n v="34.626545392474824"/>
    <n v="12.192445560730572"/>
    <n v="0"/>
    <x v="0"/>
    <n v="46.8189909532054"/>
    <x v="2"/>
    <n v="-6.9552025951816958"/>
    <n v="6.9552025951816958"/>
  </r>
  <r>
    <n v="33"/>
    <x v="32"/>
    <x v="1"/>
    <n v="0"/>
    <n v="12.940306123694677"/>
    <n v="12.207835965749695"/>
    <n v="21.974104738349453"/>
    <x v="0"/>
    <n v="47.122246827793823"/>
    <x v="2"/>
    <n v="-6.6519467205932727"/>
    <n v="13.607149315774969"/>
  </r>
  <r>
    <n v="34"/>
    <x v="33"/>
    <x v="1"/>
    <n v="15.259794957187118"/>
    <n v="10.498738930544738"/>
    <n v="12.207835965749695"/>
    <n v="0"/>
    <x v="0"/>
    <n v="37.966369853481552"/>
    <x v="2"/>
    <n v="-15.807823694905544"/>
    <n v="29.414973010680512"/>
  </r>
  <r>
    <n v="35"/>
    <x v="34"/>
    <x v="1"/>
    <n v="65.92231421504836"/>
    <n v="18.555910667939536"/>
    <n v="0"/>
    <n v="0"/>
    <x v="0"/>
    <n v="84.478224882987888"/>
    <x v="0"/>
    <n v="30.704031334600792"/>
    <n v="-1.2890583239202797"/>
  </r>
  <r>
    <n v="36"/>
    <x v="35"/>
    <x v="1"/>
    <n v="10.893931837878927"/>
    <n v="40.186504113064487"/>
    <n v="24.208737417508729"/>
    <n v="86.667279954681248"/>
    <x v="0"/>
    <n v="161.95645332313339"/>
    <x v="3"/>
    <n v="108.18225977474629"/>
    <n v="-109.47131809866656"/>
  </r>
  <r>
    <n v="37"/>
    <x v="36"/>
    <x v="1"/>
    <n v="0"/>
    <n v="28.386040403203602"/>
    <n v="24.365699916912963"/>
    <n v="15.837704945993426"/>
    <x v="0"/>
    <n v="68.58944526610999"/>
    <x v="1"/>
    <n v="14.815251717722894"/>
    <n v="-124.28656981638946"/>
  </r>
  <r>
    <n v="38"/>
    <x v="37"/>
    <x v="1"/>
    <n v="7.2453442625326341"/>
    <n v="14.490688525065268"/>
    <n v="24.151147541775448"/>
    <n v="4.8302295083550897"/>
    <x v="0"/>
    <n v="50.717409837728439"/>
    <x v="2"/>
    <n v="-3.0567837106586566"/>
    <n v="-121.2297861057308"/>
  </r>
  <r>
    <n v="39"/>
    <x v="38"/>
    <x v="1"/>
    <n v="56.394541008430387"/>
    <n v="24.837595720734235"/>
    <n v="16.930361141041548"/>
    <n v="25.197560876107193"/>
    <x v="0"/>
    <n v="123.36005874631336"/>
    <x v="3"/>
    <n v="69.585865197926267"/>
    <n v="-190.81565130365706"/>
  </r>
  <r>
    <n v="40"/>
    <x v="39"/>
    <x v="1"/>
    <n v="18.059843096083181"/>
    <n v="26.728567782203111"/>
    <n v="16.98829240571558"/>
    <n v="4.8159581589555156"/>
    <x v="0"/>
    <n v="66.592661442957379"/>
    <x v="1"/>
    <n v="12.818467894570283"/>
    <n v="-203.63411919822735"/>
  </r>
  <r>
    <n v="41"/>
    <x v="40"/>
    <x v="1"/>
    <n v="0"/>
    <n v="22.755402301064809"/>
    <n v="16.133459832500975"/>
    <n v="108.35905857649909"/>
    <x v="0"/>
    <n v="147.24792071006488"/>
    <x v="3"/>
    <n v="93.473727161677772"/>
    <n v="-297.10784635990512"/>
  </r>
  <r>
    <n v="42"/>
    <x v="41"/>
    <x v="1"/>
    <n v="0"/>
    <n v="17.09665146429208"/>
    <n v="16.133459832500975"/>
    <n v="9.6319163179110312"/>
    <x v="0"/>
    <n v="42.86202761470409"/>
    <x v="2"/>
    <n v="-10.912165933683006"/>
    <n v="-286.19568042622211"/>
  </r>
  <r>
    <n v="43"/>
    <x v="42"/>
    <x v="1"/>
    <n v="14.545137197006611"/>
    <n v="25.090361664836404"/>
    <n v="16.242069869990715"/>
    <n v="4.8483790656688699"/>
    <x v="0"/>
    <n v="60.725947797502606"/>
    <x v="1"/>
    <n v="6.9517542491155098"/>
    <n v="-293.14743467533765"/>
  </r>
  <r>
    <n v="44"/>
    <x v="43"/>
    <x v="1"/>
    <n v="23.933923224761081"/>
    <n v="21.181522053913554"/>
    <n v="16.753746257332754"/>
    <n v="0"/>
    <x v="0"/>
    <n v="61.869191536007392"/>
    <x v="1"/>
    <n v="8.094997987620296"/>
    <n v="-301.24243266295792"/>
  </r>
  <r>
    <n v="45"/>
    <x v="44"/>
    <x v="1"/>
    <n v="0"/>
    <n v="26.606850965840625"/>
    <n v="16.703852624294562"/>
    <n v="14.556214429742404"/>
    <x v="0"/>
    <n v="57.866918019877595"/>
    <x v="1"/>
    <n v="4.0927244714904987"/>
    <n v="-305.33515713444842"/>
  </r>
  <r>
    <n v="46"/>
    <x v="45"/>
    <x v="1"/>
    <n v="2.8755187915153027"/>
    <n v="10.663382185202581"/>
    <n v="0"/>
    <n v="14.377593957576513"/>
    <x v="0"/>
    <n v="27.916494934294398"/>
    <x v="2"/>
    <n v="-25.857698614092698"/>
    <n v="-279.47745852035575"/>
  </r>
  <r>
    <n v="47"/>
    <x v="46"/>
    <x v="2"/>
    <n v="77.509872697392623"/>
    <n v="16.188770879835168"/>
    <n v="0"/>
    <n v="0"/>
    <x v="0"/>
    <n v="93.698643577227784"/>
    <x v="0"/>
    <n v="39.924450028840688"/>
    <n v="-39.924450028840688"/>
  </r>
  <r>
    <n v="48"/>
    <x v="47"/>
    <x v="2"/>
    <n v="22.995413181584045"/>
    <n v="19.377468174348156"/>
    <n v="11.099119428977898"/>
    <n v="29.434128872427578"/>
    <x v="0"/>
    <n v="82.906129657337686"/>
    <x v="0"/>
    <n v="29.13193610895059"/>
    <n v="-69.056386137791279"/>
  </r>
  <r>
    <n v="49"/>
    <x v="48"/>
    <x v="2"/>
    <n v="19.622752581618386"/>
    <n v="23.056734283401603"/>
    <n v="11.099119428977898"/>
    <n v="11.037798327160342"/>
    <x v="0"/>
    <n v="64.816404621158227"/>
    <x v="1"/>
    <n v="11.042211072771131"/>
    <n v="-80.098597210562417"/>
  </r>
  <r>
    <n v="50"/>
    <x v="49"/>
    <x v="2"/>
    <n v="0"/>
    <n v="16.525081401326904"/>
    <n v="6.120400519009964"/>
    <n v="184.22405562219993"/>
    <x v="0"/>
    <n v="206.86953754253679"/>
    <x v="3"/>
    <n v="153.09534399414969"/>
    <n v="-233.1939412047121"/>
  </r>
  <r>
    <n v="51"/>
    <x v="50"/>
    <x v="2"/>
    <n v="52.561527180409897"/>
    <n v="11.338008207732029"/>
    <n v="0"/>
    <n v="8.6267453754482819"/>
    <x v="0"/>
    <n v="72.526280763590208"/>
    <x v="1"/>
    <n v="18.752087215203112"/>
    <n v="-251.94602841991522"/>
  </r>
  <r>
    <n v="52"/>
    <x v="51"/>
    <x v="2"/>
    <n v="12.354135577464099"/>
    <n v="31.680407074883188"/>
    <n v="20.794089585830662"/>
    <n v="56.266360055777092"/>
    <x v="0"/>
    <n v="121.09499229395504"/>
    <x v="3"/>
    <n v="67.320798745567942"/>
    <n v="-319.26682716548316"/>
  </r>
  <r>
    <n v="53"/>
    <x v="52"/>
    <x v="2"/>
    <n v="0"/>
    <n v="66.606804595439002"/>
    <n v="0"/>
    <n v="101.35550690053877"/>
    <x v="0"/>
    <n v="167.96231149597776"/>
    <x v="3"/>
    <n v="114.18811794759065"/>
    <n v="-433.45494511307379"/>
  </r>
  <r>
    <n v="54"/>
    <x v="53"/>
    <x v="2"/>
    <n v="2.2111392280667275"/>
    <n v="28.192025157850775"/>
    <n v="22.111392280667275"/>
    <n v="10.441490799203992"/>
    <x v="0"/>
    <n v="62.956047465788771"/>
    <x v="1"/>
    <n v="9.1818539174016749"/>
    <n v="-442.63679903047546"/>
  </r>
  <r>
    <n v="55"/>
    <x v="54"/>
    <x v="2"/>
    <n v="7.3704640935557579"/>
    <n v="11.977004152028107"/>
    <n v="27.025035009704446"/>
    <n v="0"/>
    <x v="0"/>
    <n v="46.372503255288308"/>
    <x v="2"/>
    <n v="-7.4016902930987882"/>
    <n v="-435.23510873737666"/>
  </r>
  <r>
    <n v="56"/>
    <x v="55"/>
    <x v="2"/>
    <n v="153.55133528241163"/>
    <n v="30.464584920030468"/>
    <n v="0"/>
    <n v="13.512517504852223"/>
    <x v="2"/>
    <n v="197.5284377072943"/>
    <x v="3"/>
    <n v="143.7542441589072"/>
    <n v="-578.98935289628389"/>
  </r>
  <r>
    <n v="57"/>
    <x v="56"/>
    <x v="2"/>
    <n v="0"/>
    <n v="28.073702663936938"/>
    <n v="0"/>
    <n v="0"/>
    <x v="2"/>
    <n v="28.073702663936938"/>
    <x v="2"/>
    <n v="-25.700490884450158"/>
    <n v="-553.28886201183377"/>
  </r>
  <r>
    <n v="58"/>
    <x v="57"/>
    <x v="2"/>
    <n v="0"/>
    <n v="9.2683458728601025"/>
    <n v="0"/>
    <n v="0"/>
    <x v="2"/>
    <n v="9.2683458728601025"/>
    <x v="2"/>
    <n v="-44.505847675526994"/>
    <n v="-508.78301433630679"/>
  </r>
  <r>
    <n v="59"/>
    <x v="58"/>
    <x v="2"/>
    <n v="0"/>
    <n v="14.989945768082382"/>
    <n v="0"/>
    <n v="0"/>
    <x v="2"/>
    <n v="14.989945768082382"/>
    <x v="2"/>
    <n v="-38.78424778030471"/>
    <n v="-469.99876655600207"/>
  </r>
  <r>
    <n v="60"/>
    <x v="59"/>
    <x v="2"/>
    <n v="0"/>
    <n v="17.049984667279976"/>
    <n v="0"/>
    <n v="0"/>
    <x v="2"/>
    <n v="17.049984667279976"/>
    <x v="2"/>
    <n v="-36.724208881107117"/>
    <n v="-433.27455767489494"/>
  </r>
  <r>
    <n v="61"/>
    <x v="60"/>
    <x v="2"/>
    <n v="0"/>
    <n v="22.070453793052714"/>
    <n v="0"/>
    <n v="0"/>
    <x v="2"/>
    <n v="22.070453793052714"/>
    <x v="2"/>
    <n v="-31.703739755334382"/>
    <n v="-401.57081791956057"/>
  </r>
  <r>
    <n v="62"/>
    <x v="61"/>
    <x v="2"/>
    <n v="0"/>
    <n v="16.221783537893746"/>
    <n v="0"/>
    <n v="0"/>
    <x v="2"/>
    <n v="16.221783537893746"/>
    <x v="2"/>
    <n v="-37.552410010493347"/>
    <n v="-364.01840790906721"/>
  </r>
  <r>
    <n v="63"/>
    <x v="62"/>
    <x v="2"/>
    <n v="0"/>
    <n v="15.36348811260836"/>
    <n v="0"/>
    <n v="28.446362666601274"/>
    <x v="2"/>
    <n v="43.809850779209633"/>
    <x v="2"/>
    <n v="-9.9643427691774633"/>
    <n v="-354.05406513988976"/>
  </r>
  <r>
    <n v="64"/>
    <x v="63"/>
    <x v="2"/>
    <n v="0"/>
    <n v="21.712586288187438"/>
    <n v="0"/>
    <n v="0"/>
    <x v="2"/>
    <n v="21.712586288187438"/>
    <x v="2"/>
    <n v="-32.061607260199658"/>
    <n v="-321.99245787969011"/>
  </r>
  <r>
    <n v="65"/>
    <x v="64"/>
    <x v="2"/>
    <n v="2.4101321957509372"/>
    <n v="19.437716158731309"/>
    <n v="0"/>
    <n v="36.151982936264055"/>
    <x v="2"/>
    <n v="57.9998312907463"/>
    <x v="1"/>
    <n v="4.2256377423592042"/>
    <n v="-326.2180956220493"/>
  </r>
  <r>
    <n v="66"/>
    <x v="65"/>
    <x v="2"/>
    <n v="0"/>
    <n v="7.2649779629001783"/>
    <n v="0"/>
    <n v="36.324889814500892"/>
    <x v="2"/>
    <n v="43.589867777401068"/>
    <x v="2"/>
    <n v="-10.184325770986028"/>
    <n v="-316.03376985106325"/>
  </r>
  <r>
    <n v="67"/>
    <x v="66"/>
    <x v="2"/>
    <n v="3.0316626850830071"/>
    <n v="34.864120878454578"/>
    <n v="0"/>
    <n v="24.253301480664057"/>
    <x v="2"/>
    <n v="62.149085044201641"/>
    <x v="1"/>
    <n v="8.3748914958145448"/>
    <n v="-324.40866134687781"/>
  </r>
  <r>
    <n v="68"/>
    <x v="67"/>
    <x v="2"/>
    <n v="0"/>
    <n v="12.787256585437142"/>
    <n v="0"/>
    <n v="56.93373765420823"/>
    <x v="2"/>
    <n v="69.720994239645364"/>
    <x v="1"/>
    <n v="15.946800691258268"/>
    <n v="-340.35546203813607"/>
  </r>
  <r>
    <n v="69"/>
    <x v="68"/>
    <x v="2"/>
    <n v="0"/>
    <n v="11.569422624919319"/>
    <n v="0"/>
    <n v="7.3070037631069384"/>
    <x v="2"/>
    <n v="18.876426388026257"/>
    <x v="2"/>
    <n v="-34.897767160360843"/>
    <n v="-305.45769487777522"/>
  </r>
  <r>
    <n v="70"/>
    <x v="69"/>
    <x v="2"/>
    <n v="0"/>
    <n v="10.960505644660408"/>
    <n v="0"/>
    <n v="0"/>
    <x v="2"/>
    <n v="10.960505644660408"/>
    <x v="2"/>
    <n v="-42.813687903726688"/>
    <n v="-262.64400697404852"/>
  </r>
  <r>
    <n v="71"/>
    <x v="70"/>
    <x v="2"/>
    <n v="59.644083063514856"/>
    <n v="15.823940404605983"/>
    <n v="24.344523699393818"/>
    <n v="4.8689047398787642"/>
    <x v="0"/>
    <n v="104.68145190739341"/>
    <x v="0"/>
    <n v="50.907258359006313"/>
    <n v="-313.55126533305486"/>
  </r>
  <r>
    <n v="72"/>
    <x v="71"/>
    <x v="2"/>
    <n v="0"/>
    <n v="17.572547775364267"/>
    <n v="28.921484880287021"/>
    <n v="6.1015790886681476"/>
    <x v="0"/>
    <n v="52.595611744319434"/>
    <x v="2"/>
    <n v="-1.1785818040676617"/>
    <n v="-312.37268352898718"/>
  </r>
  <r>
    <n v="73"/>
    <x v="72"/>
    <x v="2"/>
    <n v="0"/>
    <n v="20.532449586049182"/>
    <n v="30.144424198696388"/>
    <n v="0"/>
    <x v="0"/>
    <n v="50.676873784745567"/>
    <x v="2"/>
    <n v="-3.0973197636415293"/>
    <n v="-309.27536376534567"/>
  </r>
  <r>
    <n v="74"/>
    <x v="73"/>
    <x v="2"/>
    <n v="0"/>
    <n v="3.036929057337221"/>
    <n v="37.172011661807581"/>
    <n v="36.443148688046648"/>
    <x v="0"/>
    <n v="76.652089407191454"/>
    <x v="1"/>
    <n v="22.877895858804358"/>
    <n v="-332.15325962415005"/>
  </r>
  <r>
    <n v="75"/>
    <x v="74"/>
    <x v="3"/>
    <n v="0"/>
    <n v="22.56259745024305"/>
    <n v="36.687150325598459"/>
    <n v="0"/>
    <x v="0"/>
    <n v="59.249747775841513"/>
    <x v="1"/>
    <n v="5.4755542274544169"/>
    <n v="-5.4755542274544169"/>
  </r>
  <r>
    <n v="76"/>
    <x v="75"/>
    <x v="3"/>
    <n v="0"/>
    <n v="6.8788406860497107"/>
    <n v="0"/>
    <n v="13.757681372099421"/>
    <x v="2"/>
    <n v="20.636522058149133"/>
    <x v="2"/>
    <n v="-33.137671490237963"/>
    <n v="27.662117262783546"/>
  </r>
  <r>
    <n v="77"/>
    <x v="76"/>
    <x v="3"/>
    <n v="0"/>
    <n v="17.151242777217277"/>
    <n v="0"/>
    <n v="0"/>
    <x v="2"/>
    <n v="17.151242777217277"/>
    <x v="2"/>
    <n v="-36.622950771169819"/>
    <n v="64.285068033953365"/>
  </r>
  <r>
    <n v="78"/>
    <x v="77"/>
    <x v="3"/>
    <n v="0"/>
    <n v="35.622944830105958"/>
    <n v="0"/>
    <n v="0"/>
    <x v="2"/>
    <n v="35.622944830105958"/>
    <x v="2"/>
    <n v="-18.151248718281138"/>
    <n v="82.436316752234504"/>
  </r>
  <r>
    <n v="79"/>
    <x v="78"/>
    <x v="3"/>
    <n v="0"/>
    <n v="29.558890404729425"/>
    <n v="0"/>
    <n v="8.0945884492951343"/>
    <x v="2"/>
    <n v="37.653478854024556"/>
    <x v="2"/>
    <n v="-16.12071469436254"/>
    <n v="98.557031446597051"/>
  </r>
  <r>
    <n v="80"/>
    <x v="79"/>
    <x v="3"/>
    <n v="0"/>
    <n v="31.03605659516203"/>
    <n v="0"/>
    <n v="0"/>
    <x v="2"/>
    <n v="31.03605659516203"/>
    <x v="2"/>
    <n v="-22.738136953225066"/>
    <n v="121.29516839982212"/>
  </r>
  <r>
    <n v="81"/>
    <x v="80"/>
    <x v="3"/>
    <n v="0"/>
    <n v="10.071942446043163"/>
    <n v="0"/>
    <n v="0"/>
    <x v="2"/>
    <n v="10.071942446043163"/>
    <x v="2"/>
    <n v="-43.702251102343936"/>
    <n v="164.99741950216605"/>
  </r>
  <r>
    <n v="82"/>
    <x v="81"/>
    <x v="3"/>
    <n v="0"/>
    <n v="16.753270023293314"/>
    <n v="0"/>
    <n v="0"/>
    <x v="2"/>
    <n v="16.753270023293314"/>
    <x v="2"/>
    <n v="-37.020923525093778"/>
    <n v="202.01834302725985"/>
  </r>
  <r>
    <n v="83"/>
    <x v="82"/>
    <x v="3"/>
    <n v="29.564594158752911"/>
    <n v="15.678193872065936"/>
    <n v="0"/>
    <n v="0"/>
    <x v="2"/>
    <n v="45.242788030818843"/>
    <x v="2"/>
    <n v="-8.5314055175682526"/>
    <n v="210.54974854482811"/>
  </r>
  <r>
    <n v="84"/>
    <x v="83"/>
    <x v="3"/>
    <n v="0"/>
    <n v="8.5110195305500795"/>
    <n v="0"/>
    <n v="53.753807561368923"/>
    <x v="2"/>
    <n v="62.264827091919003"/>
    <x v="1"/>
    <n v="8.4906335435319065"/>
    <n v="202.05911500129619"/>
  </r>
  <r>
    <n v="85"/>
    <x v="84"/>
    <x v="3"/>
    <n v="17.02356419675656"/>
    <n v="15.366006630230263"/>
    <n v="0"/>
    <n v="4.4798853149359372"/>
    <x v="2"/>
    <n v="36.869456141922761"/>
    <x v="2"/>
    <n v="-16.904737406464335"/>
    <n v="218.96385240776053"/>
  </r>
  <r>
    <n v="86"/>
    <x v="85"/>
    <x v="3"/>
    <n v="10.36036036036036"/>
    <n v="10.540540540540539"/>
    <n v="0"/>
    <n v="0"/>
    <x v="2"/>
    <n v="20.900900900900901"/>
    <x v="2"/>
    <n v="-32.873292647486196"/>
    <n v="251.83714505524671"/>
  </r>
  <r>
    <n v="87"/>
    <x v="86"/>
    <x v="3"/>
    <n v="17.807853263289111"/>
    <n v="18.030451429080223"/>
    <n v="0"/>
    <n v="0"/>
    <x v="2"/>
    <n v="35.838304692369334"/>
    <x v="2"/>
    <n v="-17.935888856017762"/>
    <n v="269.77303391126446"/>
  </r>
  <r>
    <n v="88"/>
    <x v="87"/>
    <x v="3"/>
    <n v="15.828350334154063"/>
    <n v="24.84171649665846"/>
    <n v="0"/>
    <n v="0"/>
    <x v="2"/>
    <n v="40.670066830812523"/>
    <x v="2"/>
    <n v="-13.104126717574573"/>
    <n v="282.87716062883902"/>
  </r>
  <r>
    <n v="89"/>
    <x v="88"/>
    <x v="3"/>
    <n v="0"/>
    <n v="0"/>
    <n v="0"/>
    <n v="0"/>
    <x v="2"/>
    <n v="0"/>
    <x v="2"/>
    <n v="-53.774193548387096"/>
    <n v="336.6513541772261"/>
  </r>
  <r>
    <n v="90"/>
    <x v="89"/>
    <x v="3"/>
    <n v="0"/>
    <n v="9.5276079056988383"/>
    <n v="0"/>
    <n v="0"/>
    <x v="2"/>
    <n v="9.5276079056988383"/>
    <x v="2"/>
    <n v="-44.24658564268826"/>
    <n v="380.89793981991437"/>
  </r>
  <r>
    <n v="91"/>
    <x v="90"/>
    <x v="3"/>
    <n v="15.953203935123636"/>
    <n v="28.538509261721174"/>
    <n v="0"/>
    <n v="0"/>
    <x v="2"/>
    <n v="44.491713196844813"/>
    <x v="2"/>
    <n v="-9.2824803515422829"/>
    <n v="390.18042017145666"/>
  </r>
  <r>
    <n v="92"/>
    <x v="91"/>
    <x v="3"/>
    <n v="8.8121254846669022"/>
    <n v="29.917166020444132"/>
    <n v="0"/>
    <n v="0"/>
    <x v="2"/>
    <n v="38.729291505111036"/>
    <x v="2"/>
    <n v="-15.044902043276061"/>
    <n v="405.22532221473273"/>
  </r>
  <r>
    <n v="93"/>
    <x v="92"/>
    <x v="3"/>
    <n v="8.3472454090150254"/>
    <n v="7.5564537386872859"/>
    <n v="0"/>
    <n v="0"/>
    <x v="2"/>
    <n v="15.903699147702312"/>
    <x v="2"/>
    <n v="-37.870494400684784"/>
    <n v="443.0958166154175"/>
  </r>
  <r>
    <n v="94"/>
    <x v="93"/>
    <x v="3"/>
    <n v="0"/>
    <n v="14.085731675506478"/>
    <n v="0"/>
    <n v="22.171985044778715"/>
    <x v="2"/>
    <n v="36.257716720285195"/>
    <x v="2"/>
    <n v="-17.516476828101901"/>
    <n v="460.61229344351943"/>
  </r>
  <r>
    <n v="95"/>
    <x v="94"/>
    <x v="3"/>
    <n v="3.3877692842251563"/>
    <n v="13.507644197359278"/>
    <n v="0"/>
    <n v="26.059763724808896"/>
    <x v="2"/>
    <n v="42.95517720639333"/>
    <x v="2"/>
    <n v="-10.819016341993766"/>
    <n v="471.43130978551318"/>
  </r>
  <r>
    <n v="96"/>
    <x v="95"/>
    <x v="3"/>
    <n v="0"/>
    <n v="1.0897044721471536"/>
    <n v="0"/>
    <n v="2.6152907331531687"/>
    <x v="2"/>
    <n v="3.7049952053003223"/>
    <x v="2"/>
    <n v="-50.069198343086775"/>
    <n v="521.5005081285999"/>
  </r>
  <r>
    <n v="97"/>
    <x v="96"/>
    <x v="3"/>
    <n v="0"/>
    <n v="0"/>
    <n v="0"/>
    <n v="0"/>
    <x v="2"/>
    <n v="0"/>
    <x v="2"/>
    <n v="-53.774193548387096"/>
    <n v="575.27470167698698"/>
  </r>
  <r>
    <n v="98"/>
    <x v="97"/>
    <x v="3"/>
    <n v="0"/>
    <n v="0"/>
    <n v="0"/>
    <n v="0"/>
    <x v="2"/>
    <n v="0"/>
    <x v="2"/>
    <n v="-53.774193548387096"/>
    <n v="629.04889522537405"/>
  </r>
  <r>
    <n v="99"/>
    <x v="98"/>
    <x v="3"/>
    <n v="16.570730856445142"/>
    <n v="26.077097505668931"/>
    <n v="0"/>
    <n v="0"/>
    <x v="2"/>
    <n v="42.647828362114069"/>
    <x v="2"/>
    <n v="-11.126365186273027"/>
    <n v="640.17526041164706"/>
  </r>
  <r>
    <n v="100"/>
    <x v="99"/>
    <x v="3"/>
    <n v="0"/>
    <n v="28.039010797631487"/>
    <n v="0"/>
    <n v="0"/>
    <x v="2"/>
    <n v="28.039010797631487"/>
    <x v="2"/>
    <n v="-25.735182750755609"/>
    <n v="665.91044316240266"/>
  </r>
  <r>
    <n v="101"/>
    <x v="100"/>
    <x v="3"/>
    <n v="42.212646205258991"/>
    <n v="3.517720517104916"/>
    <n v="0"/>
    <n v="0"/>
    <x v="2"/>
    <n v="45.730366722363911"/>
    <x v="2"/>
    <n v="-8.0438268260231851"/>
    <n v="673.95426998842584"/>
  </r>
  <r>
    <n v="102"/>
    <x v="101"/>
    <x v="3"/>
    <n v="54.848617814831066"/>
    <n v="1.9745502413339184"/>
    <n v="0"/>
    <n v="0"/>
    <x v="2"/>
    <n v="56.823168056164981"/>
    <x v="1"/>
    <n v="3.0489745077778849"/>
    <n v="670.90529548064796"/>
  </r>
  <r>
    <n v="103"/>
    <x v="102"/>
    <x v="3"/>
    <n v="0"/>
    <n v="8.0209241499564072"/>
    <n v="0"/>
    <n v="0"/>
    <x v="2"/>
    <n v="8.0209241499564072"/>
    <x v="2"/>
    <n v="-45.753269398430689"/>
    <n v="716.65856487907865"/>
  </r>
  <r>
    <n v="104"/>
    <x v="103"/>
    <x v="3"/>
    <n v="0"/>
    <n v="22.231909328683521"/>
    <n v="0"/>
    <n v="0"/>
    <x v="2"/>
    <n v="22.231909328683521"/>
    <x v="2"/>
    <n v="-31.542284219703575"/>
    <n v="748.20084909878221"/>
  </r>
  <r>
    <n v="105"/>
    <x v="104"/>
    <x v="3"/>
    <n v="0"/>
    <n v="9.67741935483871"/>
    <n v="0"/>
    <n v="0"/>
    <x v="2"/>
    <n v="9.67741935483871"/>
    <x v="2"/>
    <n v="-44.096774193548384"/>
    <n v="792.29762329233063"/>
  </r>
  <r>
    <n v="106"/>
    <x v="105"/>
    <x v="3"/>
    <n v="7.8520328040481582"/>
    <n v="18.844878729715582"/>
    <n v="0"/>
    <n v="0"/>
    <x v="2"/>
    <n v="26.696911533763739"/>
    <x v="2"/>
    <n v="-27.077282014623357"/>
    <n v="819.37490530695402"/>
  </r>
  <r>
    <n v="107"/>
    <x v="106"/>
    <x v="3"/>
    <n v="5.705758426966292"/>
    <n v="0"/>
    <n v="0"/>
    <n v="0"/>
    <x v="2"/>
    <n v="5.705758426966292"/>
    <x v="2"/>
    <n v="-48.068435121420805"/>
    <n v="867.44334042837477"/>
  </r>
  <r>
    <n v="108"/>
    <x v="107"/>
    <x v="3"/>
    <n v="35.571054925893634"/>
    <n v="24.629468177855273"/>
    <n v="0"/>
    <n v="0"/>
    <x v="2"/>
    <n v="60.200523103748907"/>
    <x v="1"/>
    <n v="6.4263295553618107"/>
    <n v="861.01701087301296"/>
  </r>
  <r>
    <n v="109"/>
    <x v="108"/>
    <x v="3"/>
    <n v="23.103748910200522"/>
    <n v="13.426329555361814"/>
    <n v="0"/>
    <n v="0"/>
    <x v="0"/>
    <n v="36.53007846556234"/>
    <x v="2"/>
    <n v="-17.244115082824756"/>
    <n v="878.261125955837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12C2B1-6934-47D2-B12B-B787D51CEF6A}" name="Tabela przestawna1" cacheId="0" applyNumberFormats="0" applyBorderFormats="0" applyFontFormats="0" applyPatternFormats="0" applyAlignmentFormats="0" applyWidthHeightFormats="1" dataCaption="Wartości" updatedVersion="8" minRefreshableVersion="5" useAutoFormatting="1" itemPrintTitles="1" createdVersion="8" indent="0" outline="1" outlineData="1" multipleFieldFilters="0" chartFormat="4">
  <location ref="A3:E118" firstHeaderRow="0" firstDataRow="1" firstDataCol="1"/>
  <pivotFields count="14">
    <pivotField showAll="0"/>
    <pivotField axis="axisRow" numFmtId="173" showAll="0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showAll="0"/>
    <pivotField dataField="1" showAll="0"/>
    <pivotField dataField="1" numFmtId="172" showAll="0"/>
    <pivotField dataField="1" numFmtId="172" showAll="0"/>
    <pivotField dataField="1" numFmtId="172" showAll="0"/>
    <pivotField showAll="0"/>
    <pivotField numFmtId="172" showAll="0"/>
    <pivotField showAll="0"/>
    <pivotField numFmtId="172" showAll="0"/>
    <pivotField numFmtId="172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x="3"/>
        <item x="4"/>
        <item x="5"/>
        <item x="6"/>
        <item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3"/>
    <field x="12"/>
    <field x="1"/>
  </rowFields>
  <rowItems count="115">
    <i>
      <x v="3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>
      <x v="4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>
      <x v="5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6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>
      <x v="7"/>
    </i>
    <i r="1">
      <x v="183"/>
    </i>
    <i r="1">
      <x v="184"/>
    </i>
    <i r="1">
      <x v="185"/>
    </i>
    <i r="1">
      <x v="186"/>
    </i>
    <i r="1">
      <x v="187"/>
    </i>
    <i r="1">
      <x v="18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ransport costs [PLN]" fld="3" baseField="0" baseItem="0"/>
    <dataField name="Food&amp;Drinks costs [PLN]" fld="4" baseField="0" baseItem="0"/>
    <dataField name="Accommodation costs [PLN]" fld="5" baseField="0" baseItem="0"/>
    <dataField name="Other costs  [PLN] " fld="6" baseField="0" baseItem="0"/>
  </dataFields>
  <formats count="1">
    <format dxfId="31">
      <pivotArea outline="0" collapsedLevelsAreSubtotals="1" fieldPosition="0"/>
    </format>
  </formats>
  <chartFormats count="8">
    <chartFormat chart="3" format="22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22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23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22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23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2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524D08-D49C-45FE-BA7F-6C458C1B322A}" name="Tabela przestawna10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1">
  <location ref="A44:E49" firstHeaderRow="0" firstDataRow="1" firstDataCol="1"/>
  <pivotFields count="14">
    <pivotField showAll="0"/>
    <pivotField numFmtId="173" showAll="0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dataField="1" showAll="0"/>
    <pivotField dataField="1" numFmtId="172" showAll="0"/>
    <pivotField dataField="1" numFmtId="172" showAll="0"/>
    <pivotField dataField="1" numFmtId="172" showAll="0"/>
    <pivotField showAll="0">
      <items count="4">
        <item x="0"/>
        <item x="1"/>
        <item x="2"/>
        <item t="default"/>
      </items>
    </pivotField>
    <pivotField numFmtId="172" showAll="0"/>
    <pivotField showAll="0"/>
    <pivotField numFmtId="172" showAll="0"/>
    <pivotField numFmtId="172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transport costs [PLN]" fld="3" subtotal="average" baseField="2" baseItem="0"/>
    <dataField name="Average food&amp;drinks costs [PLN]" fld="4" subtotal="average" baseField="2" baseItem="0"/>
    <dataField name="Average accommodation costs [PLN]" fld="5" subtotal="average" baseField="2" baseItem="0"/>
    <dataField name="Average other costs [PLN] " fld="6" subtotal="average" baseField="2" baseItem="0"/>
  </dataFields>
  <formats count="4">
    <format dxfId="1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">
      <pivotArea outline="0" collapsedLevelsAreSubtotals="1" fieldPosition="0"/>
    </format>
    <format dxfId="1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chartFormats count="1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71055B-0179-41A9-9CCB-3CB788BF86E4}" name="Tabela przestawna5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34">
  <location ref="A78:B83" firstHeaderRow="1" firstDataRow="1" firstDataCol="1" rowPageCount="1" colPageCount="1"/>
  <pivotFields count="14">
    <pivotField showAll="0"/>
    <pivotField numFmtId="173" showAll="0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axis="axisPage" showAll="0">
      <items count="5">
        <item x="1"/>
        <item x="3"/>
        <item x="2"/>
        <item x="0"/>
        <item t="default"/>
      </items>
    </pivotField>
    <pivotField showAll="0"/>
    <pivotField numFmtId="172" showAll="0"/>
    <pivotField numFmtId="172" showAll="0"/>
    <pivotField numFmtId="172" showAll="0"/>
    <pivotField showAll="0">
      <items count="4">
        <item x="0"/>
        <item x="1"/>
        <item x="2"/>
        <item t="default"/>
      </items>
    </pivotField>
    <pivotField numFmtId="172" showAll="0"/>
    <pivotField axis="axisRow" dataField="1" showAll="0">
      <items count="5">
        <item x="2"/>
        <item x="1"/>
        <item x="0"/>
        <item x="3"/>
        <item t="default"/>
      </items>
    </pivotField>
    <pivotField numFmtId="172" showAll="0"/>
    <pivotField numFmtId="172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2" hier="-1"/>
  </pageFields>
  <dataFields count="1">
    <dataField name="Liczba z Did we exceed the budget?" fld="9" subtotal="count" showDataAs="percentOfCol" baseField="9" baseItem="0" numFmtId="10"/>
  </dataFields>
  <formats count="2">
    <format dxfId="18">
      <pivotArea outline="0" fieldPosition="0">
        <references count="1">
          <reference field="4294967294" count="1">
            <x v="0"/>
          </reference>
        </references>
      </pivotArea>
    </format>
    <format dxfId="17">
      <pivotArea dataOnly="0" labelOnly="1" outline="0" fieldPosition="0">
        <references count="1">
          <reference field="2" count="0"/>
        </references>
      </pivotArea>
    </format>
  </formats>
  <chartFormats count="20">
    <chartFormat chart="30" format="16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6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69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0" format="170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0" format="17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0" format="172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16" format="163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6" format="164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6" format="165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6" format="166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32" format="16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168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2" format="169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2" format="170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2" format="17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33" format="17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173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3" format="174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3" format="175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3" format="176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784350-EC1F-47A3-8114-63A7ED2EBF1F}" name="Tabela przestawna2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5">
  <location ref="A62:B67" firstHeaderRow="1" firstDataRow="1" firstDataCol="1"/>
  <pivotFields count="14">
    <pivotField showAll="0"/>
    <pivotField numFmtId="173" showAll="0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showAll="0"/>
    <pivotField numFmtId="172" showAll="0"/>
    <pivotField numFmtId="172" showAll="0"/>
    <pivotField numFmtId="172" showAll="0"/>
    <pivotField showAll="0"/>
    <pivotField numFmtId="172" showAll="0"/>
    <pivotField showAll="0"/>
    <pivotField dataField="1" numFmtId="172" showAll="0"/>
    <pivotField numFmtId="172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Średnia z How much did we exceed the budget? [PLN]" fld="10" subtotal="average" baseField="2" baseItem="2" numFmtId="172"/>
  </dataFields>
  <formats count="1">
    <format dxfId="19">
      <pivotArea outline="0" collapsedLevelsAreSubtotals="1" fieldPosition="0"/>
    </format>
  </formats>
  <chartFormats count="2">
    <chartFormat chart="1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95C6A0-6F9D-4808-90CA-3190F6413172}" name="Tabela przestawna3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1">
  <location ref="A14:B19" firstHeaderRow="1" firstDataRow="1" firstDataCol="1"/>
  <pivotFields count="14">
    <pivotField showAll="0"/>
    <pivotField numFmtId="173" showAll="0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showAll="0"/>
    <pivotField numFmtId="172" showAll="0"/>
    <pivotField numFmtId="172" showAll="0"/>
    <pivotField numFmtId="172" showAll="0"/>
    <pivotField showAll="0"/>
    <pivotField numFmtId="172" showAll="0"/>
    <pivotField showAll="0"/>
    <pivotField dataField="1" numFmtId="172" showAll="0"/>
    <pivotField numFmtId="172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Średnia z How much did we exceed the budget? [PLN]" fld="10" subtotal="average" baseField="10" baseItem="3" numFmtId="172"/>
  </dataFields>
  <formats count="3">
    <format dxfId="22">
      <pivotArea outline="0" fieldPosition="0">
        <references count="1">
          <reference field="4294967294" count="1">
            <x v="0"/>
          </reference>
        </references>
      </pivotArea>
    </format>
    <format dxfId="21">
      <pivotArea outline="0" collapsedLevelsAreSubtotals="1" fieldPosition="0"/>
    </format>
    <format dxfId="20">
      <pivotArea dataOnly="0" labelOnly="1" outline="0" axis="axisValues" fieldPosition="0"/>
    </format>
  </formats>
  <chartFormats count="2">
    <chartFormat chart="10" format="10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0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20001E-D1E4-4A14-8CDB-C512A05AE9B8}" name="Tabela przestawna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2">
  <location ref="A6:G11" firstHeaderRow="0" firstDataRow="1" firstDataCol="1"/>
  <pivotFields count="14">
    <pivotField showAll="0"/>
    <pivotField numFmtId="173" showAll="0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dataField="1" showAll="0"/>
    <pivotField dataField="1" numFmtId="172" showAll="0"/>
    <pivotField dataField="1" numFmtId="172" showAll="0"/>
    <pivotField dataField="1" numFmtId="172" showAll="0"/>
    <pivotField showAll="0"/>
    <pivotField dataField="1" numFmtId="172" showAll="0"/>
    <pivotField showAll="0"/>
    <pivotField dataField="1" numFmtId="172" showAll="0"/>
    <pivotField numFmtId="172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a z Transport [PLN]" fld="3" baseField="0" baseItem="0" numFmtId="168"/>
    <dataField name="Suma z Food&amp;Drinks [PLN]" fld="4" baseField="0" baseItem="0"/>
    <dataField name="Suma z Accommodation [PLN]" fld="5" baseField="0" baseItem="0"/>
    <dataField name="Suma z Other costs [PLN] " fld="6" baseField="0" baseItem="0"/>
    <dataField name="Suma z Sum [PLN]" fld="8" baseField="0" baseItem="0"/>
    <dataField name="Suma z How much did we exceed the budget? [PLN]" fld="10" baseField="0" baseItem="0"/>
  </dataFields>
  <formats count="8">
    <format dxfId="3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8">
      <pivotArea type="all" dataOnly="0" outline="0" fieldPosition="0"/>
    </format>
    <format dxfId="27">
      <pivotArea outline="0" collapsedLevelsAreSubtotals="1" fieldPosition="0"/>
    </format>
    <format dxfId="26">
      <pivotArea field="2" type="button" dataOnly="0" labelOnly="1" outline="0" axis="axisRow" fieldPosition="0"/>
    </format>
    <format dxfId="25">
      <pivotArea dataOnly="0" labelOnly="1" fieldPosition="0">
        <references count="1">
          <reference field="2" count="0"/>
        </references>
      </pivotArea>
    </format>
    <format dxfId="24">
      <pivotArea dataOnly="0" labelOnly="1" grandRow="1" outline="0" fieldPosition="0"/>
    </format>
    <format dxfId="2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37E4CA-BD38-408D-9EF2-80FC7BDF7037}" name="Tabela przestawna1" cacheId="0" applyNumberFormats="0" applyBorderFormats="0" applyFontFormats="0" applyPatternFormats="0" applyAlignmentFormats="0" applyWidthHeightFormats="1" dataCaption="Wartości" grandTotalCaption="Sum" updatedVersion="8" minRefreshableVersion="3" useAutoFormatting="1" itemPrintTitles="1" createdVersion="8" indent="0" outline="1" outlineData="1" multipleFieldFilters="0" chartFormat="2" rowHeaderCaption="Country">
  <location ref="O10:U15" firstHeaderRow="0" firstDataRow="1" firstDataCol="1"/>
  <pivotFields count="14">
    <pivotField showAll="0"/>
    <pivotField numFmtId="173" showAll="0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dataField="1" showAll="0"/>
    <pivotField dataField="1" numFmtId="172" showAll="0"/>
    <pivotField dataField="1" numFmtId="172" showAll="0"/>
    <pivotField dataField="1" numFmtId="172" showAll="0"/>
    <pivotField showAll="0"/>
    <pivotField dataField="1" numFmtId="172" showAll="0"/>
    <pivotField showAll="0"/>
    <pivotField dataField="1" numFmtId="172" showAll="0"/>
    <pivotField numFmtId="172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Transportation costs [PLN]" fld="3" baseField="0" baseItem="0" numFmtId="172"/>
    <dataField name="Food&amp;drinks costs [PLN]" fld="4" baseField="0" baseItem="0" numFmtId="172"/>
    <dataField name="Accommodation costs [PLN]" fld="5" baseField="0" baseItem="0" numFmtId="172"/>
    <dataField name=" Other costs [PLN] " fld="6" baseField="0" baseItem="0" numFmtId="172"/>
    <dataField name="Total [PLN]" fld="8" baseField="0" baseItem="0" numFmtId="172"/>
    <dataField name="How much did we exceed the budget in total? [PLN]" fld="10" baseField="0" baseItem="0" numFmtId="172"/>
  </dataFields>
  <formats count="13">
    <format dxfId="1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1">
      <pivotArea field="2" type="button" dataOnly="0" labelOnly="1" outline="0" axis="axisRow" fieldPosition="0"/>
    </format>
    <format dxfId="1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9">
      <pivotArea field="2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7">
      <pivotArea outline="0" collapsedLevelsAreSubtotals="1" fieldPosition="0">
        <references count="1">
          <reference field="4294967294" count="5" selected="0">
            <x v="1"/>
            <x v="2"/>
            <x v="3"/>
            <x v="4"/>
            <x v="5"/>
          </reference>
        </references>
      </pivotArea>
    </format>
    <format dxfId="6">
      <pivotArea outline="0" fieldPosition="0">
        <references count="1">
          <reference field="4294967294" count="1">
            <x v="0"/>
          </reference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2" type="button" dataOnly="0" labelOnly="1" outline="0" axis="axisRow" fieldPosition="0"/>
    </format>
    <format dxfId="2">
      <pivotArea dataOnly="0" labelOnly="1" fieldPosition="0">
        <references count="1">
          <reference field="2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8">
  <a r="1" c="11">
    <v t="i">0</v>
    <v t="i">1</v>
    <v t="i">4</v>
    <v t="i">5</v>
    <v t="i">6</v>
    <v t="i">7</v>
    <v t="i">8</v>
    <v t="i">11</v>
    <v t="i">12</v>
    <v t="i">13</v>
    <v t="i">14</v>
  </a>
  <a r="1" c="11">
    <v>4100.8999999999996</v>
    <v>4095.73</v>
    <v>4130.74</v>
    <v>4104.13</v>
    <v>4140.59</v>
    <v>4167.07</v>
    <v>4152.8599999999997</v>
    <v>4125.09</v>
    <v>4178.17</v>
    <v>4190.6499999999996</v>
    <v>4173.16</v>
  </a>
  <a r="1" c="23">
    <v t="i">0</v>
    <v t="i">1</v>
    <v t="i">2</v>
    <v t="i">3</v>
    <v t="i">4</v>
    <v t="i">7</v>
    <v t="i">8</v>
    <v t="i">9</v>
    <v t="i">10</v>
    <v t="i">11</v>
    <v t="i">14</v>
    <v t="i">15</v>
    <v t="i">16</v>
    <v t="i">17</v>
    <v t="i">18</v>
    <v t="i">21</v>
    <v t="i">22</v>
    <v t="i">23</v>
    <v t="i">24</v>
    <v t="i">25</v>
    <v t="i">28</v>
    <v t="i">29</v>
    <v t="i">30</v>
  </a>
  <a r="1" c="23">
    <v>5368.53</v>
    <v>5419.89</v>
    <v>5441.63</v>
    <v>5432.85</v>
    <v>5387.26</v>
    <v>5407.27</v>
    <v>5437.7</v>
    <v>5427.77</v>
    <v>5474.05</v>
    <v>5426.86</v>
    <v>5471.88</v>
    <v>5489</v>
    <v>5457.87</v>
    <v>5461.72</v>
    <v>5456.2</v>
    <v>5424.04</v>
    <v>5476.78</v>
    <v>5538.05</v>
    <v>5585.87</v>
    <v>5551.35</v>
    <v>5535.91</v>
    <v>5578.89</v>
    <v>5569.35</v>
  </a>
  <a r="1" c="25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34</v>
  </a>
  <a r="1" c="25">
    <v>1.0903</v>
    <v>1.0948</v>
    <v>1.0994999999999999</v>
    <v>1.0954999999999999</v>
    <v>1.1120000000000001</v>
    <v>1.1162000000000001</v>
    <v>1.1161000000000001</v>
    <v>1.1100000000000001</v>
    <v>1.1231</v>
    <v>1.1372</v>
    <v>1.1283000000000001</v>
    <v>1.1348</v>
    <v>1.1380999999999999</v>
    <v>1.1500999999999999</v>
    <v>1.1512</v>
    <v>1.1471</v>
    <v>1.1466000000000001</v>
    <v>1.1484000000000001</v>
    <v>1.1371</v>
    <v>1.1395</v>
    <v>1.147</v>
    <v>1.1462000000000001</v>
    <v>1.1392</v>
    <v>1.1295999999999999</v>
    <v>1.1306</v>
  </a>
  <a r="1" c="20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27</v>
  </a>
  <a r="1" c="20">
    <v>8.1538000000000004</v>
    <v>8.1693999999999996</v>
    <v>8.1143000000000001</v>
    <v>8.1753999999999998</v>
    <v>8.1297999999999995</v>
    <v>8.1405999999999992</v>
    <v>8.1570999999999998</v>
    <v>8.2538999999999998</v>
    <v>8.2055000000000007</v>
    <v>8.1524999999999999</v>
    <v>8.1556999999999995</v>
    <v>8.2716999999999992</v>
    <v>8.2982999999999993</v>
    <v>8.2588000000000008</v>
    <v>8.2462999999999997</v>
    <v>8.2112999999999996</v>
    <v>8.2154000000000007</v>
    <v>8.1945999999999994</v>
    <v>8.1773000000000007</v>
    <v>8.2319999999999993</v>
  </a>
</arrayData>
</file>

<file path=xl/richData/rdrichvalue.xml><?xml version="1.0" encoding="utf-8"?>
<rvData xmlns="http://schemas.microsoft.com/office/spreadsheetml/2017/richdata" count="162">
  <rv s="0">
    <fb>5368.53</fb>
    <v>0</v>
  </rv>
  <rv s="0">
    <fb>5419.89</fb>
    <v>0</v>
  </rv>
  <rv s="0">
    <fb>5441.63</fb>
    <v>0</v>
  </rv>
  <rv s="0">
    <fb>45005</fb>
    <v>1</v>
  </rv>
  <rv s="0">
    <fb>5432.85</fb>
    <v>0</v>
  </rv>
  <rv s="0">
    <fb>45006</fb>
    <v>1</v>
  </rv>
  <rv s="0">
    <fb>5387.26</fb>
    <v>0</v>
  </rv>
  <rv s="0">
    <fb>45007</fb>
    <v>1</v>
  </rv>
  <rv s="0">
    <fb>45008</fb>
    <v>1</v>
  </rv>
  <rv s="0">
    <fb>45009</fb>
    <v>1</v>
  </rv>
  <rv s="0">
    <fb>5407.27</fb>
    <v>0</v>
  </rv>
  <rv s="0">
    <fb>45012</fb>
    <v>1</v>
  </rv>
  <rv s="0">
    <fb>5437.7</fb>
    <v>0</v>
  </rv>
  <rv s="0">
    <fb>45013</fb>
    <v>1</v>
  </rv>
  <rv s="0">
    <fb>5427.77</fb>
    <v>0</v>
  </rv>
  <rv s="0">
    <fb>45014</fb>
    <v>1</v>
  </rv>
  <rv s="0">
    <fb>5474.05</fb>
    <v>0</v>
  </rv>
  <rv s="0">
    <fb>45015</fb>
    <v>1</v>
  </rv>
  <rv s="0">
    <fb>5426.86</fb>
    <v>0</v>
  </rv>
  <rv s="0">
    <fb>45016</fb>
    <v>1</v>
  </rv>
  <rv s="0">
    <fb>45019</fb>
    <v>1</v>
  </rv>
  <rv s="0">
    <fb>5471.88</fb>
    <v>0</v>
  </rv>
  <rv s="0">
    <fb>45020</fb>
    <v>1</v>
  </rv>
  <rv s="0">
    <fb>5489</fb>
    <v>0</v>
  </rv>
  <rv s="0">
    <fb>45021</fb>
    <v>1</v>
  </rv>
  <rv s="0">
    <fb>5457.87</fb>
    <v>0</v>
  </rv>
  <rv s="0">
    <fb>45022</fb>
    <v>1</v>
  </rv>
  <rv s="0">
    <fb>5461.72</fb>
    <v>0</v>
  </rv>
  <rv s="0">
    <fb>45023</fb>
    <v>1</v>
  </rv>
  <rv s="0">
    <fb>5456.2</fb>
    <v>0</v>
  </rv>
  <rv s="0">
    <fb>45026</fb>
    <v>1</v>
  </rv>
  <rv s="0">
    <fb>5424.04</fb>
    <v>0</v>
  </rv>
  <rv s="0">
    <fb>45027</fb>
    <v>1</v>
  </rv>
  <rv s="0">
    <fb>5476.78</fb>
    <v>0</v>
  </rv>
  <rv s="0">
    <fb>45028</fb>
    <v>1</v>
  </rv>
  <rv s="0">
    <fb>5538.05</fb>
    <v>0</v>
  </rv>
  <rv s="0">
    <fb>45029</fb>
    <v>1</v>
  </rv>
  <rv s="0">
    <fb>5585.87</fb>
    <v>0</v>
  </rv>
  <rv s="0">
    <fb>45030</fb>
    <v>1</v>
  </rv>
  <rv s="0">
    <fb>5551.35</fb>
    <v>0</v>
  </rv>
  <rv s="0">
    <fb>45033</fb>
    <v>1</v>
  </rv>
  <rv s="0">
    <fb>5535.91</fb>
    <v>0</v>
  </rv>
  <rv s="0">
    <fb>45034</fb>
    <v>1</v>
  </rv>
  <rv s="0">
    <fb>5578.89</fb>
    <v>0</v>
  </rv>
  <rv s="0">
    <fb>45035</fb>
    <v>1</v>
  </rv>
  <rv s="0">
    <fb>5569.35</fb>
    <v>0</v>
  </rv>
  <rv s="0">
    <fb>4100.8999999999996</fb>
    <v>2</v>
  </rv>
  <rv s="0">
    <fb>4095.73</fb>
    <v>2</v>
  </rv>
  <rv s="0">
    <fb>45036</fb>
    <v>1</v>
  </rv>
  <rv s="0">
    <fb>45037</fb>
    <v>1</v>
  </rv>
  <rv s="0">
    <fb>4130.74</fb>
    <v>2</v>
  </rv>
  <rv s="0">
    <fb>45040</fb>
    <v>1</v>
  </rv>
  <rv s="0">
    <fb>4104.13</fb>
    <v>2</v>
  </rv>
  <rv s="0">
    <fb>45041</fb>
    <v>1</v>
  </rv>
  <rv s="0">
    <fb>4140.59</fb>
    <v>2</v>
  </rv>
  <rv s="0">
    <fb>45042</fb>
    <v>1</v>
  </rv>
  <rv s="0">
    <fb>4167.07</fb>
    <v>2</v>
  </rv>
  <rv s="0">
    <fb>45043</fb>
    <v>1</v>
  </rv>
  <rv s="0">
    <fb>4152.8599999999997</fb>
    <v>2</v>
  </rv>
  <rv s="0">
    <fb>45044</fb>
    <v>1</v>
  </rv>
  <rv s="0">
    <fb>45047</fb>
    <v>1</v>
  </rv>
  <rv s="0">
    <fb>4125.09</fb>
    <v>2</v>
  </rv>
  <rv s="0">
    <fb>45048</fb>
    <v>1</v>
  </rv>
  <rv s="0">
    <fb>4178.17</fb>
    <v>2</v>
  </rv>
  <rv s="0">
    <fb>45049</fb>
    <v>1</v>
  </rv>
  <rv s="0">
    <fb>4190.6499999999996</fb>
    <v>2</v>
  </rv>
  <rv s="0">
    <fb>45050</fb>
    <v>1</v>
  </rv>
  <rv s="0">
    <fb>4173.16</fb>
    <v>2</v>
  </rv>
  <rv s="0">
    <fb>8.1538000000000004</fb>
    <v>3</v>
  </rv>
  <rv s="0">
    <fb>45051</fb>
    <v>1</v>
  </rv>
  <rv s="0">
    <fb>8.1693999999999996</fb>
    <v>3</v>
  </rv>
  <rv s="0">
    <fb>45054</fb>
    <v>1</v>
  </rv>
  <rv s="0">
    <fb>8.1143000000000001</fb>
    <v>3</v>
  </rv>
  <rv s="0">
    <fb>45055</fb>
    <v>1</v>
  </rv>
  <rv s="0">
    <fb>8.1753999999999998</fb>
    <v>3</v>
  </rv>
  <rv s="0">
    <fb>45056</fb>
    <v>1</v>
  </rv>
  <rv s="0">
    <fb>8.1297999999999995</fb>
    <v>3</v>
  </rv>
  <rv s="0">
    <fb>45057</fb>
    <v>1</v>
  </rv>
  <rv s="0">
    <fb>8.1405999999999992</fb>
    <v>3</v>
  </rv>
  <rv s="0">
    <fb>45058</fb>
    <v>1</v>
  </rv>
  <rv s="0">
    <fb>45061</fb>
    <v>1</v>
  </rv>
  <rv s="0">
    <fb>8.1570999999999998</fb>
    <v>3</v>
  </rv>
  <rv s="0">
    <fb>45062</fb>
    <v>1</v>
  </rv>
  <rv s="0">
    <fb>8.2538999999999998</fb>
    <v>3</v>
  </rv>
  <rv s="0">
    <fb>45063</fb>
    <v>1</v>
  </rv>
  <rv s="0">
    <fb>8.2055000000000007</fb>
    <v>3</v>
  </rv>
  <rv s="0">
    <fb>45064</fb>
    <v>1</v>
  </rv>
  <rv s="0">
    <fb>8.1524999999999999</fb>
    <v>3</v>
  </rv>
  <rv s="0">
    <fb>45065</fb>
    <v>1</v>
  </rv>
  <rv s="0">
    <fb>8.1556999999999995</fb>
    <v>3</v>
  </rv>
  <rv s="0">
    <fb>45068</fb>
    <v>1</v>
  </rv>
  <rv s="0">
    <fb>8.2716999999999992</fb>
    <v>3</v>
  </rv>
  <rv s="0">
    <fb>45069</fb>
    <v>1</v>
  </rv>
  <rv s="0">
    <fb>8.2982999999999993</fb>
    <v>3</v>
  </rv>
  <rv s="0">
    <fb>45070</fb>
    <v>1</v>
  </rv>
  <rv s="0">
    <fb>8.2588000000000008</fb>
    <v>3</v>
  </rv>
  <rv s="0">
    <fb>45071</fb>
    <v>1</v>
  </rv>
  <rv s="0">
    <fb>8.2462999999999997</fb>
    <v>3</v>
  </rv>
  <rv s="0">
    <fb>45072</fb>
    <v>1</v>
  </rv>
  <rv s="0">
    <fb>8.2112999999999996</fb>
    <v>3</v>
  </rv>
  <rv s="0">
    <fb>45075</fb>
    <v>1</v>
  </rv>
  <rv s="0">
    <fb>8.2154000000000007</fb>
    <v>3</v>
  </rv>
  <rv s="0">
    <fb>45076</fb>
    <v>1</v>
  </rv>
  <rv s="0">
    <fb>8.1945999999999994</fb>
    <v>3</v>
  </rv>
  <rv s="0">
    <fb>45077</fb>
    <v>1</v>
  </rv>
  <rv s="0">
    <fb>8.1773000000000007</fb>
    <v>3</v>
  </rv>
  <rv s="0">
    <fb>45078</fb>
    <v>1</v>
  </rv>
  <rv s="0">
    <fb>8.2319999999999993</fb>
    <v>3</v>
  </rv>
  <rv s="0">
    <fb>1.0903</fb>
    <v>4</v>
  </rv>
  <rv s="0">
    <fb>45079</fb>
    <v>1</v>
  </rv>
  <rv s="0">
    <fb>1.0948</fb>
    <v>4</v>
  </rv>
  <rv s="0">
    <fb>45082</fb>
    <v>1</v>
  </rv>
  <rv s="0">
    <fb>1.0994999999999999</fb>
    <v>4</v>
  </rv>
  <rv s="0">
    <fb>45083</fb>
    <v>1</v>
  </rv>
  <rv s="0">
    <fb>1.0954999999999999</fb>
    <v>4</v>
  </rv>
  <rv s="0">
    <fb>45084</fb>
    <v>1</v>
  </rv>
  <rv s="0">
    <fb>1.1120000000000001</fb>
    <v>4</v>
  </rv>
  <rv s="0">
    <fb>45085</fb>
    <v>1</v>
  </rv>
  <rv s="0">
    <fb>1.1162000000000001</fb>
    <v>4</v>
  </rv>
  <rv s="0">
    <fb>45086</fb>
    <v>1</v>
  </rv>
  <rv s="0">
    <fb>45089</fb>
    <v>1</v>
  </rv>
  <rv s="0">
    <fb>1.1161000000000001</fb>
    <v>4</v>
  </rv>
  <rv s="0">
    <fb>45090</fb>
    <v>1</v>
  </rv>
  <rv s="0">
    <fb>1.1100000000000001</fb>
    <v>4</v>
  </rv>
  <rv s="0">
    <fb>45091</fb>
    <v>1</v>
  </rv>
  <rv s="0">
    <fb>1.1231</fb>
    <v>4</v>
  </rv>
  <rv s="0">
    <fb>45092</fb>
    <v>1</v>
  </rv>
  <rv s="0">
    <fb>1.1372</fb>
    <v>4</v>
  </rv>
  <rv s="0">
    <fb>45093</fb>
    <v>1</v>
  </rv>
  <rv s="0">
    <fb>1.1283000000000001</fb>
    <v>4</v>
  </rv>
  <rv s="0">
    <fb>45096</fb>
    <v>1</v>
  </rv>
  <rv s="0">
    <fb>1.1348</fb>
    <v>4</v>
  </rv>
  <rv s="0">
    <fb>45097</fb>
    <v>1</v>
  </rv>
  <rv s="0">
    <fb>1.1380999999999999</fb>
    <v>4</v>
  </rv>
  <rv s="0">
    <fb>45098</fb>
    <v>1</v>
  </rv>
  <rv s="0">
    <fb>1.1500999999999999</fb>
    <v>4</v>
  </rv>
  <rv s="0">
    <fb>45099</fb>
    <v>1</v>
  </rv>
  <rv s="0">
    <fb>1.1512</fb>
    <v>4</v>
  </rv>
  <rv s="0">
    <fb>45100</fb>
    <v>1</v>
  </rv>
  <rv s="0">
    <fb>1.1471</fb>
    <v>4</v>
  </rv>
  <rv s="0">
    <fb>45103</fb>
    <v>1</v>
  </rv>
  <rv s="0">
    <fb>1.1466000000000001</fb>
    <v>4</v>
  </rv>
  <rv s="0">
    <fb>45104</fb>
    <v>1</v>
  </rv>
  <rv s="0">
    <fb>1.1484000000000001</fb>
    <v>4</v>
  </rv>
  <rv s="0">
    <fb>45105</fb>
    <v>1</v>
  </rv>
  <rv s="0">
    <fb>1.1371</fb>
    <v>4</v>
  </rv>
  <rv s="0">
    <fb>45106</fb>
    <v>1</v>
  </rv>
  <rv s="0">
    <fb>1.1395</fb>
    <v>4</v>
  </rv>
  <rv s="0">
    <fb>45107</fb>
    <v>1</v>
  </rv>
  <rv s="0">
    <fb>1.147</fb>
    <v>4</v>
  </rv>
  <rv s="0">
    <fb>45110</fb>
    <v>1</v>
  </rv>
  <rv s="0">
    <fb>1.1462000000000001</fb>
    <v>4</v>
  </rv>
  <rv s="0">
    <fb>45111</fb>
    <v>1</v>
  </rv>
  <rv s="0">
    <fb>1.1392</fb>
    <v>4</v>
  </rv>
  <rv s="0">
    <fb>45112</fb>
    <v>1</v>
  </rv>
  <rv s="0">
    <fb>1.1295999999999999</fb>
    <v>4</v>
  </rv>
  <rv s="0">
    <fb>45113</fb>
    <v>1</v>
  </rv>
  <rv s="0">
    <fb>1.1306</fb>
    <v>4</v>
  </rv>
  <rv s="1">
    <v>5</v>
    <v>PLN:LAK</v>
    <v>Daily</v>
    <v>45036</v>
    <v>45050</v>
    <v>0</v>
    <v>1</v>
    <v>638187552000000000,638334345305687176,0</v>
    <v>0</v>
    <v>avpwdm</v>
    <v>PLNLAK</v>
    <v>1</v>
  </rv>
  <rv s="1">
    <v>6</v>
    <v>PLN:VND</v>
    <v>Daily</v>
    <v>45005</v>
    <v>45035</v>
    <v>0</v>
    <v>1</v>
    <v>638174592000000000,638334306264095592,0</v>
    <v>2</v>
    <v>avq2oc</v>
    <v>PLNVND</v>
    <v>3</v>
  </rv>
  <rv s="1">
    <v>7</v>
    <v>PLN:MYR</v>
    <v>Daily</v>
    <v>45079</v>
    <v>45113</v>
    <v>0</v>
    <v>1</v>
    <v>638241984000000000,638334374432074124,0</v>
    <v>4</v>
    <v>avpxa2</v>
    <v>PLNMYR</v>
    <v>5</v>
  </rv>
  <rv s="1">
    <v>8</v>
    <v>PLN:THB</v>
    <v>Daily</v>
    <v>45051</v>
    <v>45078</v>
    <v>0</v>
    <v>1</v>
    <v>638211744000000000,638334371836045477,0</v>
    <v>6</v>
    <v>avq1m7</v>
    <v>PLNTHB</v>
    <v>7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9">
    <spb s="0">
      <v>1</v>
    </spb>
    <spb s="0">
      <v>2</v>
    </spb>
    <spb s="0">
      <v>3</v>
    </spb>
    <spb s="0">
      <v>4</v>
    </spb>
    <spb s="0">
      <v>5</v>
    </spb>
    <spb s="1">
      <v>2</v>
      <v>3</v>
    </spb>
    <spb s="1">
      <v>2</v>
      <v>1</v>
    </spb>
    <spb s="1">
      <v>2</v>
      <v>5</v>
    </spb>
    <spb s="1">
      <v>2</v>
      <v>4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1">
      <rpv i="0">_-* #,##0.00 [$₫-vi-VN]_-;-* #,##0.00 [$₫-vi-VN]_-;_-* "-"?? [$₫-vi-VN]_-;_-@_-</rpv>
    </rSty>
    <rSty dxfid="0"/>
    <rSty dxfid="1">
      <rpv i="0" xml:space="preserve">_ [$₭-lo-LA]* #,##0.00_ ;_ [$₭-lo-LA]* -#,##0.00_ ;_ [$₭-lo-LA]* "-"??_ ;_ @_ </rpv>
    </rSty>
    <rSty dxfid="1">
      <rpv i="0">_-[$฿-th-TH]* #,##0.00_-;-[$฿-th-TH]* #,##0.00_-;_-[$฿-th-TH]* "-"??_-;_-@_-</rpv>
    </rSty>
    <rSty dxfid="1">
      <rpv i="0">_-[$RM-en-MY]* #,##0.00_-;-[$RM-en-MY]* #,##0.00_-;_-[$RM-en-MY]* "-"??_-;_-@_-</rpv>
    </rSty>
  </richStyles>
</richStyleSheet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Workaway___Couchsurfing" xr10:uid="{570E34A5-B51D-4FEC-A206-03DB80636A02}" sourceName="Workaway / Couchsurfing">
  <pivotTables>
    <pivotTable tabId="12" name="Tabela przestawna10"/>
    <pivotTable tabId="12" name="Tabela przestawna5"/>
  </pivotTables>
  <data>
    <tabular pivotCacheId="2085463334">
      <items count="3">
        <i x="0" s="1"/>
        <i x="1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Country" xr10:uid="{E5B8FAB2-0603-42F6-857A-B0983F7F8848}" sourceName="Country">
  <pivotTables>
    <pivotTable tabId="12" name="Tabela przestawna10"/>
    <pivotTable tabId="12" name="Tabela przestawna5"/>
  </pivotTables>
  <data>
    <tabular pivotCacheId="2085463334">
      <items count="4">
        <i x="1" s="1"/>
        <i x="3" s="1"/>
        <i x="2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untry" xr10:uid="{EC5DEA3E-90A1-44CE-AF1D-705A042B25AC}" cache="Fragmentator_Country" caption="Country" rowHeight="220133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Workaway / Couchsurfing" xr10:uid="{FE34D50D-09BC-4091-9B98-56BB205A9F31}" cache="Fragmentator_Workaway___Couchsurfing" caption="Workaway / Couchsurfing" style="TurkusowyMoj" rowHeight="220133"/>
  <slicer name="Country 1" xr10:uid="{6311C825-7BCC-4DE7-974E-C1855E038833}" cache="Fragmentator_Country" caption="Country" style="TurkusowyMoj" rowHeight="220133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4FD265-7FFE-4FC1-BBAA-10ED8379E0D4}" name="TabelaWietnam" displayName="TabelaWietnam" ref="D4:S35" totalsRowShown="0" tableBorderDxfId="124">
  <autoFilter ref="D4:S35" xr:uid="{3A4FD265-7FFE-4FC1-BBAA-10ED8379E0D4}"/>
  <tableColumns count="16">
    <tableColumn id="1" xr3:uid="{DBE58C19-CE7B-4EF5-A645-904A04F7DB24}" name="Day"/>
    <tableColumn id="2" xr3:uid="{F4F77AED-F8E8-4001-9EF2-D36923A1E016}" name="Date" dataDxfId="123"/>
    <tableColumn id="3" xr3:uid="{9FE934AB-29B6-4F83-B635-5AEA2B0D8374}" name="Transport [VND]" dataDxfId="122"/>
    <tableColumn id="4" xr3:uid="{05E39EED-7858-4FED-9F61-0D40BB5469ED}" name="Food&amp;Drinks [VND]"/>
    <tableColumn id="5" xr3:uid="{81A29504-C41D-4F08-8293-BEB873B4F794}" name="Accommodation [VND]"/>
    <tableColumn id="6" xr3:uid="{682E8A9D-9DE9-421A-B353-2B3710092804}" name="Other costs [PLN] [VND]" dataDxfId="121"/>
    <tableColumn id="7" xr3:uid="{8B72B023-4936-48EB-83FB-4249849019CB}" name="Exchange rate PLN:VND" dataDxfId="120"/>
    <tableColumn id="8" xr3:uid="{9894765F-AAD2-438B-A30D-CC8432837783}" name="Transport [PLN]" dataDxfId="119">
      <calculatedColumnFormula>F5/$J5</calculatedColumnFormula>
    </tableColumn>
    <tableColumn id="9" xr3:uid="{FF0117E0-2251-4692-86A5-66DC8657D3B1}" name="Food&amp;Drinks [PLN]" dataDxfId="118">
      <calculatedColumnFormula>G5/$J5</calculatedColumnFormula>
    </tableColumn>
    <tableColumn id="10" xr3:uid="{6B7B0CCE-6276-4861-8787-A42DA6B03611}" name="Accommodation [PLN]" dataDxfId="117">
      <calculatedColumnFormula>H5/$J5</calculatedColumnFormula>
    </tableColumn>
    <tableColumn id="11" xr3:uid="{42EFF4D5-AD7B-43CE-94EA-328C807E8A9E}" name="Other costs [PLN] [PLN]" dataDxfId="116">
      <calculatedColumnFormula>I5/$J5</calculatedColumnFormula>
    </tableColumn>
    <tableColumn id="12" xr3:uid="{8578B5C6-3A6D-4494-85DE-7D47E12192C8}" name="Workaway / Couchsurfing" dataDxfId="115"/>
    <tableColumn id="13" xr3:uid="{B4E0964C-1F8C-4B70-9815-F54DA892036D}" name="Sum [PLN]" dataDxfId="114">
      <calculatedColumnFormula>SUM(K5:N5)</calculatedColumnFormula>
    </tableColumn>
    <tableColumn id="14" xr3:uid="{150B4C00-8709-4809-BC58-B3D22878D88D}" name="Did we exceed the budget?" dataDxfId="113">
      <calculatedColumnFormula>IF(P5&lt;=$B$5,"We did not exceed",IF(AND(P5&gt;$B$5,P5&lt;=80),"We exceed a little",IF(AND(P5&gt;80,P5&lt;=110),"We exceed a little too much",IF(P5&gt;110,"We exceed way too much"))))</calculatedColumnFormula>
    </tableColumn>
    <tableColumn id="15" xr3:uid="{0D2696D3-0B7D-4B13-856A-AB456F638C6B}" name="How much did we exceed the budget?" dataDxfId="112">
      <calculatedColumnFormula>P5-$B$5</calculatedColumnFormula>
    </tableColumn>
    <tableColumn id="16" xr3:uid="{DD734F52-7B29-4187-A010-C6A5572B31A8}" name="How much left in the budget so far?">
      <calculatedColumnFormula>-SUM($R$5:R5)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5667FD-D9AB-4CE3-BA04-00B41E84A9B4}" name="TabelaLaos" displayName="TabelaLaos" ref="D4:S19" totalsRowShown="0" tableBorderDxfId="107">
  <autoFilter ref="D4:S19" xr:uid="{CA5667FD-D9AB-4CE3-BA04-00B41E84A9B4}"/>
  <tableColumns count="16">
    <tableColumn id="1" xr3:uid="{4A50F63D-B7A1-4038-A300-6C7C7211455E}" name="Day"/>
    <tableColumn id="2" xr3:uid="{7C2C8D7E-1F8B-4FBA-88E0-22E12319C310}" name="Date" dataDxfId="106" totalsRowDxfId="105"/>
    <tableColumn id="3" xr3:uid="{FC3CFA80-8CB4-42B6-A056-AE6BA05DF7DF}" name="Transport [LAK]" dataDxfId="104" totalsRowDxfId="103"/>
    <tableColumn id="4" xr3:uid="{0FAAB31A-BEEE-4528-8864-4996F868A088}" name="Food&amp;Drinks [LAK]" dataDxfId="102" totalsRowDxfId="101"/>
    <tableColumn id="5" xr3:uid="{0DD70D73-8CEE-41E6-87DD-945C90FD223D}" name="Accommodation [LAK]" dataDxfId="100" totalsRowDxfId="99"/>
    <tableColumn id="6" xr3:uid="{6B728D1D-130B-4FC5-9BC4-7199C69171EF}" name="Other costs [LAK]" dataDxfId="98" totalsRowDxfId="97"/>
    <tableColumn id="7" xr3:uid="{4B39EAC0-7EF5-4656-972A-3CABF2997149}" name="Exchange rate PLN:LAK" dataDxfId="96" totalsRowDxfId="95">
      <calculatedColumnFormula>_xlfn.IFNA(_xlfn.XLOOKUP(E5,A$8:A$27,B$8:B$27),J4)</calculatedColumnFormula>
    </tableColumn>
    <tableColumn id="8" xr3:uid="{35000161-FAAF-4DF7-94AB-137B1152E183}" name="Transport [PLN]" dataDxfId="94">
      <calculatedColumnFormula>F5/$J5</calculatedColumnFormula>
    </tableColumn>
    <tableColumn id="9" xr3:uid="{E93E6E99-E152-4A3B-83EF-E3DB6591E3BB}" name="Food&amp;Drinks [PLN]" dataDxfId="93">
      <calculatedColumnFormula>G5/$J5</calculatedColumnFormula>
    </tableColumn>
    <tableColumn id="10" xr3:uid="{BFC3A8CC-CF01-4ACF-B683-71EB4CC1C59E}" name="Accommodation [PLN]" dataDxfId="92">
      <calculatedColumnFormula>H5/$J5</calculatedColumnFormula>
    </tableColumn>
    <tableColumn id="11" xr3:uid="{E65C0A4C-E64E-410E-9B3D-50C95AB48AF9}" name="Other costs [PLN] " dataDxfId="91">
      <calculatedColumnFormula>I5/$J5</calculatedColumnFormula>
    </tableColumn>
    <tableColumn id="12" xr3:uid="{3CC7D038-F39E-4098-9AF3-D64FAF90D4A9}" name="Workaway / Couchsurfing" dataDxfId="90" totalsRowDxfId="89"/>
    <tableColumn id="13" xr3:uid="{B92F5167-6E56-4DE7-A64A-312AD598962C}" name="Sum [PLN]" dataDxfId="88" totalsRowDxfId="87">
      <calculatedColumnFormula>SUM(K5:N5)</calculatedColumnFormula>
    </tableColumn>
    <tableColumn id="14" xr3:uid="{0F47C6E8-0B48-461A-A44F-C12C7346AE7B}" name="Did we exceed the budget?" dataDxfId="86">
      <calculatedColumnFormula>IF(P5&lt;=$B$5,"We did not exceed",IF(AND(P5&gt;$B$5,P5&lt;=80),"We exceed a little",IF(AND(P5&gt;80,P5&lt;=110),"We exceed a little too much",IF(P5&gt;110,"We exceed way too much"))))</calculatedColumnFormula>
    </tableColumn>
    <tableColumn id="15" xr3:uid="{42F2278E-2EA9-4A89-A712-1E7374B00AD0}" name="How much did we exceed the budget? [PLN]" dataDxfId="85" totalsRowDxfId="84">
      <calculatedColumnFormula>P5-$B$5</calculatedColumnFormula>
    </tableColumn>
    <tableColumn id="16" xr3:uid="{08A326BB-A02A-4F55-9B6B-2FE6ED83008F}" name="How much left in the budget so far? [PLN]">
      <calculatedColumnFormula>-SUM($R$5:R5)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FB538F-CA05-4E61-A770-F2C21546A16C}" name="TabelaTajlandia" displayName="TabelaTajlandia" ref="D4:S32" totalsRowShown="0" tableBorderDxfId="79">
  <autoFilter ref="D4:S32" xr:uid="{B4FB538F-CA05-4E61-A770-F2C21546A16C}"/>
  <tableColumns count="16">
    <tableColumn id="1" xr3:uid="{63EE2EDE-7F5B-43A7-BF30-5BCB1A0FB61D}" name="Day"/>
    <tableColumn id="2" xr3:uid="{9C91E68F-9C22-4680-98D6-254BFFEF3256}" name="Date" dataDxfId="78"/>
    <tableColumn id="3" xr3:uid="{FCF10887-BA45-4FAD-858B-3C33ECEE1E99}" name="Transport [THB]" dataDxfId="77"/>
    <tableColumn id="4" xr3:uid="{13D6EFA2-0FA2-4A1F-8178-0678C2BFCB52}" name="Food&amp;Drinks [THB]" dataDxfId="76"/>
    <tableColumn id="5" xr3:uid="{D12DDEF5-4D72-4254-A01C-3BA23253269B}" name="Accommodation [THB]" dataDxfId="75"/>
    <tableColumn id="6" xr3:uid="{DCE07389-33E0-42D4-B1D4-AB8A6807A6DA}" name="Other costs [THB]" dataDxfId="74"/>
    <tableColumn id="7" xr3:uid="{4DDBC15F-7A10-42BB-8C1B-E236A1E5BF60}" name="Exchange rate PLN:THB" dataDxfId="73"/>
    <tableColumn id="8" xr3:uid="{648801E8-BF08-4D7F-BD24-EB863245D0BC}" name="Transport [PLN]" dataDxfId="72">
      <calculatedColumnFormula>F5/$J5</calculatedColumnFormula>
    </tableColumn>
    <tableColumn id="9" xr3:uid="{C6770E68-522A-4725-A71A-B9CB27D738D5}" name="Food&amp;Drinks [PLN]" dataDxfId="71">
      <calculatedColumnFormula>G5/$J5</calculatedColumnFormula>
    </tableColumn>
    <tableColumn id="10" xr3:uid="{F8AE7DA9-72C5-465D-87B9-EA4D37AC0784}" name="Accommodation [PLN]" dataDxfId="70">
      <calculatedColumnFormula>H5/$J5</calculatedColumnFormula>
    </tableColumn>
    <tableColumn id="11" xr3:uid="{39069B47-1987-45F5-8B4D-3CC03544F2D2}" name="Other costs [PLN] [PLN]" dataDxfId="69">
      <calculatedColumnFormula>I5/$J5</calculatedColumnFormula>
    </tableColumn>
    <tableColumn id="12" xr3:uid="{FC9A69D8-EC33-4856-B237-F42EA4B1AB9D}" name="Workaway / Couchsurfing" dataDxfId="68"/>
    <tableColumn id="13" xr3:uid="{0CA607F9-FD1A-4119-9E47-DC2D288B5350}" name="Sum [PLN]" dataDxfId="67">
      <calculatedColumnFormula>SUM(K5:N5)</calculatedColumnFormula>
    </tableColumn>
    <tableColumn id="14" xr3:uid="{A4284BA9-A380-4107-A649-8D4C98088D8F}" name="Did we exceed the budget?" dataDxfId="66">
      <calculatedColumnFormula>IF(P5&lt;=$B$5,"We did not exceed",IF(AND(P5&gt;$B$5,P5&lt;=80),"We exceed a little",IF(AND(P5&gt;80,P5&lt;=110),"We exceed a little too much",IF(P5&gt;110,"We exceed way too much"))))</calculatedColumnFormula>
    </tableColumn>
    <tableColumn id="15" xr3:uid="{DC38DBE8-D14C-4000-8456-2BF421ACA9C1}" name="How much did we exceed the budget? [PLN]" dataDxfId="65">
      <calculatedColumnFormula>P5-$B$5</calculatedColumnFormula>
    </tableColumn>
    <tableColumn id="16" xr3:uid="{CB8B3DB3-C103-45C7-90A0-055DDD0BFFC2}" name="How much left in the budget so far? [PLN]">
      <calculatedColumnFormula>-SUM($R$5:R5)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145B6B-F8BB-4F49-90F4-452216843A44}" name="TabelaMalezja" displayName="TabelaMalezja" ref="D4:S39" totalsRowShown="0" tableBorderDxfId="60">
  <autoFilter ref="D4:S39" xr:uid="{3A4FD265-7FFE-4FC1-BBAA-10ED8379E0D4}"/>
  <tableColumns count="16">
    <tableColumn id="1" xr3:uid="{55DC2378-A07B-47B2-BC26-71FAB42494F0}" name="Day"/>
    <tableColumn id="2" xr3:uid="{33639A3C-309D-4209-9BEE-EEB52865E2A4}" name="Date" dataDxfId="59"/>
    <tableColumn id="3" xr3:uid="{870C8907-6C01-4823-97F2-F120303BEB7A}" name="Transport [MYR]" dataDxfId="58"/>
    <tableColumn id="4" xr3:uid="{0AC47696-3678-40AE-9211-2FD191501B3B}" name="Food&amp;Drinks [MYR]" dataDxfId="57"/>
    <tableColumn id="5" xr3:uid="{42868957-3148-4ECE-8F5D-028D1386CB95}" name="Accommodation [MYR]" dataDxfId="56"/>
    <tableColumn id="6" xr3:uid="{7924C777-242F-4402-BED5-13544FF82379}" name="Other costs [MYR]" dataDxfId="55"/>
    <tableColumn id="7" xr3:uid="{06B3C735-9C4A-4175-BE60-46443D25FAD5}" name="Exchange rate PLN:MYR" dataDxfId="54"/>
    <tableColumn id="8" xr3:uid="{175B96A3-6994-41CF-A11F-677D9D65C9E5}" name="Transport [PLN]" dataDxfId="53">
      <calculatedColumnFormula>F5/$J5</calculatedColumnFormula>
    </tableColumn>
    <tableColumn id="9" xr3:uid="{9F3948BA-25B6-4019-B310-9019B21D7A90}" name="Food&amp;Drinks [PLN]" dataDxfId="52">
      <calculatedColumnFormula>G5/$J5</calculatedColumnFormula>
    </tableColumn>
    <tableColumn id="10" xr3:uid="{8155B86B-1A4A-458D-9459-CA7E4AB1B8FF}" name="Accommodation [PLN]" dataDxfId="51">
      <calculatedColumnFormula>H5/$J5</calculatedColumnFormula>
    </tableColumn>
    <tableColumn id="11" xr3:uid="{EE070B50-9F2E-4283-A2C8-7490819A636C}" name="Other costs [PLN]" dataDxfId="50">
      <calculatedColumnFormula>I5/$J5</calculatedColumnFormula>
    </tableColumn>
    <tableColumn id="12" xr3:uid="{701E0C8A-8376-4C89-9D81-09BAE3D717D5}" name="Workaway / Couchsurfing" dataDxfId="49"/>
    <tableColumn id="13" xr3:uid="{DA0F09D8-DB48-4B82-861C-CD6807A9504C}" name="Sum [PLN]" dataDxfId="48">
      <calculatedColumnFormula>SUM(K5:N5)</calculatedColumnFormula>
    </tableColumn>
    <tableColumn id="14" xr3:uid="{D2968A2A-F868-4662-8C5E-065865CB720F}" name="Did we exceed the budget?" dataDxfId="47">
      <calculatedColumnFormula>IF(P5&lt;=$B$5,"We did not exceed",IF(AND(P5&gt;$B$5,P5&lt;=80),"We exceed a little",IF(AND(P5&gt;80,P5&lt;=110),"We exceed a little too much",IF(P5&gt;110,"We exceed way too much"))))</calculatedColumnFormula>
    </tableColumn>
    <tableColumn id="15" xr3:uid="{B49B180C-5A11-43DC-AAB9-55AD7EDF2F47}" name="How much did we exceed the budget? [PLN]" dataDxfId="46">
      <calculatedColumnFormula>P5-$B$5</calculatedColumnFormula>
    </tableColumn>
    <tableColumn id="16" xr3:uid="{5A072850-5892-48BD-9D30-95A3E5C00276}" name="How much left in the budget so far? [PLN]">
      <calculatedColumnFormula>-SUM($R$5:R5)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721451-25BD-42BF-987A-31186A834B95}" name="Table1" displayName="Table1" ref="A1:L110" totalsRowShown="0" headerRowDxfId="41">
  <autoFilter ref="A1:L110" xr:uid="{53721451-25BD-42BF-987A-31186A834B95}"/>
  <tableColumns count="12">
    <tableColumn id="1" xr3:uid="{04D5F516-B35A-443E-B092-251AAC1AB72B}" name="Day"/>
    <tableColumn id="2" xr3:uid="{DC8AC57E-78E4-4A2A-B59A-F85BFF19B759}" name="Date" dataDxfId="40"/>
    <tableColumn id="12" xr3:uid="{ABD02D6A-7080-48CF-B91E-04FAF3586808}" name="Country" dataDxfId="39"/>
    <tableColumn id="3" xr3:uid="{B138E19E-88B1-455D-8F0A-5D801F4ABAE6}" name="Transport [PLN]" dataDxfId="38"/>
    <tableColumn id="4" xr3:uid="{E1874F00-2950-40D8-8A05-A699FB46DA40}" name="Food&amp;Drinks [PLN]" dataDxfId="37"/>
    <tableColumn id="5" xr3:uid="{418DEBA3-4A9E-4ACB-8089-31FBBFDFC71F}" name="Accommodation [PLN]" dataDxfId="36"/>
    <tableColumn id="6" xr3:uid="{76F908F9-C2B3-46A8-A279-44DE5923E74C}" name="Other costs [PLN] " dataDxfId="35"/>
    <tableColumn id="7" xr3:uid="{CD683045-9116-4B96-865D-7253C646B9D5}" name="Workaway / Couchsurfing"/>
    <tableColumn id="8" xr3:uid="{55918360-7387-4906-BB4F-7526ECF99EDD}" name="Sum [PLN]" dataDxfId="34"/>
    <tableColumn id="9" xr3:uid="{D242866F-FC1C-48B4-B957-977391243AFE}" name="Did we exceed the budget?"/>
    <tableColumn id="10" xr3:uid="{1C0B0175-A029-4B5D-BEC3-41932BE072D5}" name="How much did we exceed the budget? [PLN]" dataDxfId="33"/>
    <tableColumn id="11" xr3:uid="{4B582C27-D6FF-4AF1-9751-096868C3E54D}" name="How much left in the budget so far? [PLN]" dataDxf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ywnaOśCzasu_Date" xr10:uid="{07C103A1-CF49-49DD-BF93-E5F1076A8FED}" sourceName="Date">
  <pivotTables>
    <pivotTable tabId="17" name="Tabela przestawna1"/>
  </pivotTables>
  <state minimalRefreshVersion="6" lastRefreshVersion="6" pivotCacheId="2085463334" filterType="unknown">
    <bounds startDate="2023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" xr10:uid="{36CB454D-B895-47E2-9EB1-0EEA1FC7F963}" cache="NatywnaOśCzasu_Date" caption="Date" level="2" selectionLevel="2" scrollPosition="2023-05-19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 1" xr10:uid="{9917A20A-3E80-43D8-A710-60CC5FD6FF95}" cache="NatywnaOśCzasu_Date" caption="Date" level="3" selectionLevel="3" scrollPosition="2023-05-15T00:00:00" style="TimeSlicerStyleDark6"/>
</timeline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7" Type="http://schemas.microsoft.com/office/2007/relationships/slicer" Target="../slicers/slicer1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drawing" Target="../drawings/drawing2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7.xml"/><Relationship Id="rId5" Type="http://schemas.microsoft.com/office/2011/relationships/timeline" Target="../timelines/timeline2.xml"/><Relationship Id="rId4" Type="http://schemas.microsoft.com/office/2007/relationships/slicer" Target="../slicers/slicer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>
    <outlinePr summaryBelow="0" summaryRight="0"/>
  </sheetPr>
  <dimension ref="A1:S47"/>
  <sheetViews>
    <sheetView zoomScale="70" zoomScaleNormal="70" workbookViewId="0">
      <selection activeCell="Q7" sqref="Q7"/>
    </sheetView>
  </sheetViews>
  <sheetFormatPr defaultColWidth="12.6328125" defaultRowHeight="15.5" customHeight="1" x14ac:dyDescent="0.25"/>
  <cols>
    <col min="1" max="1" width="19.90625" customWidth="1"/>
    <col min="2" max="2" width="21" bestFit="1" customWidth="1"/>
    <col min="4" max="4" width="10.1796875" bestFit="1" customWidth="1"/>
    <col min="5" max="5" width="20.81640625" bestFit="1" customWidth="1"/>
    <col min="6" max="6" width="19.90625" bestFit="1" customWidth="1"/>
    <col min="7" max="7" width="16.26953125" bestFit="1" customWidth="1"/>
    <col min="8" max="8" width="16.81640625" bestFit="1" customWidth="1"/>
    <col min="9" max="9" width="21.08984375" bestFit="1" customWidth="1"/>
    <col min="10" max="10" width="25.90625" bestFit="1" customWidth="1"/>
    <col min="11" max="11" width="19.7265625" bestFit="1" customWidth="1"/>
    <col min="12" max="12" width="16.08984375" bestFit="1" customWidth="1"/>
    <col min="13" max="13" width="16.6328125" bestFit="1" customWidth="1"/>
    <col min="14" max="14" width="20.90625" bestFit="1" customWidth="1"/>
    <col min="15" max="15" width="36.54296875" bestFit="1" customWidth="1"/>
    <col min="16" max="16" width="16.6328125" bestFit="1" customWidth="1"/>
    <col min="17" max="17" width="30.453125" customWidth="1"/>
    <col min="18" max="18" width="38.453125" bestFit="1" customWidth="1"/>
    <col min="19" max="19" width="33.1796875" bestFit="1" customWidth="1"/>
  </cols>
  <sheetData>
    <row r="1" spans="1:19" ht="15.5" customHeight="1" x14ac:dyDescent="0.25">
      <c r="C1" s="2"/>
      <c r="D1" s="7"/>
    </row>
    <row r="2" spans="1:19" ht="15.5" customHeight="1" x14ac:dyDescent="0.25">
      <c r="C2" s="2"/>
      <c r="D2" s="2"/>
    </row>
    <row r="3" spans="1:19" ht="12.5" x14ac:dyDescent="0.25">
      <c r="J3" s="3"/>
    </row>
    <row r="4" spans="1:19" ht="13" x14ac:dyDescent="0.25">
      <c r="A4" s="43" t="s">
        <v>146</v>
      </c>
      <c r="B4" s="44">
        <v>1667</v>
      </c>
      <c r="D4" t="s">
        <v>129</v>
      </c>
      <c r="E4" t="s">
        <v>130</v>
      </c>
      <c r="F4" s="22" t="s">
        <v>2</v>
      </c>
      <c r="G4" t="s">
        <v>131</v>
      </c>
      <c r="H4" t="s">
        <v>137</v>
      </c>
      <c r="I4" s="29" t="s">
        <v>148</v>
      </c>
      <c r="J4" s="5" t="s">
        <v>157</v>
      </c>
      <c r="K4" s="22" t="s">
        <v>3</v>
      </c>
      <c r="L4" s="5" t="s">
        <v>132</v>
      </c>
      <c r="M4" t="s">
        <v>138</v>
      </c>
      <c r="N4" t="s">
        <v>149</v>
      </c>
      <c r="O4" s="40" t="s">
        <v>150</v>
      </c>
      <c r="P4" s="11" t="s">
        <v>151</v>
      </c>
      <c r="Q4" s="6" t="s">
        <v>154</v>
      </c>
      <c r="R4" s="40" t="s">
        <v>155</v>
      </c>
      <c r="S4" s="6" t="s">
        <v>156</v>
      </c>
    </row>
    <row r="5" spans="1:19" ht="15.5" customHeight="1" x14ac:dyDescent="0.25">
      <c r="A5" s="45" t="s">
        <v>147</v>
      </c>
      <c r="B5" s="46">
        <f>B4/31</f>
        <v>53.774193548387096</v>
      </c>
      <c r="D5">
        <v>1</v>
      </c>
      <c r="E5" s="4">
        <v>45005</v>
      </c>
      <c r="F5" s="20">
        <v>100000</v>
      </c>
      <c r="G5" s="16">
        <v>100000</v>
      </c>
      <c r="H5" s="16">
        <v>91000</v>
      </c>
      <c r="I5" s="21">
        <v>250000</v>
      </c>
      <c r="J5" vm="1">
        <f t="shared" ref="J5:J34" ca="1" si="0">_xlfn.IFNA(_xlfn.XLOOKUP(E5,A$8:A$30,B$8:B$30),J4)</f>
        <v>5368.53</v>
      </c>
      <c r="K5" s="23">
        <f t="shared" ref="K5:K35" ca="1" si="1">F5/$J5</f>
        <v>18.62707296038208</v>
      </c>
      <c r="L5" s="13">
        <f t="shared" ref="L5:L35" ca="1" si="2">G5/$J5</f>
        <v>18.62707296038208</v>
      </c>
      <c r="M5" s="13">
        <f t="shared" ref="M5:M35" ca="1" si="3">H5/$J5</f>
        <v>16.950636393947693</v>
      </c>
      <c r="N5" s="13">
        <f t="shared" ref="N5:N35" ca="1" si="4">I5/$J5</f>
        <v>46.567682400955199</v>
      </c>
      <c r="O5" s="27" t="s">
        <v>1</v>
      </c>
      <c r="P5" s="28">
        <f ca="1">SUM(K5:N5)</f>
        <v>100.77246471566704</v>
      </c>
      <c r="Q5" s="18" t="str">
        <f ca="1">IF(P5&lt;=$B$5,"We did not exceed",IF(AND(P5&gt;$B$5,P5&lt;=80),"We exceed a little",IF(AND(P5&gt;80,P5&lt;=110),"We exceed a little too much",IF(P5&gt;110,"We exceed way too much"))))</f>
        <v>We exceed a little too much</v>
      </c>
      <c r="R5" s="30">
        <f t="shared" ref="R5:R35" ca="1" si="5">P5-$B$5</f>
        <v>46.998271167279945</v>
      </c>
      <c r="S5" s="13">
        <f ca="1">-SUM($R$5:R5)</f>
        <v>-46.998271167279945</v>
      </c>
    </row>
    <row r="6" spans="1:19" ht="15.5" customHeight="1" x14ac:dyDescent="0.25">
      <c r="D6">
        <v>2</v>
      </c>
      <c r="E6" s="4">
        <v>45006</v>
      </c>
      <c r="F6" s="20">
        <v>115000</v>
      </c>
      <c r="G6" s="16">
        <v>115000</v>
      </c>
      <c r="H6" s="16">
        <v>91000</v>
      </c>
      <c r="I6" s="21">
        <v>0</v>
      </c>
      <c r="J6" vm="2">
        <f t="shared" ca="1" si="0"/>
        <v>5419.89</v>
      </c>
      <c r="K6" s="23">
        <f t="shared" ca="1" si="1"/>
        <v>21.218142803636233</v>
      </c>
      <c r="L6" s="13">
        <f t="shared" ca="1" si="2"/>
        <v>21.218142803636233</v>
      </c>
      <c r="M6" s="13">
        <f t="shared" ca="1" si="3"/>
        <v>16.79000865331215</v>
      </c>
      <c r="N6" s="13">
        <f t="shared" ca="1" si="4"/>
        <v>0</v>
      </c>
      <c r="O6" s="27" t="s">
        <v>1</v>
      </c>
      <c r="P6" s="28">
        <f t="shared" ref="P6:P35" ca="1" si="6">SUM(K6:N6)</f>
        <v>59.226294260584616</v>
      </c>
      <c r="Q6" s="18" t="str">
        <f ca="1">IF(P6&lt;=$B$5,"We did not exceed",IF(AND(P6&gt;$B$5,P6&lt;=80),"We exceed a little",IF(AND(P6&gt;80,P6&lt;=110),"We exceed a little too much",IF(P6&gt;110,"We exceed way too much"))))</f>
        <v>We exceed a little</v>
      </c>
      <c r="R6" s="30">
        <f t="shared" ca="1" si="5"/>
        <v>5.4521007121975202</v>
      </c>
      <c r="S6" s="13">
        <f ca="1">-SUM($R$5:R6)</f>
        <v>-52.450371879477466</v>
      </c>
    </row>
    <row r="7" spans="1:19" ht="15.5" customHeight="1" x14ac:dyDescent="0.25">
      <c r="A7" s="8" t="s">
        <v>130</v>
      </c>
      <c r="B7" s="9" t="s">
        <v>157</v>
      </c>
      <c r="D7">
        <v>3</v>
      </c>
      <c r="E7" s="4">
        <v>45007</v>
      </c>
      <c r="F7" s="20">
        <v>21000</v>
      </c>
      <c r="G7" s="16">
        <v>200000</v>
      </c>
      <c r="H7" s="16">
        <v>0</v>
      </c>
      <c r="I7" s="21">
        <v>250000</v>
      </c>
      <c r="J7" vm="3">
        <f t="shared" ca="1" si="0"/>
        <v>5441.63</v>
      </c>
      <c r="K7" s="23">
        <f t="shared" ca="1" si="1"/>
        <v>3.8591377951091861</v>
      </c>
      <c r="L7" s="13">
        <f t="shared" ca="1" si="2"/>
        <v>36.753693286754149</v>
      </c>
      <c r="M7" s="13">
        <f t="shared" ca="1" si="3"/>
        <v>0</v>
      </c>
      <c r="N7" s="13">
        <f t="shared" ca="1" si="4"/>
        <v>45.942116608442689</v>
      </c>
      <c r="O7" s="27" t="s">
        <v>4</v>
      </c>
      <c r="P7" s="28">
        <f t="shared" ca="1" si="6"/>
        <v>86.554947690306022</v>
      </c>
      <c r="Q7" s="18" t="str">
        <f t="shared" ref="Q7:Q35" ca="1" si="7">IF(P7&lt;=$B$5,"We did not exceed",IF(AND(P7&gt;$B$5,P7&lt;=80),"We exceed a little",IF(AND(P7&gt;80,P7&lt;=110),"We exceed a little too much",IF(P7&gt;110,"We exceed way too much"))))</f>
        <v>We exceed a little too much</v>
      </c>
      <c r="R7" s="30">
        <f t="shared" ca="1" si="5"/>
        <v>32.780754141918926</v>
      </c>
      <c r="S7" s="13">
        <f ca="1">-SUM($R$5:R7)</f>
        <v>-85.231126021396392</v>
      </c>
    </row>
    <row r="8" spans="1:19" ht="15.5" customHeight="1" x14ac:dyDescent="0.25">
      <c r="A8" s="10" cm="1" vm="4">
        <f t="array" aca="1" ref="A8:B30" ca="1">_xlfn.STOCKHISTORY("PLN:VND",E5,E35,0,0)</f>
        <v>45005</v>
      </c>
      <c r="B8" s="11" vm="1">
        <f ca="1"/>
        <v>5368.53</v>
      </c>
      <c r="D8">
        <v>4</v>
      </c>
      <c r="E8" s="4">
        <v>45008</v>
      </c>
      <c r="F8" s="20">
        <f>85000+35000</f>
        <v>120000</v>
      </c>
      <c r="G8" s="16">
        <v>100000</v>
      </c>
      <c r="H8" s="16">
        <v>0</v>
      </c>
      <c r="I8" s="21">
        <v>0</v>
      </c>
      <c r="J8" vm="5">
        <f t="shared" ca="1" si="0"/>
        <v>5432.85</v>
      </c>
      <c r="K8" s="23">
        <f t="shared" ca="1" si="1"/>
        <v>22.087854441039234</v>
      </c>
      <c r="L8" s="13">
        <f t="shared" ca="1" si="2"/>
        <v>18.406545367532694</v>
      </c>
      <c r="M8" s="13">
        <f t="shared" ca="1" si="3"/>
        <v>0</v>
      </c>
      <c r="N8" s="13">
        <f t="shared" ca="1" si="4"/>
        <v>0</v>
      </c>
      <c r="O8" s="27" t="s">
        <v>4</v>
      </c>
      <c r="P8" s="28">
        <f t="shared" ca="1" si="6"/>
        <v>40.494399808571927</v>
      </c>
      <c r="Q8" s="18" t="str">
        <f t="shared" ca="1" si="7"/>
        <v>We did not exceed</v>
      </c>
      <c r="R8" s="30">
        <f t="shared" ca="1" si="5"/>
        <v>-13.279793739815169</v>
      </c>
      <c r="S8" s="13">
        <f ca="1">-SUM($R$5:R8)</f>
        <v>-71.951332281581216</v>
      </c>
    </row>
    <row r="9" spans="1:19" ht="15.5" customHeight="1" x14ac:dyDescent="0.25">
      <c r="A9" s="10" vm="6">
        <f ca="1"/>
        <v>45006</v>
      </c>
      <c r="B9" s="11" vm="2">
        <f ca="1"/>
        <v>5419.89</v>
      </c>
      <c r="D9">
        <v>5</v>
      </c>
      <c r="E9" s="4">
        <v>45009</v>
      </c>
      <c r="F9" s="20">
        <v>88000</v>
      </c>
      <c r="G9" s="16">
        <v>100000</v>
      </c>
      <c r="H9" s="16">
        <v>0</v>
      </c>
      <c r="I9" s="21">
        <v>0</v>
      </c>
      <c r="J9" vm="7">
        <f t="shared" ca="1" si="0"/>
        <v>5387.26</v>
      </c>
      <c r="K9" s="23">
        <f t="shared" ca="1" si="1"/>
        <v>16.334834405616213</v>
      </c>
      <c r="L9" s="13">
        <f t="shared" ca="1" si="2"/>
        <v>18.562311824563878</v>
      </c>
      <c r="M9" s="13">
        <f t="shared" ca="1" si="3"/>
        <v>0</v>
      </c>
      <c r="N9" s="13">
        <f t="shared" ca="1" si="4"/>
        <v>0</v>
      </c>
      <c r="O9" s="27" t="s">
        <v>4</v>
      </c>
      <c r="P9" s="28">
        <f t="shared" ca="1" si="6"/>
        <v>34.897146230180091</v>
      </c>
      <c r="Q9" s="18" t="str">
        <f t="shared" ca="1" si="7"/>
        <v>We did not exceed</v>
      </c>
      <c r="R9" s="30">
        <f t="shared" ca="1" si="5"/>
        <v>-18.877047318207005</v>
      </c>
      <c r="S9" s="13">
        <f ca="1">-SUM($R$5:R9)</f>
        <v>-53.074284963374211</v>
      </c>
    </row>
    <row r="10" spans="1:19" ht="15.5" customHeight="1" x14ac:dyDescent="0.25">
      <c r="A10" s="10" vm="8">
        <f ca="1"/>
        <v>45007</v>
      </c>
      <c r="B10" s="11" vm="3">
        <f ca="1"/>
        <v>5441.63</v>
      </c>
      <c r="D10">
        <v>6</v>
      </c>
      <c r="E10" s="4">
        <v>45010</v>
      </c>
      <c r="F10" s="20">
        <v>150000</v>
      </c>
      <c r="G10" s="16">
        <v>25000</v>
      </c>
      <c r="H10" s="16">
        <v>50000</v>
      </c>
      <c r="I10" s="21">
        <v>0</v>
      </c>
      <c r="J10" vm="7">
        <f t="shared" ca="1" si="0"/>
        <v>5387.26</v>
      </c>
      <c r="K10" s="23">
        <f t="shared" ca="1" si="1"/>
        <v>27.843467736845817</v>
      </c>
      <c r="L10" s="13">
        <f t="shared" ca="1" si="2"/>
        <v>4.6405779561409695</v>
      </c>
      <c r="M10" s="13">
        <f t="shared" ca="1" si="3"/>
        <v>9.2811559122819389</v>
      </c>
      <c r="N10" s="13">
        <f t="shared" ca="1" si="4"/>
        <v>0</v>
      </c>
      <c r="O10" s="27" t="s">
        <v>1</v>
      </c>
      <c r="P10" s="28">
        <f t="shared" ca="1" si="6"/>
        <v>41.765201605268722</v>
      </c>
      <c r="Q10" s="18" t="str">
        <f t="shared" ca="1" si="7"/>
        <v>We did not exceed</v>
      </c>
      <c r="R10" s="30">
        <f t="shared" ca="1" si="5"/>
        <v>-12.008991943118374</v>
      </c>
      <c r="S10" s="13">
        <f ca="1">-SUM($R$5:R10)</f>
        <v>-41.065293020255837</v>
      </c>
    </row>
    <row r="11" spans="1:19" ht="15.5" customHeight="1" x14ac:dyDescent="0.25">
      <c r="A11" s="10" vm="9">
        <f ca="1"/>
        <v>45008</v>
      </c>
      <c r="B11" s="11" vm="5">
        <f ca="1"/>
        <v>5432.85</v>
      </c>
      <c r="D11">
        <v>7</v>
      </c>
      <c r="E11" s="4">
        <v>45011</v>
      </c>
      <c r="F11" s="20">
        <v>50000</v>
      </c>
      <c r="G11" s="16">
        <v>32500</v>
      </c>
      <c r="H11" s="16">
        <v>100000</v>
      </c>
      <c r="I11" s="21">
        <v>0</v>
      </c>
      <c r="J11" vm="7">
        <f t="shared" ca="1" si="0"/>
        <v>5387.26</v>
      </c>
      <c r="K11" s="23">
        <f t="shared" ca="1" si="1"/>
        <v>9.2811559122819389</v>
      </c>
      <c r="L11" s="13">
        <f t="shared" ca="1" si="2"/>
        <v>6.0327513429832607</v>
      </c>
      <c r="M11" s="13">
        <f t="shared" ca="1" si="3"/>
        <v>18.562311824563878</v>
      </c>
      <c r="N11" s="13">
        <f t="shared" ca="1" si="4"/>
        <v>0</v>
      </c>
      <c r="O11" s="27" t="s">
        <v>1</v>
      </c>
      <c r="P11" s="28">
        <f t="shared" ca="1" si="6"/>
        <v>33.876219079829077</v>
      </c>
      <c r="Q11" s="18" t="str">
        <f t="shared" ca="1" si="7"/>
        <v>We did not exceed</v>
      </c>
      <c r="R11" s="30">
        <f t="shared" ca="1" si="5"/>
        <v>-19.897974468558019</v>
      </c>
      <c r="S11" s="13">
        <f ca="1">-SUM($R$5:R11)</f>
        <v>-21.167318551697818</v>
      </c>
    </row>
    <row r="12" spans="1:19" ht="15.5" customHeight="1" x14ac:dyDescent="0.25">
      <c r="A12" s="10" vm="10">
        <f ca="1"/>
        <v>45009</v>
      </c>
      <c r="B12" s="11" vm="7">
        <f ca="1"/>
        <v>5387.26</v>
      </c>
      <c r="D12">
        <v>8</v>
      </c>
      <c r="E12" s="4">
        <v>45012</v>
      </c>
      <c r="F12" s="20">
        <v>533500</v>
      </c>
      <c r="G12" s="16">
        <v>172500</v>
      </c>
      <c r="H12" s="16">
        <v>52500</v>
      </c>
      <c r="I12" s="21">
        <v>260000</v>
      </c>
      <c r="J12" vm="11">
        <f t="shared" ca="1" si="0"/>
        <v>5407.27</v>
      </c>
      <c r="K12" s="23">
        <f t="shared" ca="1" si="1"/>
        <v>98.663466037390393</v>
      </c>
      <c r="L12" s="13">
        <f t="shared" ca="1" si="2"/>
        <v>31.901495579099986</v>
      </c>
      <c r="M12" s="13">
        <f t="shared" ca="1" si="3"/>
        <v>9.7091508284217358</v>
      </c>
      <c r="N12" s="13">
        <f t="shared" ca="1" si="4"/>
        <v>48.083413626469543</v>
      </c>
      <c r="O12" s="27" t="s">
        <v>1</v>
      </c>
      <c r="P12" s="28">
        <f t="shared" ca="1" si="6"/>
        <v>188.35752607138167</v>
      </c>
      <c r="Q12" s="18" t="str">
        <f t="shared" ca="1" si="7"/>
        <v>We exceed way too much</v>
      </c>
      <c r="R12" s="30">
        <f t="shared" ca="1" si="5"/>
        <v>134.58333252299457</v>
      </c>
      <c r="S12" s="13">
        <f ca="1">-SUM($R$5:R12)</f>
        <v>-155.75065107469237</v>
      </c>
    </row>
    <row r="13" spans="1:19" ht="15.5" customHeight="1" x14ac:dyDescent="0.25">
      <c r="A13" s="10" vm="12">
        <f ca="1"/>
        <v>45012</v>
      </c>
      <c r="B13" s="11" vm="11">
        <f ca="1"/>
        <v>5407.27</v>
      </c>
      <c r="D13">
        <v>9</v>
      </c>
      <c r="E13" s="4">
        <v>45013</v>
      </c>
      <c r="F13" s="20">
        <v>1847800</v>
      </c>
      <c r="G13" s="16">
        <v>182500</v>
      </c>
      <c r="H13" s="16">
        <v>52500</v>
      </c>
      <c r="I13" s="21">
        <v>0</v>
      </c>
      <c r="J13" vm="13">
        <f t="shared" ca="1" si="0"/>
        <v>5437.7</v>
      </c>
      <c r="K13" s="23">
        <f t="shared" ca="1" si="1"/>
        <v>339.81278849513581</v>
      </c>
      <c r="L13" s="13">
        <f t="shared" ca="1" si="2"/>
        <v>33.561983927027974</v>
      </c>
      <c r="M13" s="13">
        <f t="shared" ca="1" si="3"/>
        <v>9.6548172940765404</v>
      </c>
      <c r="N13" s="13">
        <f t="shared" ca="1" si="4"/>
        <v>0</v>
      </c>
      <c r="O13" s="27" t="s">
        <v>1</v>
      </c>
      <c r="P13" s="28">
        <f ca="1">SUM(K13:N13)</f>
        <v>383.02958971624037</v>
      </c>
      <c r="Q13" s="18" t="str">
        <f t="shared" ca="1" si="7"/>
        <v>We exceed way too much</v>
      </c>
      <c r="R13" s="30">
        <f t="shared" ca="1" si="5"/>
        <v>329.25539616785329</v>
      </c>
      <c r="S13" s="13">
        <f ca="1">-SUM($R$5:R13)</f>
        <v>-485.00604724254566</v>
      </c>
    </row>
    <row r="14" spans="1:19" ht="15.5" customHeight="1" x14ac:dyDescent="0.25">
      <c r="A14" s="10" vm="14">
        <f ca="1"/>
        <v>45013</v>
      </c>
      <c r="B14" s="11" vm="13">
        <f ca="1"/>
        <v>5437.7</v>
      </c>
      <c r="D14">
        <v>10</v>
      </c>
      <c r="E14" s="4">
        <v>45014</v>
      </c>
      <c r="F14" s="20">
        <v>35000</v>
      </c>
      <c r="G14" s="16">
        <v>70000</v>
      </c>
      <c r="H14" s="16">
        <v>120000</v>
      </c>
      <c r="I14" s="21">
        <v>50000</v>
      </c>
      <c r="J14" vm="15">
        <f t="shared" ca="1" si="0"/>
        <v>5427.77</v>
      </c>
      <c r="K14" s="23">
        <f t="shared" ca="1" si="1"/>
        <v>6.4483203967743652</v>
      </c>
      <c r="L14" s="13">
        <f t="shared" ca="1" si="2"/>
        <v>12.89664079354873</v>
      </c>
      <c r="M14" s="13">
        <f t="shared" ca="1" si="3"/>
        <v>22.108527074654965</v>
      </c>
      <c r="N14" s="13">
        <f t="shared" ca="1" si="4"/>
        <v>9.2118862811062368</v>
      </c>
      <c r="O14" s="27" t="s">
        <v>1</v>
      </c>
      <c r="P14" s="28">
        <f t="shared" ca="1" si="6"/>
        <v>50.665374546084301</v>
      </c>
      <c r="Q14" s="18" t="str">
        <f t="shared" ca="1" si="7"/>
        <v>We did not exceed</v>
      </c>
      <c r="R14" s="30">
        <f t="shared" ca="1" si="5"/>
        <v>-3.1088190023027948</v>
      </c>
      <c r="S14" s="13">
        <f ca="1">-SUM($R$5:R14)</f>
        <v>-481.89722824024284</v>
      </c>
    </row>
    <row r="15" spans="1:19" ht="15.5" customHeight="1" x14ac:dyDescent="0.25">
      <c r="A15" s="10" vm="16">
        <f ca="1"/>
        <v>45014</v>
      </c>
      <c r="B15" s="11" vm="15">
        <f ca="1"/>
        <v>5427.77</v>
      </c>
      <c r="D15">
        <v>11</v>
      </c>
      <c r="E15" s="4">
        <v>45015</v>
      </c>
      <c r="F15" s="20">
        <v>73000</v>
      </c>
      <c r="G15" s="16">
        <v>268000</v>
      </c>
      <c r="H15" s="16">
        <v>0</v>
      </c>
      <c r="I15" s="21">
        <v>690100</v>
      </c>
      <c r="J15" vm="17">
        <f t="shared" ca="1" si="0"/>
        <v>5474.05</v>
      </c>
      <c r="K15" s="23">
        <f t="shared" ca="1" si="1"/>
        <v>13.335647281263416</v>
      </c>
      <c r="L15" s="13">
        <f t="shared" ca="1" si="2"/>
        <v>48.958266731213634</v>
      </c>
      <c r="M15" s="13">
        <f t="shared" ca="1" si="3"/>
        <v>0</v>
      </c>
      <c r="N15" s="13">
        <f t="shared" ca="1" si="4"/>
        <v>126.06753683287511</v>
      </c>
      <c r="O15" s="27" t="s">
        <v>8</v>
      </c>
      <c r="P15" s="28">
        <f t="shared" ca="1" si="6"/>
        <v>188.36145084535215</v>
      </c>
      <c r="Q15" s="18" t="str">
        <f t="shared" ca="1" si="7"/>
        <v>We exceed way too much</v>
      </c>
      <c r="R15" s="30">
        <f t="shared" ca="1" si="5"/>
        <v>134.58725729696505</v>
      </c>
      <c r="S15" s="13">
        <f ca="1">-SUM($R$5:R15)</f>
        <v>-616.48448553720789</v>
      </c>
    </row>
    <row r="16" spans="1:19" ht="15.5" customHeight="1" x14ac:dyDescent="0.25">
      <c r="A16" s="10" vm="18">
        <f ca="1"/>
        <v>45015</v>
      </c>
      <c r="B16" s="11" vm="17">
        <f ca="1"/>
        <v>5474.05</v>
      </c>
      <c r="D16">
        <v>12</v>
      </c>
      <c r="E16" s="4">
        <v>45016</v>
      </c>
      <c r="F16" s="20">
        <v>258500</v>
      </c>
      <c r="G16" s="16">
        <v>145000</v>
      </c>
      <c r="H16" s="16">
        <v>0</v>
      </c>
      <c r="I16" s="21">
        <v>0</v>
      </c>
      <c r="J16" vm="19">
        <f t="shared" ca="1" si="0"/>
        <v>5426.86</v>
      </c>
      <c r="K16" s="23">
        <f t="shared" ca="1" si="1"/>
        <v>47.633438120754917</v>
      </c>
      <c r="L16" s="13">
        <f t="shared" ca="1" si="2"/>
        <v>26.718949816284187</v>
      </c>
      <c r="M16" s="13">
        <f t="shared" ca="1" si="3"/>
        <v>0</v>
      </c>
      <c r="N16" s="13">
        <f t="shared" ca="1" si="4"/>
        <v>0</v>
      </c>
      <c r="O16" s="27" t="s">
        <v>7</v>
      </c>
      <c r="P16" s="28">
        <f t="shared" ca="1" si="6"/>
        <v>74.352387937039111</v>
      </c>
      <c r="Q16" s="18" t="str">
        <f t="shared" ca="1" si="7"/>
        <v>We exceed a little</v>
      </c>
      <c r="R16" s="30">
        <f t="shared" ca="1" si="5"/>
        <v>20.578194388652015</v>
      </c>
      <c r="S16" s="13">
        <f ca="1">-SUM($R$5:R16)</f>
        <v>-637.06267992585992</v>
      </c>
    </row>
    <row r="17" spans="1:19" ht="15.5" customHeight="1" x14ac:dyDescent="0.25">
      <c r="A17" s="10" vm="20">
        <f ca="1"/>
        <v>45016</v>
      </c>
      <c r="B17" s="11" vm="19">
        <f ca="1"/>
        <v>5426.86</v>
      </c>
      <c r="D17">
        <v>13</v>
      </c>
      <c r="E17" s="4">
        <v>45017</v>
      </c>
      <c r="F17" s="20">
        <v>0</v>
      </c>
      <c r="G17" s="16">
        <v>0</v>
      </c>
      <c r="H17" s="16">
        <v>0</v>
      </c>
      <c r="I17" s="21">
        <v>0</v>
      </c>
      <c r="J17" vm="19">
        <f t="shared" ca="1" si="0"/>
        <v>5426.86</v>
      </c>
      <c r="K17" s="23">
        <f t="shared" ca="1" si="1"/>
        <v>0</v>
      </c>
      <c r="L17" s="13">
        <f t="shared" ca="1" si="2"/>
        <v>0</v>
      </c>
      <c r="M17" s="13">
        <f t="shared" ca="1" si="3"/>
        <v>0</v>
      </c>
      <c r="N17" s="13">
        <f t="shared" ca="1" si="4"/>
        <v>0</v>
      </c>
      <c r="O17" s="27" t="s">
        <v>7</v>
      </c>
      <c r="P17" s="28">
        <f t="shared" ca="1" si="6"/>
        <v>0</v>
      </c>
      <c r="Q17" s="18" t="str">
        <f t="shared" ca="1" si="7"/>
        <v>We did not exceed</v>
      </c>
      <c r="R17" s="30">
        <f t="shared" ca="1" si="5"/>
        <v>-53.774193548387096</v>
      </c>
      <c r="S17" s="13">
        <f ca="1">-SUM($R$5:R17)</f>
        <v>-583.28848637747285</v>
      </c>
    </row>
    <row r="18" spans="1:19" ht="15.5" customHeight="1" x14ac:dyDescent="0.25">
      <c r="A18" s="10" vm="21">
        <f ca="1"/>
        <v>45019</v>
      </c>
      <c r="B18" s="11" vm="22">
        <f ca="1"/>
        <v>5471.88</v>
      </c>
      <c r="D18">
        <v>14</v>
      </c>
      <c r="E18" s="4">
        <v>45018</v>
      </c>
      <c r="F18" s="20">
        <v>0</v>
      </c>
      <c r="G18" s="16">
        <v>26500</v>
      </c>
      <c r="H18" s="16">
        <v>0</v>
      </c>
      <c r="I18" s="21">
        <v>95000</v>
      </c>
      <c r="J18" vm="19">
        <f t="shared" ca="1" si="0"/>
        <v>5426.86</v>
      </c>
      <c r="K18" s="23">
        <f t="shared" ca="1" si="1"/>
        <v>0</v>
      </c>
      <c r="L18" s="13">
        <f t="shared" ca="1" si="2"/>
        <v>4.8831184147002133</v>
      </c>
      <c r="M18" s="13">
        <f t="shared" ca="1" si="3"/>
        <v>0</v>
      </c>
      <c r="N18" s="13">
        <f t="shared" ca="1" si="4"/>
        <v>17.505518845151709</v>
      </c>
      <c r="O18" s="27" t="s">
        <v>7</v>
      </c>
      <c r="P18" s="28">
        <f t="shared" ca="1" si="6"/>
        <v>22.388637259851922</v>
      </c>
      <c r="Q18" s="18" t="str">
        <f t="shared" ca="1" si="7"/>
        <v>We did not exceed</v>
      </c>
      <c r="R18" s="30">
        <f t="shared" ca="1" si="5"/>
        <v>-31.385556288535174</v>
      </c>
      <c r="S18" s="13">
        <f ca="1">-SUM($R$5:R18)</f>
        <v>-551.90293008893764</v>
      </c>
    </row>
    <row r="19" spans="1:19" ht="15.5" customHeight="1" x14ac:dyDescent="0.25">
      <c r="A19" s="10" vm="23">
        <f ca="1"/>
        <v>45020</v>
      </c>
      <c r="B19" s="11" vm="24">
        <f ca="1"/>
        <v>5489</v>
      </c>
      <c r="D19">
        <v>15</v>
      </c>
      <c r="E19" s="4">
        <v>45019</v>
      </c>
      <c r="F19" s="20">
        <v>0</v>
      </c>
      <c r="G19" s="16">
        <v>62500</v>
      </c>
      <c r="H19" s="16">
        <v>0</v>
      </c>
      <c r="I19" s="21">
        <v>0</v>
      </c>
      <c r="J19" vm="22">
        <f t="shared" ca="1" si="0"/>
        <v>5471.88</v>
      </c>
      <c r="K19" s="23">
        <f t="shared" ca="1" si="1"/>
        <v>0</v>
      </c>
      <c r="L19" s="13">
        <f t="shared" ca="1" si="2"/>
        <v>11.422034108935136</v>
      </c>
      <c r="M19" s="13">
        <f t="shared" ca="1" si="3"/>
        <v>0</v>
      </c>
      <c r="N19" s="13">
        <f t="shared" ca="1" si="4"/>
        <v>0</v>
      </c>
      <c r="O19" s="27" t="s">
        <v>7</v>
      </c>
      <c r="P19" s="28">
        <f t="shared" ca="1" si="6"/>
        <v>11.422034108935136</v>
      </c>
      <c r="Q19" s="18" t="str">
        <f t="shared" ca="1" si="7"/>
        <v>We did not exceed</v>
      </c>
      <c r="R19" s="30">
        <f t="shared" ca="1" si="5"/>
        <v>-42.35215943945196</v>
      </c>
      <c r="S19" s="13">
        <f ca="1">-SUM($R$5:R19)</f>
        <v>-509.55077064948568</v>
      </c>
    </row>
    <row r="20" spans="1:19" ht="15.5" customHeight="1" x14ac:dyDescent="0.25">
      <c r="A20" s="10" vm="25">
        <f ca="1"/>
        <v>45021</v>
      </c>
      <c r="B20" s="11" vm="26">
        <f ca="1"/>
        <v>5457.87</v>
      </c>
      <c r="D20">
        <v>16</v>
      </c>
      <c r="E20" s="4">
        <v>45020</v>
      </c>
      <c r="F20" s="20">
        <v>0</v>
      </c>
      <c r="G20" s="16">
        <v>0</v>
      </c>
      <c r="H20" s="16">
        <v>0</v>
      </c>
      <c r="I20" s="21">
        <v>0</v>
      </c>
      <c r="J20" vm="24">
        <f t="shared" ca="1" si="0"/>
        <v>5489</v>
      </c>
      <c r="K20" s="23">
        <f t="shared" ca="1" si="1"/>
        <v>0</v>
      </c>
      <c r="L20" s="26">
        <f t="shared" ca="1" si="2"/>
        <v>0</v>
      </c>
      <c r="M20" s="13">
        <f t="shared" ca="1" si="3"/>
        <v>0</v>
      </c>
      <c r="N20" s="13">
        <f t="shared" ca="1" si="4"/>
        <v>0</v>
      </c>
      <c r="O20" s="27" t="s">
        <v>7</v>
      </c>
      <c r="P20" s="28">
        <f t="shared" ca="1" si="6"/>
        <v>0</v>
      </c>
      <c r="Q20" s="18" t="str">
        <f t="shared" ca="1" si="7"/>
        <v>We did not exceed</v>
      </c>
      <c r="R20" s="30">
        <f t="shared" ca="1" si="5"/>
        <v>-53.774193548387096</v>
      </c>
      <c r="S20" s="13">
        <f ca="1">-SUM($R$5:R20)</f>
        <v>-455.77657710109861</v>
      </c>
    </row>
    <row r="21" spans="1:19" ht="15.5" customHeight="1" x14ac:dyDescent="0.25">
      <c r="A21" s="10" vm="27">
        <f ca="1"/>
        <v>45022</v>
      </c>
      <c r="B21" s="11" vm="28">
        <f ca="1"/>
        <v>5461.72</v>
      </c>
      <c r="D21">
        <v>17</v>
      </c>
      <c r="E21" s="4">
        <v>45021</v>
      </c>
      <c r="F21" s="20">
        <v>0</v>
      </c>
      <c r="G21" s="16">
        <v>5000</v>
      </c>
      <c r="H21" s="16">
        <v>0</v>
      </c>
      <c r="I21" s="21">
        <v>0</v>
      </c>
      <c r="J21" vm="26">
        <f t="shared" ca="1" si="0"/>
        <v>5457.87</v>
      </c>
      <c r="K21" s="23">
        <f t="shared" ca="1" si="1"/>
        <v>0</v>
      </c>
      <c r="L21" s="13">
        <f t="shared" ca="1" si="2"/>
        <v>0.9161082986586343</v>
      </c>
      <c r="M21" s="13">
        <f t="shared" ca="1" si="3"/>
        <v>0</v>
      </c>
      <c r="N21" s="13">
        <f t="shared" ca="1" si="4"/>
        <v>0</v>
      </c>
      <c r="O21" s="27" t="s">
        <v>7</v>
      </c>
      <c r="P21" s="28">
        <f t="shared" ca="1" si="6"/>
        <v>0.9161082986586343</v>
      </c>
      <c r="Q21" s="18" t="str">
        <f t="shared" ca="1" si="7"/>
        <v>We did not exceed</v>
      </c>
      <c r="R21" s="30">
        <f t="shared" ca="1" si="5"/>
        <v>-52.858085249728461</v>
      </c>
      <c r="S21" s="13">
        <f ca="1">-SUM($R$5:R21)</f>
        <v>-402.91849185137016</v>
      </c>
    </row>
    <row r="22" spans="1:19" ht="15.5" customHeight="1" x14ac:dyDescent="0.25">
      <c r="A22" s="10" vm="29">
        <f ca="1"/>
        <v>45023</v>
      </c>
      <c r="B22" s="11" vm="30">
        <f ca="1"/>
        <v>5456.2</v>
      </c>
      <c r="D22">
        <v>18</v>
      </c>
      <c r="E22" s="4">
        <v>45022</v>
      </c>
      <c r="F22" s="20">
        <v>0</v>
      </c>
      <c r="G22" s="16">
        <v>30000</v>
      </c>
      <c r="H22" s="16">
        <v>0</v>
      </c>
      <c r="I22" s="21">
        <v>0</v>
      </c>
      <c r="J22" vm="28">
        <f t="shared" ca="1" si="0"/>
        <v>5461.72</v>
      </c>
      <c r="K22" s="23">
        <f t="shared" ca="1" si="1"/>
        <v>0</v>
      </c>
      <c r="L22" s="13">
        <f t="shared" ca="1" si="2"/>
        <v>5.4927751697267526</v>
      </c>
      <c r="M22" s="13">
        <f t="shared" ca="1" si="3"/>
        <v>0</v>
      </c>
      <c r="N22" s="13">
        <f t="shared" ca="1" si="4"/>
        <v>0</v>
      </c>
      <c r="O22" s="27" t="s">
        <v>7</v>
      </c>
      <c r="P22" s="28">
        <f t="shared" ca="1" si="6"/>
        <v>5.4927751697267526</v>
      </c>
      <c r="Q22" s="18" t="str">
        <f t="shared" ca="1" si="7"/>
        <v>We did not exceed</v>
      </c>
      <c r="R22" s="30">
        <f t="shared" ca="1" si="5"/>
        <v>-48.281418378660341</v>
      </c>
      <c r="S22" s="13">
        <f ca="1">-SUM($R$5:R22)</f>
        <v>-354.6370734727098</v>
      </c>
    </row>
    <row r="23" spans="1:19" ht="15.5" customHeight="1" x14ac:dyDescent="0.25">
      <c r="A23" s="10" vm="31">
        <f ca="1"/>
        <v>45026</v>
      </c>
      <c r="B23" s="11" vm="32">
        <f ca="1"/>
        <v>5424.04</v>
      </c>
      <c r="D23">
        <v>19</v>
      </c>
      <c r="E23" s="4">
        <v>45023</v>
      </c>
      <c r="F23" s="20">
        <v>0</v>
      </c>
      <c r="G23" s="16">
        <v>0</v>
      </c>
      <c r="H23" s="16">
        <v>0</v>
      </c>
      <c r="I23" s="21">
        <v>135000</v>
      </c>
      <c r="J23" vm="30">
        <f t="shared" ca="1" si="0"/>
        <v>5456.2</v>
      </c>
      <c r="K23" s="23">
        <f t="shared" ca="1" si="1"/>
        <v>0</v>
      </c>
      <c r="L23" s="13">
        <f t="shared" ca="1" si="2"/>
        <v>0</v>
      </c>
      <c r="M23" s="13">
        <f t="shared" ca="1" si="3"/>
        <v>0</v>
      </c>
      <c r="N23" s="13">
        <f t="shared" ca="1" si="4"/>
        <v>24.742494776584437</v>
      </c>
      <c r="O23" s="27" t="s">
        <v>7</v>
      </c>
      <c r="P23" s="28">
        <f t="shared" ca="1" si="6"/>
        <v>24.742494776584437</v>
      </c>
      <c r="Q23" s="18" t="str">
        <f t="shared" ca="1" si="7"/>
        <v>We did not exceed</v>
      </c>
      <c r="R23" s="30">
        <f t="shared" ca="1" si="5"/>
        <v>-29.03169877180266</v>
      </c>
      <c r="S23" s="13">
        <f ca="1">-SUM($R$5:R23)</f>
        <v>-325.60537470090713</v>
      </c>
    </row>
    <row r="24" spans="1:19" ht="15.5" customHeight="1" x14ac:dyDescent="0.25">
      <c r="A24" s="10" vm="33">
        <f ca="1"/>
        <v>45027</v>
      </c>
      <c r="B24" s="11" vm="34">
        <f ca="1"/>
        <v>5476.78</v>
      </c>
      <c r="D24">
        <v>20</v>
      </c>
      <c r="E24" s="4">
        <v>45024</v>
      </c>
      <c r="F24" s="20">
        <v>0</v>
      </c>
      <c r="G24" s="16"/>
      <c r="H24" s="16">
        <v>0</v>
      </c>
      <c r="I24" s="21">
        <v>0</v>
      </c>
      <c r="J24" vm="30">
        <f t="shared" ca="1" si="0"/>
        <v>5456.2</v>
      </c>
      <c r="K24" s="23">
        <f t="shared" ca="1" si="1"/>
        <v>0</v>
      </c>
      <c r="L24" s="13">
        <f t="shared" ca="1" si="2"/>
        <v>0</v>
      </c>
      <c r="M24" s="13">
        <f t="shared" ca="1" si="3"/>
        <v>0</v>
      </c>
      <c r="N24" s="13">
        <f t="shared" ca="1" si="4"/>
        <v>0</v>
      </c>
      <c r="O24" s="27" t="s">
        <v>7</v>
      </c>
      <c r="P24" s="28">
        <f t="shared" ca="1" si="6"/>
        <v>0</v>
      </c>
      <c r="Q24" s="18" t="str">
        <f t="shared" ca="1" si="7"/>
        <v>We did not exceed</v>
      </c>
      <c r="R24" s="30">
        <f t="shared" ca="1" si="5"/>
        <v>-53.774193548387096</v>
      </c>
      <c r="S24" s="13">
        <f ca="1">-SUM($R$5:R24)</f>
        <v>-271.83118115252006</v>
      </c>
    </row>
    <row r="25" spans="1:19" ht="15.5" customHeight="1" x14ac:dyDescent="0.25">
      <c r="A25" s="10" vm="35">
        <f ca="1"/>
        <v>45028</v>
      </c>
      <c r="B25" s="11" vm="36">
        <f ca="1"/>
        <v>5538.05</v>
      </c>
      <c r="D25">
        <v>21</v>
      </c>
      <c r="E25" s="4">
        <v>45025</v>
      </c>
      <c r="F25" s="20">
        <v>0</v>
      </c>
      <c r="G25" s="16">
        <f>60000+73000</f>
        <v>133000</v>
      </c>
      <c r="H25" s="16">
        <v>0</v>
      </c>
      <c r="I25" s="21">
        <v>0</v>
      </c>
      <c r="J25" vm="30">
        <f t="shared" ca="1" si="0"/>
        <v>5456.2</v>
      </c>
      <c r="K25" s="23">
        <f t="shared" ca="1" si="1"/>
        <v>0</v>
      </c>
      <c r="L25" s="13">
        <f t="shared" ca="1" si="2"/>
        <v>24.375939298412817</v>
      </c>
      <c r="M25" s="13">
        <f t="shared" ca="1" si="3"/>
        <v>0</v>
      </c>
      <c r="N25" s="13">
        <f t="shared" ca="1" si="4"/>
        <v>0</v>
      </c>
      <c r="O25" s="27" t="s">
        <v>7</v>
      </c>
      <c r="P25" s="28">
        <f t="shared" ca="1" si="6"/>
        <v>24.375939298412817</v>
      </c>
      <c r="Q25" s="18" t="str">
        <f t="shared" ca="1" si="7"/>
        <v>We did not exceed</v>
      </c>
      <c r="R25" s="30">
        <f t="shared" ca="1" si="5"/>
        <v>-29.398254249974279</v>
      </c>
      <c r="S25" s="13">
        <f ca="1">-SUM($R$5:R25)</f>
        <v>-242.43292690254577</v>
      </c>
    </row>
    <row r="26" spans="1:19" ht="15.5" customHeight="1" x14ac:dyDescent="0.25">
      <c r="A26" s="10" vm="37">
        <f ca="1"/>
        <v>45029</v>
      </c>
      <c r="B26" s="11" vm="38">
        <f ca="1"/>
        <v>5585.87</v>
      </c>
      <c r="D26">
        <v>22</v>
      </c>
      <c r="E26" s="4">
        <v>45026</v>
      </c>
      <c r="F26" s="20">
        <v>127000</v>
      </c>
      <c r="G26" s="16">
        <v>23000</v>
      </c>
      <c r="H26" s="16">
        <v>0</v>
      </c>
      <c r="I26" s="21">
        <v>0</v>
      </c>
      <c r="J26" vm="32">
        <f t="shared" ca="1" si="0"/>
        <v>5424.04</v>
      </c>
      <c r="K26" s="23">
        <f t="shared" ca="1" si="1"/>
        <v>23.41428160559288</v>
      </c>
      <c r="L26" s="13">
        <f t="shared" ca="1" si="2"/>
        <v>4.2403817080994974</v>
      </c>
      <c r="M26" s="13">
        <f t="shared" ca="1" si="3"/>
        <v>0</v>
      </c>
      <c r="N26" s="13">
        <f t="shared" ca="1" si="4"/>
        <v>0</v>
      </c>
      <c r="O26" s="27" t="s">
        <v>7</v>
      </c>
      <c r="P26" s="28">
        <f t="shared" ca="1" si="6"/>
        <v>27.654663313692378</v>
      </c>
      <c r="Q26" s="18" t="str">
        <f t="shared" ca="1" si="7"/>
        <v>We did not exceed</v>
      </c>
      <c r="R26" s="30">
        <f t="shared" ca="1" si="5"/>
        <v>-26.119530234694718</v>
      </c>
      <c r="S26" s="13">
        <f ca="1">-SUM($R$5:R26)</f>
        <v>-216.31339666785107</v>
      </c>
    </row>
    <row r="27" spans="1:19" ht="15.5" customHeight="1" x14ac:dyDescent="0.25">
      <c r="A27" s="10" vm="39">
        <f ca="1"/>
        <v>45030</v>
      </c>
      <c r="B27" s="11" vm="40">
        <f ca="1"/>
        <v>5551.35</v>
      </c>
      <c r="D27">
        <v>23</v>
      </c>
      <c r="E27" s="4">
        <v>45027</v>
      </c>
      <c r="F27" s="20">
        <v>60000</v>
      </c>
      <c r="G27" s="16">
        <v>186790</v>
      </c>
      <c r="H27" s="16">
        <v>0</v>
      </c>
      <c r="I27" s="21">
        <v>47900</v>
      </c>
      <c r="J27" vm="34">
        <f t="shared" ca="1" si="0"/>
        <v>5476.78</v>
      </c>
      <c r="K27" s="23">
        <f t="shared" ca="1" si="1"/>
        <v>10.955342372708051</v>
      </c>
      <c r="L27" s="13">
        <f t="shared" ca="1" si="2"/>
        <v>34.105806696635618</v>
      </c>
      <c r="M27" s="13">
        <f t="shared" ca="1" si="3"/>
        <v>0</v>
      </c>
      <c r="N27" s="13">
        <f t="shared" ca="1" si="4"/>
        <v>8.7460149942119276</v>
      </c>
      <c r="O27" s="27" t="s">
        <v>7</v>
      </c>
      <c r="P27" s="28">
        <f t="shared" ca="1" si="6"/>
        <v>53.807164063555597</v>
      </c>
      <c r="Q27" s="18" t="str">
        <f t="shared" ca="1" si="7"/>
        <v>We exceed a little</v>
      </c>
      <c r="R27" s="30">
        <f t="shared" ca="1" si="5"/>
        <v>3.2970515168500469E-2</v>
      </c>
      <c r="S27" s="13">
        <f ca="1">-SUM($R$5:R27)</f>
        <v>-216.34636718301957</v>
      </c>
    </row>
    <row r="28" spans="1:19" ht="15.5" customHeight="1" x14ac:dyDescent="0.25">
      <c r="A28" s="10" vm="41">
        <f ca="1"/>
        <v>45033</v>
      </c>
      <c r="B28" s="11" vm="42">
        <f ca="1"/>
        <v>5535.91</v>
      </c>
      <c r="D28">
        <v>24</v>
      </c>
      <c r="E28" s="4">
        <v>45028</v>
      </c>
      <c r="F28" s="20">
        <v>40000</v>
      </c>
      <c r="G28" s="16">
        <v>13000</v>
      </c>
      <c r="H28" s="16">
        <v>100000</v>
      </c>
      <c r="I28" s="21">
        <v>0</v>
      </c>
      <c r="J28" vm="36">
        <f t="shared" ca="1" si="0"/>
        <v>5538.05</v>
      </c>
      <c r="K28" s="23">
        <f t="shared" ca="1" si="1"/>
        <v>7.2227589133359213</v>
      </c>
      <c r="L28" s="13">
        <f t="shared" ca="1" si="2"/>
        <v>2.3473966468341745</v>
      </c>
      <c r="M28" s="13">
        <f t="shared" ca="1" si="3"/>
        <v>18.056897283339804</v>
      </c>
      <c r="N28" s="13">
        <f t="shared" ca="1" si="4"/>
        <v>0</v>
      </c>
      <c r="O28" s="27" t="s">
        <v>1</v>
      </c>
      <c r="P28" s="28">
        <f t="shared" ca="1" si="6"/>
        <v>27.627052843509901</v>
      </c>
      <c r="Q28" s="18" t="str">
        <f t="shared" ca="1" si="7"/>
        <v>We did not exceed</v>
      </c>
      <c r="R28" s="30">
        <f t="shared" ca="1" si="5"/>
        <v>-26.147140704877195</v>
      </c>
      <c r="S28" s="13">
        <f ca="1">-SUM($R$5:R28)</f>
        <v>-190.19922647814238</v>
      </c>
    </row>
    <row r="29" spans="1:19" ht="15.5" customHeight="1" x14ac:dyDescent="0.25">
      <c r="A29" s="10" vm="43">
        <f ca="1"/>
        <v>45034</v>
      </c>
      <c r="B29" s="11" vm="44">
        <f ca="1"/>
        <v>5578.89</v>
      </c>
      <c r="D29">
        <v>25</v>
      </c>
      <c r="E29" s="4">
        <v>45029</v>
      </c>
      <c r="F29" s="20">
        <v>36000</v>
      </c>
      <c r="G29" s="16">
        <v>242000</v>
      </c>
      <c r="H29" s="16">
        <v>121100</v>
      </c>
      <c r="I29" s="21">
        <f>150000+937700</f>
        <v>1087700</v>
      </c>
      <c r="J29" vm="38">
        <f t="shared" ca="1" si="0"/>
        <v>5585.87</v>
      </c>
      <c r="K29" s="23">
        <f t="shared" ca="1" si="1"/>
        <v>6.4448331235778848</v>
      </c>
      <c r="L29" s="13">
        <f t="shared" ca="1" si="2"/>
        <v>43.323600441829115</v>
      </c>
      <c r="M29" s="13">
        <f t="shared" ca="1" si="3"/>
        <v>21.679702535146721</v>
      </c>
      <c r="N29" s="13">
        <f t="shared" ca="1" si="4"/>
        <v>194.72347190321292</v>
      </c>
      <c r="O29" s="27" t="s">
        <v>1</v>
      </c>
      <c r="P29" s="28">
        <f t="shared" ca="1" si="6"/>
        <v>266.17160800376666</v>
      </c>
      <c r="Q29" s="18" t="str">
        <f t="shared" ca="1" si="7"/>
        <v>We exceed way too much</v>
      </c>
      <c r="R29" s="30">
        <f t="shared" ca="1" si="5"/>
        <v>212.39741445537956</v>
      </c>
      <c r="S29" s="13">
        <f ca="1">-SUM($R$5:R29)</f>
        <v>-402.59664093352194</v>
      </c>
    </row>
    <row r="30" spans="1:19" ht="15.5" customHeight="1" x14ac:dyDescent="0.25">
      <c r="A30" s="15" vm="45">
        <f ca="1"/>
        <v>45035</v>
      </c>
      <c r="B30" s="12" vm="46">
        <f ca="1"/>
        <v>5569.35</v>
      </c>
      <c r="D30">
        <v>26</v>
      </c>
      <c r="E30" s="4">
        <v>45030</v>
      </c>
      <c r="F30" s="20">
        <v>23000</v>
      </c>
      <c r="G30" s="16">
        <v>185000</v>
      </c>
      <c r="H30" s="16">
        <v>121100</v>
      </c>
      <c r="I30" s="21">
        <f>850000+64000+83000</f>
        <v>997000</v>
      </c>
      <c r="J30" vm="40">
        <f t="shared" ca="1" si="0"/>
        <v>5551.35</v>
      </c>
      <c r="K30" s="23">
        <f t="shared" ca="1" si="1"/>
        <v>4.143136354220144</v>
      </c>
      <c r="L30" s="13">
        <f t="shared" ca="1" si="2"/>
        <v>33.325227196988116</v>
      </c>
      <c r="M30" s="13">
        <f t="shared" ca="1" si="3"/>
        <v>21.814513586785196</v>
      </c>
      <c r="N30" s="13">
        <f t="shared" ca="1" si="4"/>
        <v>179.59595413728192</v>
      </c>
      <c r="O30" s="27" t="s">
        <v>1</v>
      </c>
      <c r="P30" s="28">
        <f t="shared" ca="1" si="6"/>
        <v>238.87883127527539</v>
      </c>
      <c r="Q30" s="18" t="str">
        <f t="shared" ca="1" si="7"/>
        <v>We exceed way too much</v>
      </c>
      <c r="R30" s="30">
        <f t="shared" ca="1" si="5"/>
        <v>185.10463772688828</v>
      </c>
      <c r="S30" s="13">
        <f ca="1">-SUM($R$5:R30)</f>
        <v>-587.70127866041025</v>
      </c>
    </row>
    <row r="31" spans="1:19" ht="15.5" customHeight="1" x14ac:dyDescent="0.25">
      <c r="D31">
        <v>27</v>
      </c>
      <c r="E31" s="4">
        <v>45031</v>
      </c>
      <c r="F31" s="20">
        <v>0</v>
      </c>
      <c r="G31" s="16">
        <v>171000</v>
      </c>
      <c r="H31" s="16">
        <v>121100</v>
      </c>
      <c r="I31" s="21">
        <f>170000+40000+85000</f>
        <v>295000</v>
      </c>
      <c r="J31" vm="40">
        <f t="shared" ca="1" si="0"/>
        <v>5551.35</v>
      </c>
      <c r="K31" s="23">
        <f t="shared" ca="1" si="1"/>
        <v>0</v>
      </c>
      <c r="L31" s="13">
        <f t="shared" ca="1" si="2"/>
        <v>30.80331811181064</v>
      </c>
      <c r="M31" s="13">
        <f t="shared" ca="1" si="3"/>
        <v>21.814513586785196</v>
      </c>
      <c r="N31" s="13">
        <f t="shared" ca="1" si="4"/>
        <v>53.140227151954029</v>
      </c>
      <c r="O31" s="27" t="s">
        <v>1</v>
      </c>
      <c r="P31" s="28">
        <f t="shared" ca="1" si="6"/>
        <v>105.75805885054987</v>
      </c>
      <c r="Q31" s="18" t="str">
        <f t="shared" ca="1" si="7"/>
        <v>We exceed a little too much</v>
      </c>
      <c r="R31" s="30">
        <f t="shared" ca="1" si="5"/>
        <v>51.983865302162776</v>
      </c>
      <c r="S31" s="13">
        <f ca="1">-SUM($R$5:R31)</f>
        <v>-639.68514396257308</v>
      </c>
    </row>
    <row r="32" spans="1:19" ht="15.5" customHeight="1" x14ac:dyDescent="0.25">
      <c r="D32">
        <v>28</v>
      </c>
      <c r="E32" s="4">
        <v>45032</v>
      </c>
      <c r="F32" s="20">
        <v>59000</v>
      </c>
      <c r="G32" s="16">
        <v>65000</v>
      </c>
      <c r="H32" s="16">
        <f t="shared" ref="H32:H33" si="8">867057/2</f>
        <v>433528.5</v>
      </c>
      <c r="I32" s="21">
        <v>75000</v>
      </c>
      <c r="J32" vm="40">
        <f t="shared" ca="1" si="0"/>
        <v>5551.35</v>
      </c>
      <c r="K32" s="23">
        <f t="shared" ca="1" si="1"/>
        <v>10.628045430390806</v>
      </c>
      <c r="L32" s="13">
        <f t="shared" ca="1" si="2"/>
        <v>11.708863609752582</v>
      </c>
      <c r="M32" s="13">
        <f t="shared" ca="1" si="3"/>
        <v>78.094247345240348</v>
      </c>
      <c r="N32" s="13">
        <f t="shared" ca="1" si="4"/>
        <v>13.510227242022211</v>
      </c>
      <c r="O32" s="27" t="s">
        <v>1</v>
      </c>
      <c r="P32" s="28">
        <f t="shared" ca="1" si="6"/>
        <v>113.94138362740594</v>
      </c>
      <c r="Q32" s="18" t="str">
        <f t="shared" ca="1" si="7"/>
        <v>We exceed way too much</v>
      </c>
      <c r="R32" s="30">
        <f t="shared" ca="1" si="5"/>
        <v>60.167190079018845</v>
      </c>
      <c r="S32" s="13">
        <f ca="1">-SUM($R$5:R32)</f>
        <v>-699.85233404159192</v>
      </c>
    </row>
    <row r="33" spans="4:19" ht="15.5" customHeight="1" x14ac:dyDescent="0.25">
      <c r="D33">
        <v>29</v>
      </c>
      <c r="E33" s="4">
        <v>45033</v>
      </c>
      <c r="F33" s="20">
        <v>0</v>
      </c>
      <c r="G33" s="16">
        <v>15000</v>
      </c>
      <c r="H33" s="16">
        <f t="shared" si="8"/>
        <v>433528.5</v>
      </c>
      <c r="I33" s="21">
        <v>0</v>
      </c>
      <c r="J33" vm="42">
        <f t="shared" ca="1" si="0"/>
        <v>5535.91</v>
      </c>
      <c r="K33" s="23">
        <f t="shared" ca="1" si="1"/>
        <v>0</v>
      </c>
      <c r="L33" s="13">
        <f t="shared" ca="1" si="2"/>
        <v>2.7095816225336034</v>
      </c>
      <c r="M33" s="13">
        <f t="shared" ca="1" si="3"/>
        <v>78.312057096303946</v>
      </c>
      <c r="N33" s="13">
        <f t="shared" ca="1" si="4"/>
        <v>0</v>
      </c>
      <c r="O33" s="27" t="s">
        <v>1</v>
      </c>
      <c r="P33" s="28">
        <f t="shared" ca="1" si="6"/>
        <v>81.021638718837551</v>
      </c>
      <c r="Q33" s="18" t="str">
        <f t="shared" ca="1" si="7"/>
        <v>We exceed a little too much</v>
      </c>
      <c r="R33" s="30">
        <f t="shared" ca="1" si="5"/>
        <v>27.247445170450455</v>
      </c>
      <c r="S33" s="13">
        <f ca="1">-SUM($R$5:R33)</f>
        <v>-727.09977921204234</v>
      </c>
    </row>
    <row r="34" spans="4:19" ht="15.5" customHeight="1" x14ac:dyDescent="0.25">
      <c r="D34">
        <v>30</v>
      </c>
      <c r="E34" s="4">
        <v>45034</v>
      </c>
      <c r="F34" s="20">
        <v>70000</v>
      </c>
      <c r="G34" s="16">
        <v>145000</v>
      </c>
      <c r="H34" s="16">
        <v>0</v>
      </c>
      <c r="I34" s="21">
        <v>0</v>
      </c>
      <c r="J34" vm="44">
        <f t="shared" ca="1" si="0"/>
        <v>5578.89</v>
      </c>
      <c r="K34" s="23">
        <f t="shared" ca="1" si="1"/>
        <v>12.54729883543142</v>
      </c>
      <c r="L34" s="13">
        <f t="shared" ca="1" si="2"/>
        <v>25.990833301965086</v>
      </c>
      <c r="M34" s="13">
        <f t="shared" ca="1" si="3"/>
        <v>0</v>
      </c>
      <c r="N34" s="13">
        <f t="shared" ca="1" si="4"/>
        <v>0</v>
      </c>
      <c r="O34" s="27" t="s">
        <v>8</v>
      </c>
      <c r="P34" s="28">
        <f t="shared" ca="1" si="6"/>
        <v>38.538132137396502</v>
      </c>
      <c r="Q34" s="18" t="str">
        <f t="shared" ca="1" si="7"/>
        <v>We did not exceed</v>
      </c>
      <c r="R34" s="30">
        <f t="shared" ca="1" si="5"/>
        <v>-15.236061410990594</v>
      </c>
      <c r="S34" s="13">
        <f ca="1">-SUM($R$5:R34)</f>
        <v>-711.86371780105173</v>
      </c>
    </row>
    <row r="35" spans="4:19" ht="15.5" customHeight="1" x14ac:dyDescent="0.25">
      <c r="D35">
        <v>31</v>
      </c>
      <c r="E35" s="4">
        <v>45035</v>
      </c>
      <c r="F35" s="20">
        <v>736200</v>
      </c>
      <c r="G35" s="16">
        <v>59000</v>
      </c>
      <c r="H35" s="16">
        <v>73620</v>
      </c>
      <c r="I35" s="21">
        <v>36810</v>
      </c>
      <c r="J35" vm="44">
        <f ca="1">_xlfn.IFNA(_xlfn.XLOOKUP(E34,A$8:A$30,B$8:B$30),J34)</f>
        <v>5578.89</v>
      </c>
      <c r="K35" s="23">
        <f t="shared" ca="1" si="1"/>
        <v>131.96173432349445</v>
      </c>
      <c r="L35" s="13">
        <f t="shared" ca="1" si="2"/>
        <v>10.575580447006482</v>
      </c>
      <c r="M35" s="13">
        <f t="shared" ca="1" si="3"/>
        <v>13.196173432349445</v>
      </c>
      <c r="N35" s="13">
        <f t="shared" ca="1" si="4"/>
        <v>6.5980867161747225</v>
      </c>
      <c r="O35" s="36" t="s">
        <v>1</v>
      </c>
      <c r="P35" s="28">
        <f t="shared" ca="1" si="6"/>
        <v>162.33157491902509</v>
      </c>
      <c r="Q35" s="18" t="str">
        <f t="shared" ca="1" si="7"/>
        <v>We exceed way too much</v>
      </c>
      <c r="R35" s="31">
        <f t="shared" ca="1" si="5"/>
        <v>108.55738137063798</v>
      </c>
      <c r="S35" s="13">
        <f ca="1">-SUM($R$5:R35)</f>
        <v>-820.42109917168978</v>
      </c>
    </row>
    <row r="36" spans="4:19" ht="15.5" customHeight="1" x14ac:dyDescent="0.25">
      <c r="K36" s="13">
        <f ca="1">SUBTOTAL(109,TabelaWietnam[Transport '[PLN']])</f>
        <v>832.46275734498136</v>
      </c>
      <c r="L36" s="13">
        <f ca="1">SUBTOTAL(109,TabelaWietnam[Food&amp;Drinks '[PLN']])</f>
        <v>524.4989974630563</v>
      </c>
      <c r="M36" s="13">
        <f ca="1">SUBTOTAL(109,TabelaWietnam[Accommodation '[PLN']])</f>
        <v>356.02471284720957</v>
      </c>
      <c r="N36" s="13">
        <f ca="1">SUBTOTAL(109,TabelaWietnam[Other costs '[PLN'] '[PLN']])</f>
        <v>774.43463151644266</v>
      </c>
    </row>
    <row r="37" spans="4:19" ht="15.5" customHeight="1" x14ac:dyDescent="0.25">
      <c r="K37" s="13"/>
      <c r="L37" s="13"/>
      <c r="P37" s="14"/>
    </row>
    <row r="41" spans="4:19" ht="15.5" customHeight="1" x14ac:dyDescent="0.25">
      <c r="D41" s="2"/>
    </row>
    <row r="42" spans="4:19" ht="15.5" customHeight="1" x14ac:dyDescent="0.3">
      <c r="D42" s="2"/>
      <c r="E42" s="1"/>
    </row>
    <row r="43" spans="4:19" ht="15.5" customHeight="1" x14ac:dyDescent="0.3">
      <c r="D43" s="2"/>
      <c r="E43" s="1"/>
    </row>
    <row r="44" spans="4:19" ht="15.5" customHeight="1" x14ac:dyDescent="0.3">
      <c r="D44" s="2"/>
      <c r="E44" s="1"/>
    </row>
    <row r="45" spans="4:19" ht="15.5" customHeight="1" x14ac:dyDescent="0.3">
      <c r="D45" s="2"/>
      <c r="E45" s="1"/>
    </row>
    <row r="46" spans="4:19" ht="15.5" customHeight="1" x14ac:dyDescent="0.3">
      <c r="D46" s="2"/>
      <c r="E46" s="1"/>
    </row>
    <row r="47" spans="4:19" ht="15.5" customHeight="1" x14ac:dyDescent="0.3">
      <c r="D47" s="2"/>
      <c r="E47" s="1"/>
    </row>
  </sheetData>
  <conditionalFormatting sqref="I37:I40 Q5:Q35">
    <cfRule type="containsText" dxfId="128" priority="1" operator="containsText" text="We exceed way too much">
      <formula>NOT(ISERROR(SEARCH("We exceed way too much",I5)))</formula>
    </cfRule>
    <cfRule type="cellIs" dxfId="127" priority="2" operator="equal">
      <formula>"We exceed a little too much"</formula>
    </cfRule>
    <cfRule type="cellIs" dxfId="126" priority="3" operator="equal">
      <formula>"We exceed a little"</formula>
    </cfRule>
  </conditionalFormatting>
  <conditionalFormatting sqref="I37:I40 Q5:Q35">
    <cfRule type="containsText" dxfId="125" priority="4" operator="containsText" text="We did not exceed">
      <formula>NOT(ISERROR(SEARCH("We did not exceed",I5)))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B107-8D88-473A-9BC7-9EE2544742A3}">
  <sheetPr codeName="Arkusz2">
    <outlinePr summaryBelow="0" summaryRight="0"/>
  </sheetPr>
  <dimension ref="A1:S44"/>
  <sheetViews>
    <sheetView zoomScale="70" zoomScaleNormal="70" workbookViewId="0">
      <selection activeCell="Q6" sqref="Q6"/>
    </sheetView>
  </sheetViews>
  <sheetFormatPr defaultColWidth="12.6328125" defaultRowHeight="15.5" customHeight="1" x14ac:dyDescent="0.25"/>
  <cols>
    <col min="1" max="1" width="19.90625" customWidth="1"/>
    <col min="2" max="2" width="20.7265625" bestFit="1" customWidth="1"/>
    <col min="4" max="4" width="10.1796875" bestFit="1" customWidth="1"/>
    <col min="5" max="5" width="20.81640625" bestFit="1" customWidth="1"/>
    <col min="6" max="6" width="19.90625" bestFit="1" customWidth="1"/>
    <col min="7" max="7" width="21.54296875" bestFit="1" customWidth="1"/>
    <col min="8" max="8" width="24.08984375" bestFit="1" customWidth="1"/>
    <col min="9" max="9" width="25.81640625" bestFit="1" customWidth="1"/>
    <col min="10" max="10" width="25.6328125" bestFit="1" customWidth="1"/>
    <col min="11" max="11" width="19.7265625" bestFit="1" customWidth="1"/>
    <col min="12" max="12" width="21.54296875" bestFit="1" customWidth="1"/>
    <col min="13" max="13" width="24.08984375" bestFit="1" customWidth="1"/>
    <col min="14" max="14" width="25.81640625" bestFit="1" customWidth="1"/>
    <col min="15" max="15" width="36.54296875" customWidth="1"/>
    <col min="16" max="16" width="16.6328125" bestFit="1" customWidth="1"/>
    <col min="17" max="17" width="30.453125" customWidth="1"/>
    <col min="18" max="18" width="38.453125" bestFit="1" customWidth="1"/>
    <col min="19" max="19" width="33.1796875" bestFit="1" customWidth="1"/>
  </cols>
  <sheetData>
    <row r="1" spans="1:19" ht="15.5" customHeight="1" x14ac:dyDescent="0.25">
      <c r="C1" s="2"/>
      <c r="D1" s="7"/>
    </row>
    <row r="2" spans="1:19" ht="15.5" customHeight="1" x14ac:dyDescent="0.25">
      <c r="C2" s="2"/>
      <c r="D2" s="2"/>
    </row>
    <row r="3" spans="1:19" ht="12.5" x14ac:dyDescent="0.25">
      <c r="J3" s="3"/>
    </row>
    <row r="4" spans="1:19" ht="25" x14ac:dyDescent="0.25">
      <c r="A4" s="43" t="s">
        <v>146</v>
      </c>
      <c r="B4" s="44">
        <v>1667</v>
      </c>
      <c r="D4" t="s">
        <v>129</v>
      </c>
      <c r="E4" t="s">
        <v>130</v>
      </c>
      <c r="F4" s="47" t="s">
        <v>5</v>
      </c>
      <c r="G4" s="5" t="s">
        <v>133</v>
      </c>
      <c r="H4" s="5" t="s">
        <v>139</v>
      </c>
      <c r="I4" s="48" t="s">
        <v>163</v>
      </c>
      <c r="J4" s="5" t="s">
        <v>145</v>
      </c>
      <c r="K4" s="22" t="s">
        <v>3</v>
      </c>
      <c r="L4" t="s">
        <v>132</v>
      </c>
      <c r="M4" t="s">
        <v>138</v>
      </c>
      <c r="N4" s="5" t="s">
        <v>159</v>
      </c>
      <c r="O4" s="40" t="s">
        <v>150</v>
      </c>
      <c r="P4" s="11" t="s">
        <v>151</v>
      </c>
      <c r="Q4" s="17" t="s">
        <v>154</v>
      </c>
      <c r="R4" s="40" t="s">
        <v>160</v>
      </c>
      <c r="S4" s="6" t="s">
        <v>161</v>
      </c>
    </row>
    <row r="5" spans="1:19" ht="15.5" customHeight="1" x14ac:dyDescent="0.25">
      <c r="A5" s="45" t="s">
        <v>147</v>
      </c>
      <c r="B5" s="46">
        <f>B4/31</f>
        <v>53.774193548387096</v>
      </c>
      <c r="D5">
        <v>1</v>
      </c>
      <c r="E5" s="4">
        <v>45036</v>
      </c>
      <c r="F5" s="37">
        <v>0</v>
      </c>
      <c r="G5" s="38">
        <v>142000</v>
      </c>
      <c r="H5" s="38">
        <v>50000</v>
      </c>
      <c r="I5" s="39">
        <v>0</v>
      </c>
      <c r="J5" vm="47">
        <f t="shared" ref="J5:J19" ca="1" si="0">_xlfn.IFNA(_xlfn.XLOOKUP(E5,A$8:A$27,B$8:B$27),J4)</f>
        <v>4100.8999999999996</v>
      </c>
      <c r="K5" s="23">
        <f t="shared" ref="K5:K19" ca="1" si="1">F5/$J5</f>
        <v>0</v>
      </c>
      <c r="L5" s="13">
        <f t="shared" ref="L5:L19" ca="1" si="2">G5/$J5</f>
        <v>34.626545392474824</v>
      </c>
      <c r="M5" s="13">
        <f t="shared" ref="M5:M19" ca="1" si="3">H5/$J5</f>
        <v>12.192445560730572</v>
      </c>
      <c r="N5" s="13">
        <f t="shared" ref="N5:N19" ca="1" si="4">I5/$J5</f>
        <v>0</v>
      </c>
      <c r="O5" s="27" t="s">
        <v>1</v>
      </c>
      <c r="P5" s="28">
        <f ca="1">SUM(K5:N5)</f>
        <v>46.8189909532054</v>
      </c>
      <c r="Q5" s="18" t="str">
        <f ca="1">IF(P5&lt;=$B$5,"We did not exceed",IF(AND(P5&gt;$B$5,P5&lt;=80),"We exceed a little",IF(AND(P5&gt;80,P5&lt;=110),"We exceed a little too much",IF(P5&gt;110,"We exceed way too much"))))</f>
        <v>We did not exceed</v>
      </c>
      <c r="R5" s="30">
        <f t="shared" ref="R5:R19" ca="1" si="5">P5-$B$5</f>
        <v>-6.9552025951816958</v>
      </c>
      <c r="S5" s="13">
        <f ca="1">-SUM($R$5:R5)</f>
        <v>6.9552025951816958</v>
      </c>
    </row>
    <row r="6" spans="1:19" ht="15.5" customHeight="1" x14ac:dyDescent="0.25">
      <c r="D6">
        <v>2</v>
      </c>
      <c r="E6" s="4">
        <v>45037</v>
      </c>
      <c r="F6" s="37">
        <v>0</v>
      </c>
      <c r="G6" s="38">
        <v>53000</v>
      </c>
      <c r="H6" s="38">
        <v>50000</v>
      </c>
      <c r="I6" s="39">
        <v>90000</v>
      </c>
      <c r="J6" vm="48">
        <f t="shared" ca="1" si="0"/>
        <v>4095.73</v>
      </c>
      <c r="K6" s="23">
        <f t="shared" ca="1" si="1"/>
        <v>0</v>
      </c>
      <c r="L6" s="13">
        <f t="shared" ca="1" si="2"/>
        <v>12.940306123694677</v>
      </c>
      <c r="M6" s="13">
        <f t="shared" ca="1" si="3"/>
        <v>12.207835965749695</v>
      </c>
      <c r="N6" s="13">
        <f t="shared" ca="1" si="4"/>
        <v>21.974104738349453</v>
      </c>
      <c r="O6" s="27" t="s">
        <v>1</v>
      </c>
      <c r="P6" s="28">
        <f t="shared" ref="P6:P19" ca="1" si="6">SUM(K6:N6)</f>
        <v>47.122246827793823</v>
      </c>
      <c r="Q6" s="18" t="str">
        <f t="shared" ref="Q6:Q19" ca="1" si="7">IF(P6&lt;=$B$5,"We did not exceed",IF(AND(P6&gt;$B$5,P6&lt;=80),"We exceed a little",IF(AND(P6&gt;80,P6&lt;=110),"We exceed a little too much",IF(P6&gt;110,"We exceed way too much"))))</f>
        <v>We did not exceed</v>
      </c>
      <c r="R6" s="30">
        <f t="shared" ca="1" si="5"/>
        <v>-6.6519467205932727</v>
      </c>
      <c r="S6" s="13">
        <f ca="1">-SUM($R$5:R6)</f>
        <v>13.607149315774969</v>
      </c>
    </row>
    <row r="7" spans="1:19" ht="15.5" customHeight="1" x14ac:dyDescent="0.25">
      <c r="A7" s="8" t="s">
        <v>130</v>
      </c>
      <c r="B7" s="9" t="s">
        <v>145</v>
      </c>
      <c r="D7">
        <v>3</v>
      </c>
      <c r="E7" s="4">
        <v>45038</v>
      </c>
      <c r="F7" s="37">
        <v>62500</v>
      </c>
      <c r="G7" s="38">
        <v>43000</v>
      </c>
      <c r="H7" s="38">
        <v>50000</v>
      </c>
      <c r="I7" s="39">
        <v>0</v>
      </c>
      <c r="J7" vm="48">
        <f t="shared" ca="1" si="0"/>
        <v>4095.73</v>
      </c>
      <c r="K7" s="23">
        <f t="shared" ca="1" si="1"/>
        <v>15.259794957187118</v>
      </c>
      <c r="L7" s="13">
        <f t="shared" ca="1" si="2"/>
        <v>10.498738930544738</v>
      </c>
      <c r="M7" s="13">
        <f t="shared" ca="1" si="3"/>
        <v>12.207835965749695</v>
      </c>
      <c r="N7" s="13">
        <f t="shared" ca="1" si="4"/>
        <v>0</v>
      </c>
      <c r="O7" s="36" t="s">
        <v>1</v>
      </c>
      <c r="P7" s="28">
        <f t="shared" ca="1" si="6"/>
        <v>37.966369853481552</v>
      </c>
      <c r="Q7" s="18" t="str">
        <f t="shared" ca="1" si="7"/>
        <v>We did not exceed</v>
      </c>
      <c r="R7" s="30">
        <f t="shared" ca="1" si="5"/>
        <v>-15.807823694905544</v>
      </c>
      <c r="S7" s="13">
        <f ca="1">-SUM($R$5:R7)</f>
        <v>29.414973010680512</v>
      </c>
    </row>
    <row r="8" spans="1:19" ht="15.5" customHeight="1" x14ac:dyDescent="0.25">
      <c r="A8" s="10" cm="1" vm="49">
        <f t="array" aca="1" ref="A8:B18" ca="1">_xlfn.STOCKHISTORY("PLN:LAK",E5,E19,0,0)</f>
        <v>45036</v>
      </c>
      <c r="B8" s="11" vm="47">
        <f ca="1"/>
        <v>4100.8999999999996</v>
      </c>
      <c r="D8">
        <v>4</v>
      </c>
      <c r="E8" s="4">
        <v>45039</v>
      </c>
      <c r="F8" s="37">
        <v>270000</v>
      </c>
      <c r="G8" s="38">
        <v>76000</v>
      </c>
      <c r="H8" s="38">
        <v>0</v>
      </c>
      <c r="I8" s="39">
        <v>0</v>
      </c>
      <c r="J8" vm="48">
        <f t="shared" ca="1" si="0"/>
        <v>4095.73</v>
      </c>
      <c r="K8" s="23">
        <f t="shared" ca="1" si="1"/>
        <v>65.92231421504836</v>
      </c>
      <c r="L8" s="13">
        <f t="shared" ca="1" si="2"/>
        <v>18.555910667939536</v>
      </c>
      <c r="M8" s="13">
        <f t="shared" ca="1" si="3"/>
        <v>0</v>
      </c>
      <c r="N8" s="13">
        <f t="shared" ca="1" si="4"/>
        <v>0</v>
      </c>
      <c r="O8" s="36" t="s">
        <v>1</v>
      </c>
      <c r="P8" s="28">
        <f t="shared" ca="1" si="6"/>
        <v>84.478224882987888</v>
      </c>
      <c r="Q8" s="18" t="str">
        <f t="shared" ca="1" si="7"/>
        <v>We exceed a little too much</v>
      </c>
      <c r="R8" s="30">
        <f t="shared" ca="1" si="5"/>
        <v>30.704031334600792</v>
      </c>
      <c r="S8" s="13">
        <f ca="1">-SUM($R$5:R8)</f>
        <v>-1.2890583239202797</v>
      </c>
    </row>
    <row r="9" spans="1:19" ht="15.5" customHeight="1" x14ac:dyDescent="0.25">
      <c r="A9" s="10" vm="50">
        <f ca="1"/>
        <v>45037</v>
      </c>
      <c r="B9" s="11" vm="48">
        <f ca="1"/>
        <v>4095.73</v>
      </c>
      <c r="D9">
        <v>5</v>
      </c>
      <c r="E9" s="4">
        <v>45040</v>
      </c>
      <c r="F9" s="37">
        <v>45000</v>
      </c>
      <c r="G9" s="38">
        <v>166000</v>
      </c>
      <c r="H9" s="38">
        <v>100000</v>
      </c>
      <c r="I9" s="39">
        <v>358000</v>
      </c>
      <c r="J9" vm="51">
        <f t="shared" ca="1" si="0"/>
        <v>4130.74</v>
      </c>
      <c r="K9" s="23">
        <f t="shared" ca="1" si="1"/>
        <v>10.893931837878927</v>
      </c>
      <c r="L9" s="13">
        <f t="shared" ca="1" si="2"/>
        <v>40.186504113064487</v>
      </c>
      <c r="M9" s="13">
        <f t="shared" ca="1" si="3"/>
        <v>24.208737417508729</v>
      </c>
      <c r="N9" s="13">
        <f t="shared" ca="1" si="4"/>
        <v>86.667279954681248</v>
      </c>
      <c r="O9" s="36" t="s">
        <v>1</v>
      </c>
      <c r="P9" s="28">
        <f t="shared" ca="1" si="6"/>
        <v>161.95645332313339</v>
      </c>
      <c r="Q9" s="18" t="str">
        <f t="shared" ca="1" si="7"/>
        <v>We exceed way too much</v>
      </c>
      <c r="R9" s="30">
        <f t="shared" ca="1" si="5"/>
        <v>108.18225977474629</v>
      </c>
      <c r="S9" s="13">
        <f ca="1">-SUM($R$5:R9)</f>
        <v>-109.47131809866656</v>
      </c>
    </row>
    <row r="10" spans="1:19" ht="15.5" customHeight="1" x14ac:dyDescent="0.25">
      <c r="A10" s="10" vm="52">
        <f ca="1"/>
        <v>45040</v>
      </c>
      <c r="B10" s="11" vm="51">
        <f ca="1"/>
        <v>4130.74</v>
      </c>
      <c r="D10">
        <v>6</v>
      </c>
      <c r="E10" s="4">
        <v>45041</v>
      </c>
      <c r="F10" s="37">
        <v>0</v>
      </c>
      <c r="G10" s="38">
        <v>116500</v>
      </c>
      <c r="H10" s="38">
        <v>100000</v>
      </c>
      <c r="I10" s="39">
        <v>65000</v>
      </c>
      <c r="J10" vm="53">
        <f t="shared" ca="1" si="0"/>
        <v>4104.13</v>
      </c>
      <c r="K10" s="23">
        <f t="shared" ca="1" si="1"/>
        <v>0</v>
      </c>
      <c r="L10" s="13">
        <f t="shared" ca="1" si="2"/>
        <v>28.386040403203602</v>
      </c>
      <c r="M10" s="13">
        <f t="shared" ca="1" si="3"/>
        <v>24.365699916912963</v>
      </c>
      <c r="N10" s="13">
        <f t="shared" ca="1" si="4"/>
        <v>15.837704945993426</v>
      </c>
      <c r="O10" s="27" t="s">
        <v>1</v>
      </c>
      <c r="P10" s="28">
        <f t="shared" ca="1" si="6"/>
        <v>68.58944526610999</v>
      </c>
      <c r="Q10" s="18" t="str">
        <f t="shared" ca="1" si="7"/>
        <v>We exceed a little</v>
      </c>
      <c r="R10" s="30">
        <f t="shared" ca="1" si="5"/>
        <v>14.815251717722894</v>
      </c>
      <c r="S10" s="13">
        <f ca="1">-SUM($R$5:R10)</f>
        <v>-124.28656981638946</v>
      </c>
    </row>
    <row r="11" spans="1:19" ht="15.5" customHeight="1" x14ac:dyDescent="0.25">
      <c r="A11" s="10" vm="54">
        <f ca="1"/>
        <v>45041</v>
      </c>
      <c r="B11" s="11" vm="53">
        <f ca="1"/>
        <v>4104.13</v>
      </c>
      <c r="D11">
        <v>7</v>
      </c>
      <c r="E11" s="4">
        <v>45042</v>
      </c>
      <c r="F11" s="37">
        <v>30000</v>
      </c>
      <c r="G11" s="38">
        <v>60000</v>
      </c>
      <c r="H11" s="38">
        <v>100000</v>
      </c>
      <c r="I11" s="39">
        <v>20000</v>
      </c>
      <c r="J11" vm="55">
        <f t="shared" ca="1" si="0"/>
        <v>4140.59</v>
      </c>
      <c r="K11" s="23">
        <f t="shared" ca="1" si="1"/>
        <v>7.2453442625326341</v>
      </c>
      <c r="L11" s="13">
        <f t="shared" ca="1" si="2"/>
        <v>14.490688525065268</v>
      </c>
      <c r="M11" s="13">
        <f t="shared" ca="1" si="3"/>
        <v>24.151147541775448</v>
      </c>
      <c r="N11" s="13">
        <f t="shared" ca="1" si="4"/>
        <v>4.8302295083550897</v>
      </c>
      <c r="O11" s="27" t="s">
        <v>1</v>
      </c>
      <c r="P11" s="28">
        <f t="shared" ca="1" si="6"/>
        <v>50.717409837728439</v>
      </c>
      <c r="Q11" s="18" t="str">
        <f t="shared" ca="1" si="7"/>
        <v>We did not exceed</v>
      </c>
      <c r="R11" s="30">
        <f t="shared" ca="1" si="5"/>
        <v>-3.0567837106586566</v>
      </c>
      <c r="S11" s="13">
        <f ca="1">-SUM($R$5:R11)</f>
        <v>-121.2297861057308</v>
      </c>
    </row>
    <row r="12" spans="1:19" ht="15.5" customHeight="1" x14ac:dyDescent="0.25">
      <c r="A12" s="10" vm="56">
        <f ca="1"/>
        <v>45042</v>
      </c>
      <c r="B12" s="11" vm="55">
        <f ca="1"/>
        <v>4140.59</v>
      </c>
      <c r="D12">
        <v>8</v>
      </c>
      <c r="E12" s="4">
        <v>45043</v>
      </c>
      <c r="F12" s="37">
        <v>235000</v>
      </c>
      <c r="G12" s="38">
        <v>103500</v>
      </c>
      <c r="H12" s="38">
        <v>70550</v>
      </c>
      <c r="I12" s="39">
        <v>105000</v>
      </c>
      <c r="J12" vm="57">
        <f t="shared" ca="1" si="0"/>
        <v>4167.07</v>
      </c>
      <c r="K12" s="23">
        <f t="shared" ca="1" si="1"/>
        <v>56.394541008430387</v>
      </c>
      <c r="L12" s="13">
        <f t="shared" ca="1" si="2"/>
        <v>24.837595720734235</v>
      </c>
      <c r="M12" s="13">
        <f t="shared" ca="1" si="3"/>
        <v>16.930361141041548</v>
      </c>
      <c r="N12" s="13">
        <f t="shared" ca="1" si="4"/>
        <v>25.197560876107193</v>
      </c>
      <c r="O12" s="27" t="s">
        <v>1</v>
      </c>
      <c r="P12" s="28">
        <f t="shared" ca="1" si="6"/>
        <v>123.36005874631336</v>
      </c>
      <c r="Q12" s="18" t="str">
        <f t="shared" ca="1" si="7"/>
        <v>We exceed way too much</v>
      </c>
      <c r="R12" s="30">
        <f t="shared" ca="1" si="5"/>
        <v>69.585865197926267</v>
      </c>
      <c r="S12" s="13">
        <f ca="1">-SUM($R$5:R12)</f>
        <v>-190.81565130365706</v>
      </c>
    </row>
    <row r="13" spans="1:19" ht="15.5" customHeight="1" x14ac:dyDescent="0.25">
      <c r="A13" s="10" vm="58">
        <f ca="1"/>
        <v>45043</v>
      </c>
      <c r="B13" s="11" vm="57">
        <f ca="1"/>
        <v>4167.07</v>
      </c>
      <c r="D13">
        <v>9</v>
      </c>
      <c r="E13" s="4">
        <v>45044</v>
      </c>
      <c r="F13" s="37">
        <v>75000</v>
      </c>
      <c r="G13" s="38">
        <v>111000</v>
      </c>
      <c r="H13" s="38">
        <v>70550</v>
      </c>
      <c r="I13" s="39">
        <v>20000</v>
      </c>
      <c r="J13" vm="59">
        <f t="shared" ca="1" si="0"/>
        <v>4152.8599999999997</v>
      </c>
      <c r="K13" s="23">
        <f t="shared" ca="1" si="1"/>
        <v>18.059843096083181</v>
      </c>
      <c r="L13" s="13">
        <f t="shared" ca="1" si="2"/>
        <v>26.728567782203111</v>
      </c>
      <c r="M13" s="13">
        <f t="shared" ca="1" si="3"/>
        <v>16.98829240571558</v>
      </c>
      <c r="N13" s="13">
        <f t="shared" ca="1" si="4"/>
        <v>4.8159581589555156</v>
      </c>
      <c r="O13" s="27" t="s">
        <v>1</v>
      </c>
      <c r="P13" s="28">
        <f t="shared" ca="1" si="6"/>
        <v>66.592661442957379</v>
      </c>
      <c r="Q13" s="18" t="str">
        <f t="shared" ca="1" si="7"/>
        <v>We exceed a little</v>
      </c>
      <c r="R13" s="30">
        <f t="shared" ca="1" si="5"/>
        <v>12.818467894570283</v>
      </c>
      <c r="S13" s="13">
        <f ca="1">-SUM($R$5:R13)</f>
        <v>-203.63411919822735</v>
      </c>
    </row>
    <row r="14" spans="1:19" ht="15.5" customHeight="1" x14ac:dyDescent="0.25">
      <c r="A14" s="10" vm="60">
        <f ca="1"/>
        <v>45044</v>
      </c>
      <c r="B14" s="11" vm="59">
        <f ca="1"/>
        <v>4152.8599999999997</v>
      </c>
      <c r="D14">
        <v>10</v>
      </c>
      <c r="E14" s="4">
        <v>45045</v>
      </c>
      <c r="F14" s="37">
        <v>0</v>
      </c>
      <c r="G14" s="38">
        <v>94500</v>
      </c>
      <c r="H14" s="38">
        <v>67000</v>
      </c>
      <c r="I14" s="39">
        <v>450000</v>
      </c>
      <c r="J14" vm="59">
        <f t="shared" ca="1" si="0"/>
        <v>4152.8599999999997</v>
      </c>
      <c r="K14" s="23">
        <f t="shared" ca="1" si="1"/>
        <v>0</v>
      </c>
      <c r="L14" s="13">
        <f t="shared" ca="1" si="2"/>
        <v>22.755402301064809</v>
      </c>
      <c r="M14" s="13">
        <f t="shared" ca="1" si="3"/>
        <v>16.133459832500975</v>
      </c>
      <c r="N14" s="13">
        <f t="shared" ca="1" si="4"/>
        <v>108.35905857649909</v>
      </c>
      <c r="O14" s="27" t="s">
        <v>1</v>
      </c>
      <c r="P14" s="28">
        <f t="shared" ca="1" si="6"/>
        <v>147.24792071006488</v>
      </c>
      <c r="Q14" s="18" t="str">
        <f t="shared" ca="1" si="7"/>
        <v>We exceed way too much</v>
      </c>
      <c r="R14" s="30">
        <f t="shared" ca="1" si="5"/>
        <v>93.473727161677772</v>
      </c>
      <c r="S14" s="13">
        <f ca="1">-SUM($R$5:R14)</f>
        <v>-297.10784635990512</v>
      </c>
    </row>
    <row r="15" spans="1:19" ht="15.5" customHeight="1" x14ac:dyDescent="0.25">
      <c r="A15" s="10" vm="61">
        <f ca="1"/>
        <v>45047</v>
      </c>
      <c r="B15" s="11" vm="62">
        <f ca="1"/>
        <v>4125.09</v>
      </c>
      <c r="D15">
        <v>11</v>
      </c>
      <c r="E15" s="4">
        <v>45046</v>
      </c>
      <c r="F15" s="37">
        <v>0</v>
      </c>
      <c r="G15" s="38">
        <v>71000</v>
      </c>
      <c r="H15" s="38">
        <v>67000</v>
      </c>
      <c r="I15" s="39">
        <v>40000</v>
      </c>
      <c r="J15" vm="59">
        <f t="shared" ca="1" si="0"/>
        <v>4152.8599999999997</v>
      </c>
      <c r="K15" s="23">
        <f t="shared" ca="1" si="1"/>
        <v>0</v>
      </c>
      <c r="L15" s="13">
        <f t="shared" ca="1" si="2"/>
        <v>17.09665146429208</v>
      </c>
      <c r="M15" s="13">
        <f t="shared" ca="1" si="3"/>
        <v>16.133459832500975</v>
      </c>
      <c r="N15" s="13">
        <f t="shared" ca="1" si="4"/>
        <v>9.6319163179110312</v>
      </c>
      <c r="O15" s="36" t="s">
        <v>1</v>
      </c>
      <c r="P15" s="28">
        <f t="shared" ca="1" si="6"/>
        <v>42.86202761470409</v>
      </c>
      <c r="Q15" s="18" t="str">
        <f t="shared" ca="1" si="7"/>
        <v>We did not exceed</v>
      </c>
      <c r="R15" s="30">
        <f t="shared" ca="1" si="5"/>
        <v>-10.912165933683006</v>
      </c>
      <c r="S15" s="13">
        <f ca="1">-SUM($R$5:R15)</f>
        <v>-286.19568042622211</v>
      </c>
    </row>
    <row r="16" spans="1:19" ht="15.5" customHeight="1" x14ac:dyDescent="0.25">
      <c r="A16" s="10" vm="63">
        <f ca="1"/>
        <v>45048</v>
      </c>
      <c r="B16" s="11" vm="64">
        <f ca="1"/>
        <v>4178.17</v>
      </c>
      <c r="D16">
        <v>12</v>
      </c>
      <c r="E16" s="4">
        <v>45047</v>
      </c>
      <c r="F16" s="37">
        <v>60000</v>
      </c>
      <c r="G16" s="38">
        <v>103500</v>
      </c>
      <c r="H16" s="38">
        <v>67000</v>
      </c>
      <c r="I16" s="39">
        <v>20000</v>
      </c>
      <c r="J16" vm="62">
        <f t="shared" ca="1" si="0"/>
        <v>4125.09</v>
      </c>
      <c r="K16" s="23">
        <f t="shared" ca="1" si="1"/>
        <v>14.545137197006611</v>
      </c>
      <c r="L16" s="13">
        <f t="shared" ca="1" si="2"/>
        <v>25.090361664836404</v>
      </c>
      <c r="M16" s="13">
        <f t="shared" ca="1" si="3"/>
        <v>16.242069869990715</v>
      </c>
      <c r="N16" s="13">
        <f t="shared" ca="1" si="4"/>
        <v>4.8483790656688699</v>
      </c>
      <c r="O16" s="36" t="s">
        <v>1</v>
      </c>
      <c r="P16" s="28">
        <f t="shared" ca="1" si="6"/>
        <v>60.725947797502606</v>
      </c>
      <c r="Q16" s="18" t="str">
        <f t="shared" ca="1" si="7"/>
        <v>We exceed a little</v>
      </c>
      <c r="R16" s="30">
        <f t="shared" ca="1" si="5"/>
        <v>6.9517542491155098</v>
      </c>
      <c r="S16" s="13">
        <f ca="1">-SUM($R$5:R16)</f>
        <v>-293.14743467533765</v>
      </c>
    </row>
    <row r="17" spans="1:19" ht="15.5" customHeight="1" x14ac:dyDescent="0.25">
      <c r="A17" s="10" vm="65">
        <f ca="1"/>
        <v>45049</v>
      </c>
      <c r="B17" s="11" vm="66">
        <f ca="1"/>
        <v>4190.6499999999996</v>
      </c>
      <c r="D17">
        <v>13</v>
      </c>
      <c r="E17" s="4">
        <v>45048</v>
      </c>
      <c r="F17" s="37">
        <v>100000</v>
      </c>
      <c r="G17" s="38">
        <v>88500</v>
      </c>
      <c r="H17" s="38">
        <v>70000</v>
      </c>
      <c r="I17" s="39">
        <v>0</v>
      </c>
      <c r="J17" vm="64">
        <f t="shared" ca="1" si="0"/>
        <v>4178.17</v>
      </c>
      <c r="K17" s="23">
        <f t="shared" ca="1" si="1"/>
        <v>23.933923224761081</v>
      </c>
      <c r="L17" s="13">
        <f t="shared" ca="1" si="2"/>
        <v>21.181522053913554</v>
      </c>
      <c r="M17" s="13">
        <f t="shared" ca="1" si="3"/>
        <v>16.753746257332754</v>
      </c>
      <c r="N17" s="13">
        <f t="shared" ca="1" si="4"/>
        <v>0</v>
      </c>
      <c r="O17" s="36" t="s">
        <v>1</v>
      </c>
      <c r="P17" s="28">
        <f t="shared" ca="1" si="6"/>
        <v>61.869191536007392</v>
      </c>
      <c r="Q17" s="18" t="str">
        <f t="shared" ca="1" si="7"/>
        <v>We exceed a little</v>
      </c>
      <c r="R17" s="30">
        <f t="shared" ca="1" si="5"/>
        <v>8.094997987620296</v>
      </c>
      <c r="S17" s="13">
        <f ca="1">-SUM($R$5:R17)</f>
        <v>-301.24243266295792</v>
      </c>
    </row>
    <row r="18" spans="1:19" ht="15.5" customHeight="1" x14ac:dyDescent="0.25">
      <c r="A18" s="10" vm="67">
        <f ca="1"/>
        <v>45050</v>
      </c>
      <c r="B18" s="11" vm="68">
        <f ca="1"/>
        <v>4173.16</v>
      </c>
      <c r="D18">
        <v>14</v>
      </c>
      <c r="E18" s="4">
        <v>45049</v>
      </c>
      <c r="F18" s="37">
        <v>0</v>
      </c>
      <c r="G18" s="38">
        <v>111500</v>
      </c>
      <c r="H18" s="38">
        <v>70000</v>
      </c>
      <c r="I18" s="39">
        <v>61000</v>
      </c>
      <c r="J18" vm="66">
        <f t="shared" ca="1" si="0"/>
        <v>4190.6499999999996</v>
      </c>
      <c r="K18" s="23">
        <f t="shared" ca="1" si="1"/>
        <v>0</v>
      </c>
      <c r="L18" s="13">
        <f t="shared" ca="1" si="2"/>
        <v>26.606850965840625</v>
      </c>
      <c r="M18" s="13">
        <f t="shared" ca="1" si="3"/>
        <v>16.703852624294562</v>
      </c>
      <c r="N18" s="13">
        <f t="shared" ca="1" si="4"/>
        <v>14.556214429742404</v>
      </c>
      <c r="O18" s="36" t="s">
        <v>1</v>
      </c>
      <c r="P18" s="28">
        <f t="shared" ca="1" si="6"/>
        <v>57.866918019877595</v>
      </c>
      <c r="Q18" s="18" t="str">
        <f t="shared" ca="1" si="7"/>
        <v>We exceed a little</v>
      </c>
      <c r="R18" s="30">
        <f t="shared" ca="1" si="5"/>
        <v>4.0927244714904987</v>
      </c>
      <c r="S18" s="13">
        <f ca="1">-SUM($R$5:R18)</f>
        <v>-305.33515713444842</v>
      </c>
    </row>
    <row r="19" spans="1:19" ht="15.5" customHeight="1" x14ac:dyDescent="0.25">
      <c r="A19" s="41"/>
      <c r="B19" s="42"/>
      <c r="D19">
        <v>15</v>
      </c>
      <c r="E19" s="4">
        <v>45050</v>
      </c>
      <c r="F19" s="37">
        <v>12000</v>
      </c>
      <c r="G19" s="38">
        <v>44500</v>
      </c>
      <c r="H19" s="38">
        <v>0</v>
      </c>
      <c r="I19" s="39">
        <v>60000</v>
      </c>
      <c r="J19" vm="68">
        <f t="shared" ca="1" si="0"/>
        <v>4173.16</v>
      </c>
      <c r="K19" s="23">
        <f t="shared" ca="1" si="1"/>
        <v>2.8755187915153027</v>
      </c>
      <c r="L19" s="13">
        <f t="shared" ca="1" si="2"/>
        <v>10.663382185202581</v>
      </c>
      <c r="M19" s="13">
        <f t="shared" ca="1" si="3"/>
        <v>0</v>
      </c>
      <c r="N19" s="13">
        <f t="shared" ca="1" si="4"/>
        <v>14.377593957576513</v>
      </c>
      <c r="O19" s="36" t="s">
        <v>4</v>
      </c>
      <c r="P19" s="28">
        <f t="shared" ca="1" si="6"/>
        <v>27.916494934294398</v>
      </c>
      <c r="Q19" s="18" t="str">
        <f t="shared" ca="1" si="7"/>
        <v>We did not exceed</v>
      </c>
      <c r="R19" s="30">
        <f t="shared" ca="1" si="5"/>
        <v>-25.857698614092698</v>
      </c>
      <c r="S19" s="13">
        <f ca="1">-SUM($R$5:R19)</f>
        <v>-279.47745852035575</v>
      </c>
    </row>
    <row r="20" spans="1:19" ht="15.5" customHeight="1" x14ac:dyDescent="0.25">
      <c r="A20" s="4"/>
      <c r="K20" s="62">
        <f ca="1">SUM(K5:K19)</f>
        <v>215.13034859044362</v>
      </c>
      <c r="L20" s="62">
        <f ca="1">SUM(L5:L19)</f>
        <v>334.64506829407458</v>
      </c>
      <c r="M20" s="62">
        <f ca="1">SUM(M5:M19)</f>
        <v>225.21894433180418</v>
      </c>
      <c r="N20" s="62">
        <f ca="1">SUM(N5:N19)</f>
        <v>311.09600052983984</v>
      </c>
    </row>
    <row r="21" spans="1:19" ht="15.5" customHeight="1" x14ac:dyDescent="0.25">
      <c r="A21" s="4"/>
    </row>
    <row r="22" spans="1:19" ht="15.5" customHeight="1" x14ac:dyDescent="0.25">
      <c r="A22" s="4"/>
    </row>
    <row r="23" spans="1:19" ht="15.5" customHeight="1" x14ac:dyDescent="0.25">
      <c r="A23" s="4"/>
    </row>
    <row r="24" spans="1:19" ht="15.5" customHeight="1" x14ac:dyDescent="0.25">
      <c r="A24" s="4"/>
    </row>
    <row r="25" spans="1:19" ht="15.5" customHeight="1" x14ac:dyDescent="0.25">
      <c r="A25" s="4"/>
    </row>
    <row r="26" spans="1:19" ht="15.5" customHeight="1" x14ac:dyDescent="0.25">
      <c r="A26" s="4"/>
    </row>
    <row r="34" spans="4:16" ht="15.5" customHeight="1" x14ac:dyDescent="0.25">
      <c r="K34" s="13"/>
      <c r="L34" s="13"/>
      <c r="P34" s="14"/>
    </row>
    <row r="38" spans="4:16" ht="15.5" customHeight="1" x14ac:dyDescent="0.25">
      <c r="D38" s="2"/>
    </row>
    <row r="39" spans="4:16" ht="15.5" customHeight="1" x14ac:dyDescent="0.3">
      <c r="D39" s="2"/>
      <c r="E39" s="1"/>
    </row>
    <row r="40" spans="4:16" ht="15.5" customHeight="1" x14ac:dyDescent="0.3">
      <c r="D40" s="2"/>
      <c r="E40" s="1"/>
    </row>
    <row r="41" spans="4:16" ht="15.5" customHeight="1" x14ac:dyDescent="0.3">
      <c r="D41" s="2"/>
      <c r="E41" s="1"/>
    </row>
    <row r="42" spans="4:16" ht="15.5" customHeight="1" x14ac:dyDescent="0.3">
      <c r="D42" s="2"/>
      <c r="E42" s="1"/>
    </row>
    <row r="43" spans="4:16" ht="15.5" customHeight="1" x14ac:dyDescent="0.3">
      <c r="D43" s="2"/>
      <c r="E43" s="1"/>
    </row>
    <row r="44" spans="4:16" ht="15.5" customHeight="1" x14ac:dyDescent="0.3">
      <c r="D44" s="2"/>
      <c r="E44" s="1"/>
    </row>
  </sheetData>
  <conditionalFormatting sqref="I34:I37 Q5:Q19">
    <cfRule type="containsText" dxfId="111" priority="1" operator="containsText" text="We exceed way too much">
      <formula>NOT(ISERROR(SEARCH("We exceed way too much",I5)))</formula>
    </cfRule>
    <cfRule type="cellIs" dxfId="110" priority="2" operator="equal">
      <formula>"We exceed a little too much"</formula>
    </cfRule>
    <cfRule type="cellIs" dxfId="109" priority="3" operator="equal">
      <formula>"We exceed a little"</formula>
    </cfRule>
    <cfRule type="containsText" dxfId="108" priority="4" operator="containsText" text="We did not exceed">
      <formula>NOT(ISERROR(SEARCH("We did not exceed",I5)))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EC06F-3300-4FAD-85D3-9986F0C0601A}">
  <sheetPr codeName="Arkusz3">
    <outlinePr summaryBelow="0" summaryRight="0"/>
  </sheetPr>
  <dimension ref="A1:S46"/>
  <sheetViews>
    <sheetView zoomScale="55" zoomScaleNormal="55" workbookViewId="0">
      <selection activeCell="Q5" sqref="Q5"/>
    </sheetView>
  </sheetViews>
  <sheetFormatPr defaultColWidth="12.6328125" defaultRowHeight="15.5" customHeight="1" x14ac:dyDescent="0.25"/>
  <cols>
    <col min="1" max="1" width="19.90625" customWidth="1"/>
    <col min="2" max="2" width="20.453125" bestFit="1" customWidth="1"/>
    <col min="4" max="4" width="10.1796875" bestFit="1" customWidth="1"/>
    <col min="5" max="5" width="20.81640625" bestFit="1" customWidth="1"/>
    <col min="6" max="6" width="19.90625" bestFit="1" customWidth="1"/>
    <col min="7" max="7" width="22.54296875" bestFit="1" customWidth="1"/>
    <col min="8" max="8" width="25.90625" bestFit="1" customWidth="1"/>
    <col min="9" max="9" width="21.08984375" bestFit="1" customWidth="1"/>
    <col min="10" max="10" width="26.36328125" bestFit="1" customWidth="1"/>
    <col min="11" max="11" width="19.7265625" bestFit="1" customWidth="1"/>
    <col min="12" max="12" width="22.54296875" bestFit="1" customWidth="1"/>
    <col min="13" max="13" width="25.90625" bestFit="1" customWidth="1"/>
    <col min="14" max="14" width="20.90625" bestFit="1" customWidth="1"/>
    <col min="15" max="15" width="38.08984375" bestFit="1" customWidth="1"/>
    <col min="16" max="16" width="16.6328125" bestFit="1" customWidth="1"/>
    <col min="17" max="17" width="30.453125" customWidth="1"/>
    <col min="18" max="18" width="38.453125" bestFit="1" customWidth="1"/>
    <col min="19" max="19" width="33.1796875" bestFit="1" customWidth="1"/>
  </cols>
  <sheetData>
    <row r="1" spans="1:19" ht="15.5" customHeight="1" x14ac:dyDescent="0.25">
      <c r="C1" s="2"/>
      <c r="D1" s="7"/>
    </row>
    <row r="2" spans="1:19" ht="15.5" customHeight="1" x14ac:dyDescent="0.25">
      <c r="C2" s="2"/>
      <c r="D2" s="2"/>
    </row>
    <row r="3" spans="1:19" ht="12.5" x14ac:dyDescent="0.25">
      <c r="J3" s="3"/>
    </row>
    <row r="4" spans="1:19" ht="25.5" x14ac:dyDescent="0.3">
      <c r="A4" s="32" t="s">
        <v>146</v>
      </c>
      <c r="B4" s="33">
        <v>1667</v>
      </c>
      <c r="D4" t="s">
        <v>129</v>
      </c>
      <c r="E4" t="s">
        <v>130</v>
      </c>
      <c r="F4" s="47" t="s">
        <v>6</v>
      </c>
      <c r="G4" s="5" t="s">
        <v>134</v>
      </c>
      <c r="H4" s="5" t="s">
        <v>140</v>
      </c>
      <c r="I4" s="48" t="s">
        <v>162</v>
      </c>
      <c r="J4" s="5" t="s">
        <v>143</v>
      </c>
      <c r="K4" s="22" t="s">
        <v>3</v>
      </c>
      <c r="L4" t="s">
        <v>132</v>
      </c>
      <c r="M4" t="s">
        <v>138</v>
      </c>
      <c r="N4" t="s">
        <v>149</v>
      </c>
      <c r="O4" s="40" t="s">
        <v>150</v>
      </c>
      <c r="P4" s="11" t="s">
        <v>151</v>
      </c>
      <c r="Q4" s="17" t="s">
        <v>154</v>
      </c>
      <c r="R4" s="40" t="s">
        <v>160</v>
      </c>
      <c r="S4" s="6" t="s">
        <v>161</v>
      </c>
    </row>
    <row r="5" spans="1:19" ht="15.5" customHeight="1" x14ac:dyDescent="0.3">
      <c r="A5" s="34" t="s">
        <v>147</v>
      </c>
      <c r="B5" s="35">
        <f>B4/31</f>
        <v>53.774193548387096</v>
      </c>
      <c r="D5">
        <v>1</v>
      </c>
      <c r="E5" s="4">
        <v>45051</v>
      </c>
      <c r="F5" s="50">
        <v>632</v>
      </c>
      <c r="G5" s="51">
        <v>132</v>
      </c>
      <c r="H5" s="51">
        <v>0</v>
      </c>
      <c r="I5" s="52">
        <v>0</v>
      </c>
      <c r="J5" vm="69">
        <f t="shared" ref="J5:J32" ca="1" si="0">_xlfn.IFNA(_xlfn.XLOOKUP(E5,A$8:A$30,B$8:B$30),J4)</f>
        <v>8.1538000000000004</v>
      </c>
      <c r="K5" s="50">
        <f t="shared" ref="K5:K32" ca="1" si="1">F5/$J5</f>
        <v>77.509872697392623</v>
      </c>
      <c r="L5" s="13">
        <f t="shared" ref="L5:L32" ca="1" si="2">G5/$J5</f>
        <v>16.188770879835168</v>
      </c>
      <c r="M5" s="13">
        <f t="shared" ref="M5:M32" ca="1" si="3">H5/$J5</f>
        <v>0</v>
      </c>
      <c r="N5" s="13">
        <f t="shared" ref="N5:N32" ca="1" si="4">I5/$J5</f>
        <v>0</v>
      </c>
      <c r="O5" s="53" t="s">
        <v>1</v>
      </c>
      <c r="P5" s="28">
        <f ca="1">SUM(K5:N5)</f>
        <v>93.698643577227784</v>
      </c>
      <c r="Q5" s="18" t="str">
        <f t="shared" ref="Q5:Q32" ca="1" si="5">IF(P5&lt;=$B$5,"We did not exceed",IF(AND(P5&gt;$B$5,P5&lt;=80),"We exceed a little",IF(AND(P5&gt;80,P5&lt;=110),"We exceed a little too much",IF(P5&gt;110,"We exceed way too much"))))</f>
        <v>We exceed a little too much</v>
      </c>
      <c r="R5" s="30">
        <f t="shared" ref="R5:R32" ca="1" si="6">P5-$B$5</f>
        <v>39.924450028840688</v>
      </c>
      <c r="S5" s="13">
        <f ca="1">-SUM($R$5:R5)</f>
        <v>-39.924450028840688</v>
      </c>
    </row>
    <row r="6" spans="1:19" ht="15.5" customHeight="1" x14ac:dyDescent="0.25">
      <c r="D6">
        <v>2</v>
      </c>
      <c r="E6" s="4">
        <v>45052</v>
      </c>
      <c r="F6" s="50">
        <v>187.5</v>
      </c>
      <c r="G6" s="51">
        <v>158</v>
      </c>
      <c r="H6" s="51">
        <v>90.5</v>
      </c>
      <c r="I6" s="52">
        <v>240</v>
      </c>
      <c r="J6" vm="69">
        <f t="shared" ca="1" si="0"/>
        <v>8.1538000000000004</v>
      </c>
      <c r="K6" s="23">
        <f t="shared" ca="1" si="1"/>
        <v>22.995413181584045</v>
      </c>
      <c r="L6" s="13">
        <f t="shared" ca="1" si="2"/>
        <v>19.377468174348156</v>
      </c>
      <c r="M6" s="13">
        <f t="shared" ca="1" si="3"/>
        <v>11.099119428977898</v>
      </c>
      <c r="N6" s="13">
        <f t="shared" ca="1" si="4"/>
        <v>29.434128872427578</v>
      </c>
      <c r="O6" s="36" t="s">
        <v>1</v>
      </c>
      <c r="P6" s="28">
        <f t="shared" ref="P6:P32" ca="1" si="7">SUM(K6:N6)</f>
        <v>82.906129657337686</v>
      </c>
      <c r="Q6" s="18" t="str">
        <f t="shared" ca="1" si="5"/>
        <v>We exceed a little too much</v>
      </c>
      <c r="R6" s="30">
        <f t="shared" ca="1" si="6"/>
        <v>29.13193610895059</v>
      </c>
      <c r="S6" s="13">
        <f ca="1">-SUM($R$5:R6)</f>
        <v>-69.056386137791279</v>
      </c>
    </row>
    <row r="7" spans="1:19" ht="15.5" customHeight="1" x14ac:dyDescent="0.25">
      <c r="A7" s="8" t="s">
        <v>130</v>
      </c>
      <c r="B7" s="9" t="s">
        <v>143</v>
      </c>
      <c r="D7">
        <v>3</v>
      </c>
      <c r="E7" s="4">
        <v>45053</v>
      </c>
      <c r="F7" s="50">
        <v>160</v>
      </c>
      <c r="G7" s="51">
        <v>188</v>
      </c>
      <c r="H7" s="51">
        <v>90.5</v>
      </c>
      <c r="I7" s="52">
        <v>90</v>
      </c>
      <c r="J7" vm="69">
        <f t="shared" ca="1" si="0"/>
        <v>8.1538000000000004</v>
      </c>
      <c r="K7" s="23">
        <f t="shared" ca="1" si="1"/>
        <v>19.622752581618386</v>
      </c>
      <c r="L7" s="13">
        <f t="shared" ca="1" si="2"/>
        <v>23.056734283401603</v>
      </c>
      <c r="M7" s="13">
        <f t="shared" ca="1" si="3"/>
        <v>11.099119428977898</v>
      </c>
      <c r="N7" s="13">
        <f t="shared" ca="1" si="4"/>
        <v>11.037798327160342</v>
      </c>
      <c r="O7" s="36" t="s">
        <v>1</v>
      </c>
      <c r="P7" s="28">
        <f t="shared" ca="1" si="7"/>
        <v>64.816404621158227</v>
      </c>
      <c r="Q7" s="18" t="str">
        <f t="shared" ca="1" si="5"/>
        <v>We exceed a little</v>
      </c>
      <c r="R7" s="30">
        <f t="shared" ca="1" si="6"/>
        <v>11.042211072771131</v>
      </c>
      <c r="S7" s="13">
        <f ca="1">-SUM($R$5:R7)</f>
        <v>-80.098597210562417</v>
      </c>
    </row>
    <row r="8" spans="1:19" ht="15.5" customHeight="1" x14ac:dyDescent="0.25">
      <c r="A8" s="10" cm="1" vm="70">
        <f t="array" aca="1" ref="A8:B27" ca="1">_xlfn.STOCKHISTORY("PLN:THB",E5,E32,0,0)</f>
        <v>45051</v>
      </c>
      <c r="B8" s="11" vm="69">
        <f ca="1"/>
        <v>8.1538000000000004</v>
      </c>
      <c r="D8">
        <v>4</v>
      </c>
      <c r="E8" s="4">
        <v>45054</v>
      </c>
      <c r="F8" s="50">
        <v>0</v>
      </c>
      <c r="G8" s="51">
        <v>135</v>
      </c>
      <c r="H8" s="51">
        <v>50</v>
      </c>
      <c r="I8" s="52">
        <v>1505</v>
      </c>
      <c r="J8" vm="71">
        <f t="shared" ca="1" si="0"/>
        <v>8.1693999999999996</v>
      </c>
      <c r="K8" s="23">
        <f t="shared" ca="1" si="1"/>
        <v>0</v>
      </c>
      <c r="L8" s="13">
        <f t="shared" ca="1" si="2"/>
        <v>16.525081401326904</v>
      </c>
      <c r="M8" s="13">
        <f t="shared" ca="1" si="3"/>
        <v>6.120400519009964</v>
      </c>
      <c r="N8" s="13">
        <f t="shared" ca="1" si="4"/>
        <v>184.22405562219993</v>
      </c>
      <c r="O8" s="36" t="s">
        <v>1</v>
      </c>
      <c r="P8" s="28">
        <f t="shared" ca="1" si="7"/>
        <v>206.86953754253679</v>
      </c>
      <c r="Q8" s="18" t="str">
        <f t="shared" ca="1" si="5"/>
        <v>We exceed way too much</v>
      </c>
      <c r="R8" s="30">
        <f t="shared" ca="1" si="6"/>
        <v>153.09534399414969</v>
      </c>
      <c r="S8" s="13">
        <f ca="1">-SUM($R$5:R8)</f>
        <v>-233.1939412047121</v>
      </c>
    </row>
    <row r="9" spans="1:19" ht="15.5" customHeight="1" x14ac:dyDescent="0.25">
      <c r="A9" s="10" vm="72">
        <f ca="1"/>
        <v>45054</v>
      </c>
      <c r="B9" s="11" vm="71">
        <f ca="1"/>
        <v>8.1693999999999996</v>
      </c>
      <c r="D9">
        <v>5</v>
      </c>
      <c r="E9" s="4">
        <v>45055</v>
      </c>
      <c r="F9" s="50">
        <v>426.5</v>
      </c>
      <c r="G9" s="51">
        <v>92</v>
      </c>
      <c r="H9" s="51">
        <v>0</v>
      </c>
      <c r="I9" s="52">
        <v>70</v>
      </c>
      <c r="J9" vm="73">
        <f t="shared" ca="1" si="0"/>
        <v>8.1143000000000001</v>
      </c>
      <c r="K9" s="23">
        <f t="shared" ca="1" si="1"/>
        <v>52.561527180409897</v>
      </c>
      <c r="L9" s="13">
        <f t="shared" ca="1" si="2"/>
        <v>11.338008207732029</v>
      </c>
      <c r="M9" s="13">
        <f t="shared" ca="1" si="3"/>
        <v>0</v>
      </c>
      <c r="N9" s="13">
        <f t="shared" ca="1" si="4"/>
        <v>8.6267453754482819</v>
      </c>
      <c r="O9" s="36" t="s">
        <v>1</v>
      </c>
      <c r="P9" s="28">
        <f t="shared" ca="1" si="7"/>
        <v>72.526280763590208</v>
      </c>
      <c r="Q9" s="18" t="str">
        <f t="shared" ca="1" si="5"/>
        <v>We exceed a little</v>
      </c>
      <c r="R9" s="30">
        <f t="shared" ca="1" si="6"/>
        <v>18.752087215203112</v>
      </c>
      <c r="S9" s="13">
        <f ca="1">-SUM($R$5:R9)</f>
        <v>-251.94602841991522</v>
      </c>
    </row>
    <row r="10" spans="1:19" ht="15.5" customHeight="1" x14ac:dyDescent="0.25">
      <c r="A10" s="10" vm="74">
        <f ca="1"/>
        <v>45055</v>
      </c>
      <c r="B10" s="11" vm="73">
        <f ca="1"/>
        <v>8.1143000000000001</v>
      </c>
      <c r="D10">
        <v>6</v>
      </c>
      <c r="E10" s="4">
        <v>45056</v>
      </c>
      <c r="F10" s="50">
        <v>101</v>
      </c>
      <c r="G10" s="51">
        <v>259</v>
      </c>
      <c r="H10" s="51">
        <v>170</v>
      </c>
      <c r="I10" s="52">
        <v>460</v>
      </c>
      <c r="J10" vm="75">
        <f t="shared" ca="1" si="0"/>
        <v>8.1753999999999998</v>
      </c>
      <c r="K10" s="23">
        <f t="shared" ca="1" si="1"/>
        <v>12.354135577464099</v>
      </c>
      <c r="L10" s="13">
        <f t="shared" ca="1" si="2"/>
        <v>31.680407074883188</v>
      </c>
      <c r="M10" s="13">
        <f t="shared" ca="1" si="3"/>
        <v>20.794089585830662</v>
      </c>
      <c r="N10" s="13">
        <f t="shared" ca="1" si="4"/>
        <v>56.266360055777092</v>
      </c>
      <c r="O10" s="27" t="s">
        <v>1</v>
      </c>
      <c r="P10" s="28">
        <f t="shared" ca="1" si="7"/>
        <v>121.09499229395504</v>
      </c>
      <c r="Q10" s="18" t="str">
        <f t="shared" ca="1" si="5"/>
        <v>We exceed way too much</v>
      </c>
      <c r="R10" s="30">
        <f t="shared" ca="1" si="6"/>
        <v>67.320798745567942</v>
      </c>
      <c r="S10" s="13">
        <f ca="1">-SUM($R$5:R10)</f>
        <v>-319.26682716548316</v>
      </c>
    </row>
    <row r="11" spans="1:19" ht="15.5" customHeight="1" x14ac:dyDescent="0.25">
      <c r="A11" s="10" vm="76">
        <f ca="1"/>
        <v>45056</v>
      </c>
      <c r="B11" s="11" vm="75">
        <f ca="1"/>
        <v>8.1753999999999998</v>
      </c>
      <c r="D11">
        <v>7</v>
      </c>
      <c r="E11" s="4">
        <v>45057</v>
      </c>
      <c r="F11" s="50">
        <v>0</v>
      </c>
      <c r="G11" s="51">
        <v>541.5</v>
      </c>
      <c r="H11" s="51">
        <v>0</v>
      </c>
      <c r="I11" s="52">
        <v>824</v>
      </c>
      <c r="J11" vm="77">
        <f t="shared" ca="1" si="0"/>
        <v>8.1297999999999995</v>
      </c>
      <c r="K11" s="23">
        <f t="shared" ca="1" si="1"/>
        <v>0</v>
      </c>
      <c r="L11" s="13">
        <f t="shared" ca="1" si="2"/>
        <v>66.606804595439002</v>
      </c>
      <c r="M11" s="13">
        <f t="shared" ca="1" si="3"/>
        <v>0</v>
      </c>
      <c r="N11" s="13">
        <f t="shared" ca="1" si="4"/>
        <v>101.35550690053877</v>
      </c>
      <c r="O11" s="36" t="s">
        <v>1</v>
      </c>
      <c r="P11" s="28">
        <f t="shared" ca="1" si="7"/>
        <v>167.96231149597776</v>
      </c>
      <c r="Q11" s="18" t="str">
        <f t="shared" ca="1" si="5"/>
        <v>We exceed way too much</v>
      </c>
      <c r="R11" s="30">
        <f t="shared" ca="1" si="6"/>
        <v>114.18811794759065</v>
      </c>
      <c r="S11" s="13">
        <f ca="1">-SUM($R$5:R11)</f>
        <v>-433.45494511307379</v>
      </c>
    </row>
    <row r="12" spans="1:19" ht="15.5" customHeight="1" x14ac:dyDescent="0.25">
      <c r="A12" s="10" vm="78">
        <f ca="1"/>
        <v>45057</v>
      </c>
      <c r="B12" s="11" vm="77">
        <f ca="1"/>
        <v>8.1297999999999995</v>
      </c>
      <c r="D12">
        <v>8</v>
      </c>
      <c r="E12" s="4">
        <v>45058</v>
      </c>
      <c r="F12" s="50">
        <v>18</v>
      </c>
      <c r="G12" s="51">
        <v>229.5</v>
      </c>
      <c r="H12" s="51">
        <v>180</v>
      </c>
      <c r="I12" s="52">
        <v>85</v>
      </c>
      <c r="J12" vm="79">
        <f t="shared" ca="1" si="0"/>
        <v>8.1405999999999992</v>
      </c>
      <c r="K12" s="23">
        <f t="shared" ca="1" si="1"/>
        <v>2.2111392280667275</v>
      </c>
      <c r="L12" s="13">
        <f t="shared" ca="1" si="2"/>
        <v>28.192025157850775</v>
      </c>
      <c r="M12" s="13">
        <f t="shared" ca="1" si="3"/>
        <v>22.111392280667275</v>
      </c>
      <c r="N12" s="13">
        <f t="shared" ca="1" si="4"/>
        <v>10.441490799203992</v>
      </c>
      <c r="O12" s="27" t="s">
        <v>1</v>
      </c>
      <c r="P12" s="28">
        <f t="shared" ca="1" si="7"/>
        <v>62.956047465788771</v>
      </c>
      <c r="Q12" s="18" t="str">
        <f t="shared" ca="1" si="5"/>
        <v>We exceed a little</v>
      </c>
      <c r="R12" s="30">
        <f t="shared" ca="1" si="6"/>
        <v>9.1818539174016749</v>
      </c>
      <c r="S12" s="13">
        <f ca="1">-SUM($R$5:R12)</f>
        <v>-442.63679903047546</v>
      </c>
    </row>
    <row r="13" spans="1:19" ht="15.5" customHeight="1" x14ac:dyDescent="0.25">
      <c r="A13" s="10" vm="80">
        <f ca="1"/>
        <v>45058</v>
      </c>
      <c r="B13" s="11" vm="79">
        <f ca="1"/>
        <v>8.1405999999999992</v>
      </c>
      <c r="D13">
        <v>9</v>
      </c>
      <c r="E13" s="4">
        <v>45059</v>
      </c>
      <c r="F13" s="50">
        <v>60</v>
      </c>
      <c r="G13" s="51">
        <v>97.5</v>
      </c>
      <c r="H13" s="51">
        <v>220</v>
      </c>
      <c r="I13" s="52"/>
      <c r="J13" vm="79">
        <f t="shared" ca="1" si="0"/>
        <v>8.1405999999999992</v>
      </c>
      <c r="K13" s="23">
        <f t="shared" ca="1" si="1"/>
        <v>7.3704640935557579</v>
      </c>
      <c r="L13" s="13">
        <f t="shared" ca="1" si="2"/>
        <v>11.977004152028107</v>
      </c>
      <c r="M13" s="13">
        <f t="shared" ca="1" si="3"/>
        <v>27.025035009704446</v>
      </c>
      <c r="N13" s="13">
        <f t="shared" ca="1" si="4"/>
        <v>0</v>
      </c>
      <c r="O13" s="27" t="s">
        <v>1</v>
      </c>
      <c r="P13" s="28">
        <f t="shared" ca="1" si="7"/>
        <v>46.372503255288308</v>
      </c>
      <c r="Q13" s="18" t="str">
        <f t="shared" ca="1" si="5"/>
        <v>We did not exceed</v>
      </c>
      <c r="R13" s="30">
        <f t="shared" ca="1" si="6"/>
        <v>-7.4016902930987882</v>
      </c>
      <c r="S13" s="13">
        <f ca="1">-SUM($R$5:R13)</f>
        <v>-435.23510873737666</v>
      </c>
    </row>
    <row r="14" spans="1:19" ht="15.5" customHeight="1" x14ac:dyDescent="0.25">
      <c r="A14" s="10" vm="81">
        <f ca="1"/>
        <v>45061</v>
      </c>
      <c r="B14" s="11" vm="82">
        <f ca="1"/>
        <v>8.1570999999999998</v>
      </c>
      <c r="D14">
        <v>10</v>
      </c>
      <c r="E14" s="4">
        <v>45060</v>
      </c>
      <c r="F14" s="50">
        <v>1250</v>
      </c>
      <c r="G14" s="51">
        <v>248</v>
      </c>
      <c r="H14" s="51">
        <v>0</v>
      </c>
      <c r="I14" s="52">
        <v>110</v>
      </c>
      <c r="J14" vm="79">
        <f t="shared" ca="1" si="0"/>
        <v>8.1405999999999992</v>
      </c>
      <c r="K14" s="23">
        <f t="shared" ca="1" si="1"/>
        <v>153.55133528241163</v>
      </c>
      <c r="L14" s="13">
        <f t="shared" ca="1" si="2"/>
        <v>30.464584920030468</v>
      </c>
      <c r="M14" s="13">
        <f t="shared" ca="1" si="3"/>
        <v>0</v>
      </c>
      <c r="N14" s="13">
        <f t="shared" ca="1" si="4"/>
        <v>13.512517504852223</v>
      </c>
      <c r="O14" s="49" t="s">
        <v>7</v>
      </c>
      <c r="P14" s="28">
        <f t="shared" ca="1" si="7"/>
        <v>197.5284377072943</v>
      </c>
      <c r="Q14" s="18" t="str">
        <f t="shared" ca="1" si="5"/>
        <v>We exceed way too much</v>
      </c>
      <c r="R14" s="30">
        <f t="shared" ca="1" si="6"/>
        <v>143.7542441589072</v>
      </c>
      <c r="S14" s="13">
        <f ca="1">-SUM($R$5:R14)</f>
        <v>-578.98935289628389</v>
      </c>
    </row>
    <row r="15" spans="1:19" ht="15.5" customHeight="1" x14ac:dyDescent="0.25">
      <c r="A15" s="10" vm="83">
        <f ca="1"/>
        <v>45062</v>
      </c>
      <c r="B15" s="11" vm="84">
        <f ca="1"/>
        <v>8.2538999999999998</v>
      </c>
      <c r="D15">
        <v>11</v>
      </c>
      <c r="E15" s="4">
        <v>45061</v>
      </c>
      <c r="F15" s="50">
        <v>0</v>
      </c>
      <c r="G15" s="51">
        <v>229</v>
      </c>
      <c r="H15" s="51">
        <v>0</v>
      </c>
      <c r="I15" s="52">
        <v>0</v>
      </c>
      <c r="J15" vm="82">
        <f t="shared" ca="1" si="0"/>
        <v>8.1570999999999998</v>
      </c>
      <c r="K15" s="23">
        <f t="shared" ca="1" si="1"/>
        <v>0</v>
      </c>
      <c r="L15" s="13">
        <f t="shared" ca="1" si="2"/>
        <v>28.073702663936938</v>
      </c>
      <c r="M15" s="13">
        <f t="shared" ca="1" si="3"/>
        <v>0</v>
      </c>
      <c r="N15" s="13">
        <f t="shared" ca="1" si="4"/>
        <v>0</v>
      </c>
      <c r="O15" s="49" t="s">
        <v>7</v>
      </c>
      <c r="P15" s="28">
        <f t="shared" ca="1" si="7"/>
        <v>28.073702663936938</v>
      </c>
      <c r="Q15" s="18" t="str">
        <f t="shared" ca="1" si="5"/>
        <v>We did not exceed</v>
      </c>
      <c r="R15" s="30">
        <f t="shared" ca="1" si="6"/>
        <v>-25.700490884450158</v>
      </c>
      <c r="S15" s="13">
        <f ca="1">-SUM($R$5:R15)</f>
        <v>-553.28886201183377</v>
      </c>
    </row>
    <row r="16" spans="1:19" ht="15.5" customHeight="1" x14ac:dyDescent="0.25">
      <c r="A16" s="10" vm="85">
        <f ca="1"/>
        <v>45063</v>
      </c>
      <c r="B16" s="11" vm="86">
        <f ca="1"/>
        <v>8.2055000000000007</v>
      </c>
      <c r="D16">
        <v>12</v>
      </c>
      <c r="E16" s="4">
        <v>45062</v>
      </c>
      <c r="F16" s="50">
        <v>0</v>
      </c>
      <c r="G16" s="51">
        <v>76.5</v>
      </c>
      <c r="H16" s="51">
        <v>0</v>
      </c>
      <c r="I16" s="52">
        <v>0</v>
      </c>
      <c r="J16" vm="84">
        <f t="shared" ca="1" si="0"/>
        <v>8.2538999999999998</v>
      </c>
      <c r="K16" s="23">
        <f t="shared" ca="1" si="1"/>
        <v>0</v>
      </c>
      <c r="L16" s="13">
        <f t="shared" ca="1" si="2"/>
        <v>9.2683458728601025</v>
      </c>
      <c r="M16" s="13">
        <f t="shared" ca="1" si="3"/>
        <v>0</v>
      </c>
      <c r="N16" s="13">
        <f t="shared" ca="1" si="4"/>
        <v>0</v>
      </c>
      <c r="O16" s="49" t="s">
        <v>7</v>
      </c>
      <c r="P16" s="28">
        <f t="shared" ca="1" si="7"/>
        <v>9.2683458728601025</v>
      </c>
      <c r="Q16" s="18" t="str">
        <f t="shared" ca="1" si="5"/>
        <v>We did not exceed</v>
      </c>
      <c r="R16" s="30">
        <f t="shared" ca="1" si="6"/>
        <v>-44.505847675526994</v>
      </c>
      <c r="S16" s="13">
        <f ca="1">-SUM($R$5:R16)</f>
        <v>-508.78301433630679</v>
      </c>
    </row>
    <row r="17" spans="1:19" ht="15.5" customHeight="1" x14ac:dyDescent="0.25">
      <c r="A17" s="10" vm="87">
        <f ca="1"/>
        <v>45064</v>
      </c>
      <c r="B17" s="11" vm="88">
        <f ca="1"/>
        <v>8.1524999999999999</v>
      </c>
      <c r="D17">
        <v>13</v>
      </c>
      <c r="E17" s="4">
        <v>45063</v>
      </c>
      <c r="F17" s="50">
        <v>0</v>
      </c>
      <c r="G17" s="51">
        <v>123</v>
      </c>
      <c r="H17" s="51">
        <v>0</v>
      </c>
      <c r="I17" s="52">
        <v>0</v>
      </c>
      <c r="J17" vm="86">
        <f t="shared" ca="1" si="0"/>
        <v>8.2055000000000007</v>
      </c>
      <c r="K17" s="23">
        <f t="shared" ca="1" si="1"/>
        <v>0</v>
      </c>
      <c r="L17" s="13">
        <f t="shared" ca="1" si="2"/>
        <v>14.989945768082382</v>
      </c>
      <c r="M17" s="13">
        <f t="shared" ca="1" si="3"/>
        <v>0</v>
      </c>
      <c r="N17" s="13">
        <f t="shared" ca="1" si="4"/>
        <v>0</v>
      </c>
      <c r="O17" s="49" t="s">
        <v>7</v>
      </c>
      <c r="P17" s="28">
        <f t="shared" ca="1" si="7"/>
        <v>14.989945768082382</v>
      </c>
      <c r="Q17" s="18" t="str">
        <f t="shared" ca="1" si="5"/>
        <v>We did not exceed</v>
      </c>
      <c r="R17" s="30">
        <f t="shared" ca="1" si="6"/>
        <v>-38.78424778030471</v>
      </c>
      <c r="S17" s="13">
        <f ca="1">-SUM($R$5:R17)</f>
        <v>-469.99876655600207</v>
      </c>
    </row>
    <row r="18" spans="1:19" ht="15.5" customHeight="1" x14ac:dyDescent="0.25">
      <c r="A18" s="10" vm="89">
        <f ca="1"/>
        <v>45065</v>
      </c>
      <c r="B18" s="11" vm="90">
        <f ca="1"/>
        <v>8.1556999999999995</v>
      </c>
      <c r="D18">
        <v>14</v>
      </c>
      <c r="E18" s="4">
        <v>45064</v>
      </c>
      <c r="F18" s="50">
        <v>0</v>
      </c>
      <c r="G18" s="51">
        <v>139</v>
      </c>
      <c r="H18" s="51">
        <v>0</v>
      </c>
      <c r="I18" s="52">
        <v>0</v>
      </c>
      <c r="J18" vm="88">
        <f t="shared" ca="1" si="0"/>
        <v>8.1524999999999999</v>
      </c>
      <c r="K18" s="23">
        <f t="shared" ca="1" si="1"/>
        <v>0</v>
      </c>
      <c r="L18" s="13">
        <f t="shared" ca="1" si="2"/>
        <v>17.049984667279976</v>
      </c>
      <c r="M18" s="13">
        <f t="shared" ca="1" si="3"/>
        <v>0</v>
      </c>
      <c r="N18" s="13">
        <f t="shared" ca="1" si="4"/>
        <v>0</v>
      </c>
      <c r="O18" s="49" t="s">
        <v>7</v>
      </c>
      <c r="P18" s="28">
        <f t="shared" ca="1" si="7"/>
        <v>17.049984667279976</v>
      </c>
      <c r="Q18" s="18" t="str">
        <f t="shared" ca="1" si="5"/>
        <v>We did not exceed</v>
      </c>
      <c r="R18" s="30">
        <f t="shared" ca="1" si="6"/>
        <v>-36.724208881107117</v>
      </c>
      <c r="S18" s="13">
        <f ca="1">-SUM($R$5:R18)</f>
        <v>-433.27455767489494</v>
      </c>
    </row>
    <row r="19" spans="1:19" ht="15.5" customHeight="1" x14ac:dyDescent="0.25">
      <c r="A19" s="10" vm="91">
        <f ca="1"/>
        <v>45068</v>
      </c>
      <c r="B19" s="11" vm="92">
        <f ca="1"/>
        <v>8.2716999999999992</v>
      </c>
      <c r="D19">
        <v>15</v>
      </c>
      <c r="E19" s="4">
        <v>45065</v>
      </c>
      <c r="F19" s="50">
        <v>0</v>
      </c>
      <c r="G19" s="51">
        <v>180</v>
      </c>
      <c r="H19" s="51">
        <v>0</v>
      </c>
      <c r="I19" s="52">
        <v>0</v>
      </c>
      <c r="J19" vm="90">
        <f t="shared" ca="1" si="0"/>
        <v>8.1556999999999995</v>
      </c>
      <c r="K19" s="23">
        <f t="shared" ca="1" si="1"/>
        <v>0</v>
      </c>
      <c r="L19" s="13">
        <f t="shared" ca="1" si="2"/>
        <v>22.070453793052714</v>
      </c>
      <c r="M19" s="13">
        <f t="shared" ca="1" si="3"/>
        <v>0</v>
      </c>
      <c r="N19" s="13">
        <f t="shared" ca="1" si="4"/>
        <v>0</v>
      </c>
      <c r="O19" s="49" t="s">
        <v>7</v>
      </c>
      <c r="P19" s="28">
        <f t="shared" ca="1" si="7"/>
        <v>22.070453793052714</v>
      </c>
      <c r="Q19" s="18" t="str">
        <f t="shared" ca="1" si="5"/>
        <v>We did not exceed</v>
      </c>
      <c r="R19" s="30">
        <f t="shared" ca="1" si="6"/>
        <v>-31.703739755334382</v>
      </c>
      <c r="S19" s="13">
        <f ca="1">-SUM($R$5:R19)</f>
        <v>-401.57081791956057</v>
      </c>
    </row>
    <row r="20" spans="1:19" ht="15.5" customHeight="1" x14ac:dyDescent="0.25">
      <c r="A20" s="10" vm="93">
        <f ca="1"/>
        <v>45069</v>
      </c>
      <c r="B20" s="11" vm="94">
        <f ca="1"/>
        <v>8.2982999999999993</v>
      </c>
      <c r="D20">
        <v>16</v>
      </c>
      <c r="E20" s="4">
        <v>45066</v>
      </c>
      <c r="F20" s="50">
        <v>0</v>
      </c>
      <c r="G20" s="51">
        <v>132.30000000000001</v>
      </c>
      <c r="H20" s="51">
        <v>0</v>
      </c>
      <c r="I20" s="52">
        <v>0</v>
      </c>
      <c r="J20" vm="90">
        <f t="shared" ca="1" si="0"/>
        <v>8.1556999999999995</v>
      </c>
      <c r="K20" s="23">
        <f t="shared" ca="1" si="1"/>
        <v>0</v>
      </c>
      <c r="L20" s="13">
        <f t="shared" ca="1" si="2"/>
        <v>16.221783537893746</v>
      </c>
      <c r="M20" s="13">
        <f t="shared" ca="1" si="3"/>
        <v>0</v>
      </c>
      <c r="N20" s="13">
        <f t="shared" ca="1" si="4"/>
        <v>0</v>
      </c>
      <c r="O20" s="49" t="s">
        <v>7</v>
      </c>
      <c r="P20" s="28">
        <f t="shared" ca="1" si="7"/>
        <v>16.221783537893746</v>
      </c>
      <c r="Q20" s="18" t="str">
        <f t="shared" ca="1" si="5"/>
        <v>We did not exceed</v>
      </c>
      <c r="R20" s="30">
        <f t="shared" ca="1" si="6"/>
        <v>-37.552410010493347</v>
      </c>
      <c r="S20" s="13">
        <f ca="1">-SUM($R$5:R20)</f>
        <v>-364.01840790906721</v>
      </c>
    </row>
    <row r="21" spans="1:19" ht="15.5" customHeight="1" x14ac:dyDescent="0.25">
      <c r="A21" s="10" vm="95">
        <f ca="1"/>
        <v>45070</v>
      </c>
      <c r="B21" s="11" vm="96">
        <f ca="1"/>
        <v>8.2588000000000008</v>
      </c>
      <c r="D21">
        <v>17</v>
      </c>
      <c r="E21" s="4">
        <v>45067</v>
      </c>
      <c r="F21" s="50">
        <v>0</v>
      </c>
      <c r="G21" s="51">
        <v>125.3</v>
      </c>
      <c r="H21" s="51">
        <v>0</v>
      </c>
      <c r="I21" s="52">
        <v>232</v>
      </c>
      <c r="J21" vm="90">
        <f t="shared" ca="1" si="0"/>
        <v>8.1556999999999995</v>
      </c>
      <c r="K21" s="23">
        <f t="shared" ca="1" si="1"/>
        <v>0</v>
      </c>
      <c r="L21" s="13">
        <f t="shared" ca="1" si="2"/>
        <v>15.36348811260836</v>
      </c>
      <c r="M21" s="13">
        <f t="shared" ca="1" si="3"/>
        <v>0</v>
      </c>
      <c r="N21" s="13">
        <f t="shared" ca="1" si="4"/>
        <v>28.446362666601274</v>
      </c>
      <c r="O21" s="49" t="s">
        <v>7</v>
      </c>
      <c r="P21" s="28">
        <f t="shared" ca="1" si="7"/>
        <v>43.809850779209633</v>
      </c>
      <c r="Q21" s="18" t="str">
        <f t="shared" ca="1" si="5"/>
        <v>We did not exceed</v>
      </c>
      <c r="R21" s="30">
        <f t="shared" ca="1" si="6"/>
        <v>-9.9643427691774633</v>
      </c>
      <c r="S21" s="13">
        <f ca="1">-SUM($R$5:R21)</f>
        <v>-354.05406513988976</v>
      </c>
    </row>
    <row r="22" spans="1:19" ht="15.5" customHeight="1" x14ac:dyDescent="0.25">
      <c r="A22" s="10" vm="97">
        <f ca="1"/>
        <v>45071</v>
      </c>
      <c r="B22" s="11" vm="98">
        <f ca="1"/>
        <v>8.2462999999999997</v>
      </c>
      <c r="D22">
        <v>18</v>
      </c>
      <c r="E22" s="4">
        <v>45068</v>
      </c>
      <c r="F22" s="50">
        <v>0</v>
      </c>
      <c r="G22" s="51">
        <v>179.60000000000002</v>
      </c>
      <c r="H22" s="51">
        <v>0</v>
      </c>
      <c r="I22" s="52">
        <v>0</v>
      </c>
      <c r="J22" vm="92">
        <f t="shared" ca="1" si="0"/>
        <v>8.2716999999999992</v>
      </c>
      <c r="K22" s="23">
        <f t="shared" ca="1" si="1"/>
        <v>0</v>
      </c>
      <c r="L22" s="13">
        <f t="shared" ca="1" si="2"/>
        <v>21.712586288187438</v>
      </c>
      <c r="M22" s="13">
        <f t="shared" ca="1" si="3"/>
        <v>0</v>
      </c>
      <c r="N22" s="13">
        <f t="shared" ca="1" si="4"/>
        <v>0</v>
      </c>
      <c r="O22" s="49" t="s">
        <v>7</v>
      </c>
      <c r="P22" s="28">
        <f t="shared" ca="1" si="7"/>
        <v>21.712586288187438</v>
      </c>
      <c r="Q22" s="18" t="str">
        <f t="shared" ca="1" si="5"/>
        <v>We did not exceed</v>
      </c>
      <c r="R22" s="30">
        <f t="shared" ca="1" si="6"/>
        <v>-32.061607260199658</v>
      </c>
      <c r="S22" s="13">
        <f ca="1">-SUM($R$5:R22)</f>
        <v>-321.99245787969011</v>
      </c>
    </row>
    <row r="23" spans="1:19" ht="15.5" customHeight="1" x14ac:dyDescent="0.25">
      <c r="A23" s="10" vm="99">
        <f ca="1"/>
        <v>45072</v>
      </c>
      <c r="B23" s="11" vm="100">
        <f ca="1"/>
        <v>8.2112999999999996</v>
      </c>
      <c r="D23">
        <v>19</v>
      </c>
      <c r="E23" s="4">
        <v>45069</v>
      </c>
      <c r="F23" s="50">
        <v>20</v>
      </c>
      <c r="G23" s="51">
        <v>161.30000000000001</v>
      </c>
      <c r="H23" s="51">
        <v>0</v>
      </c>
      <c r="I23" s="52">
        <v>300</v>
      </c>
      <c r="J23" vm="94">
        <f t="shared" ca="1" si="0"/>
        <v>8.2982999999999993</v>
      </c>
      <c r="K23" s="23">
        <f t="shared" ca="1" si="1"/>
        <v>2.4101321957509372</v>
      </c>
      <c r="L23" s="13">
        <f t="shared" ca="1" si="2"/>
        <v>19.437716158731309</v>
      </c>
      <c r="M23" s="13">
        <f t="shared" ca="1" si="3"/>
        <v>0</v>
      </c>
      <c r="N23" s="13">
        <f t="shared" ca="1" si="4"/>
        <v>36.151982936264055</v>
      </c>
      <c r="O23" s="49" t="s">
        <v>7</v>
      </c>
      <c r="P23" s="28">
        <f t="shared" ca="1" si="7"/>
        <v>57.9998312907463</v>
      </c>
      <c r="Q23" s="18" t="str">
        <f t="shared" ca="1" si="5"/>
        <v>We exceed a little</v>
      </c>
      <c r="R23" s="30">
        <f t="shared" ca="1" si="6"/>
        <v>4.2256377423592042</v>
      </c>
      <c r="S23" s="13">
        <f ca="1">-SUM($R$5:R23)</f>
        <v>-326.2180956220493</v>
      </c>
    </row>
    <row r="24" spans="1:19" ht="15.5" customHeight="1" x14ac:dyDescent="0.25">
      <c r="A24" s="10" vm="101">
        <f ca="1"/>
        <v>45075</v>
      </c>
      <c r="B24" s="11" vm="102">
        <f ca="1"/>
        <v>8.2154000000000007</v>
      </c>
      <c r="D24">
        <v>20</v>
      </c>
      <c r="E24" s="4">
        <v>45070</v>
      </c>
      <c r="F24" s="50">
        <v>0</v>
      </c>
      <c r="G24" s="51">
        <v>60</v>
      </c>
      <c r="H24" s="51">
        <v>0</v>
      </c>
      <c r="I24" s="52">
        <v>300</v>
      </c>
      <c r="J24" vm="96">
        <f t="shared" ca="1" si="0"/>
        <v>8.2588000000000008</v>
      </c>
      <c r="K24" s="23">
        <f t="shared" ca="1" si="1"/>
        <v>0</v>
      </c>
      <c r="L24" s="13">
        <f t="shared" ca="1" si="2"/>
        <v>7.2649779629001783</v>
      </c>
      <c r="M24" s="13">
        <f t="shared" ca="1" si="3"/>
        <v>0</v>
      </c>
      <c r="N24" s="13">
        <f t="shared" ca="1" si="4"/>
        <v>36.324889814500892</v>
      </c>
      <c r="O24" s="49" t="s">
        <v>7</v>
      </c>
      <c r="P24" s="28">
        <f t="shared" ca="1" si="7"/>
        <v>43.589867777401068</v>
      </c>
      <c r="Q24" s="18" t="str">
        <f t="shared" ca="1" si="5"/>
        <v>We did not exceed</v>
      </c>
      <c r="R24" s="30">
        <f t="shared" ca="1" si="6"/>
        <v>-10.184325770986028</v>
      </c>
      <c r="S24" s="13">
        <f ca="1">-SUM($R$5:R24)</f>
        <v>-316.03376985106325</v>
      </c>
    </row>
    <row r="25" spans="1:19" ht="15.5" customHeight="1" x14ac:dyDescent="0.25">
      <c r="A25" s="10" vm="103">
        <f ca="1"/>
        <v>45076</v>
      </c>
      <c r="B25" s="11" vm="104">
        <f ca="1"/>
        <v>8.1945999999999994</v>
      </c>
      <c r="D25">
        <v>21</v>
      </c>
      <c r="E25" s="4">
        <v>45071</v>
      </c>
      <c r="F25" s="50">
        <v>25</v>
      </c>
      <c r="G25" s="51">
        <v>287.5</v>
      </c>
      <c r="H25" s="51">
        <v>0</v>
      </c>
      <c r="I25" s="52">
        <v>200</v>
      </c>
      <c r="J25" vm="98">
        <f t="shared" ca="1" si="0"/>
        <v>8.2462999999999997</v>
      </c>
      <c r="K25" s="23">
        <f t="shared" ca="1" si="1"/>
        <v>3.0316626850830071</v>
      </c>
      <c r="L25" s="13">
        <f t="shared" ca="1" si="2"/>
        <v>34.864120878454578</v>
      </c>
      <c r="M25" s="13">
        <f t="shared" ca="1" si="3"/>
        <v>0</v>
      </c>
      <c r="N25" s="13">
        <f t="shared" ca="1" si="4"/>
        <v>24.253301480664057</v>
      </c>
      <c r="O25" s="49" t="s">
        <v>7</v>
      </c>
      <c r="P25" s="28">
        <f t="shared" ca="1" si="7"/>
        <v>62.149085044201641</v>
      </c>
      <c r="Q25" s="18" t="str">
        <f t="shared" ca="1" si="5"/>
        <v>We exceed a little</v>
      </c>
      <c r="R25" s="30">
        <f t="shared" ca="1" si="6"/>
        <v>8.3748914958145448</v>
      </c>
      <c r="S25" s="13">
        <f ca="1">-SUM($R$5:R25)</f>
        <v>-324.40866134687781</v>
      </c>
    </row>
    <row r="26" spans="1:19" ht="15.5" customHeight="1" x14ac:dyDescent="0.25">
      <c r="A26" s="10" vm="105">
        <f ca="1"/>
        <v>45077</v>
      </c>
      <c r="B26" s="11" vm="106">
        <f ca="1"/>
        <v>8.1773000000000007</v>
      </c>
      <c r="D26">
        <v>22</v>
      </c>
      <c r="E26" s="4">
        <v>45072</v>
      </c>
      <c r="F26" s="50">
        <v>0</v>
      </c>
      <c r="G26" s="51">
        <v>105</v>
      </c>
      <c r="H26" s="51">
        <v>0</v>
      </c>
      <c r="I26" s="52">
        <v>467.5</v>
      </c>
      <c r="J26" vm="100">
        <f t="shared" ca="1" si="0"/>
        <v>8.2112999999999996</v>
      </c>
      <c r="K26" s="23">
        <f t="shared" ca="1" si="1"/>
        <v>0</v>
      </c>
      <c r="L26" s="13">
        <f t="shared" ca="1" si="2"/>
        <v>12.787256585437142</v>
      </c>
      <c r="M26" s="13">
        <f t="shared" ca="1" si="3"/>
        <v>0</v>
      </c>
      <c r="N26" s="13">
        <f t="shared" ca="1" si="4"/>
        <v>56.93373765420823</v>
      </c>
      <c r="O26" s="49" t="s">
        <v>7</v>
      </c>
      <c r="P26" s="28">
        <f t="shared" ca="1" si="7"/>
        <v>69.720994239645364</v>
      </c>
      <c r="Q26" s="18" t="str">
        <f t="shared" ca="1" si="5"/>
        <v>We exceed a little</v>
      </c>
      <c r="R26" s="30">
        <f t="shared" ca="1" si="6"/>
        <v>15.946800691258268</v>
      </c>
      <c r="S26" s="13">
        <f ca="1">-SUM($R$5:R26)</f>
        <v>-340.35546203813607</v>
      </c>
    </row>
    <row r="27" spans="1:19" ht="15.5" customHeight="1" x14ac:dyDescent="0.25">
      <c r="A27" s="10" vm="107">
        <f ca="1"/>
        <v>45078</v>
      </c>
      <c r="B27" s="11" vm="108">
        <f ca="1"/>
        <v>8.2319999999999993</v>
      </c>
      <c r="D27">
        <v>23</v>
      </c>
      <c r="E27" s="4">
        <v>45073</v>
      </c>
      <c r="F27" s="50">
        <v>0</v>
      </c>
      <c r="G27" s="51">
        <v>95</v>
      </c>
      <c r="H27" s="51">
        <v>0</v>
      </c>
      <c r="I27" s="52">
        <v>60</v>
      </c>
      <c r="J27" vm="100">
        <f t="shared" ca="1" si="0"/>
        <v>8.2112999999999996</v>
      </c>
      <c r="K27" s="23">
        <f t="shared" ca="1" si="1"/>
        <v>0</v>
      </c>
      <c r="L27" s="13">
        <f t="shared" ca="1" si="2"/>
        <v>11.569422624919319</v>
      </c>
      <c r="M27" s="13">
        <f t="shared" ca="1" si="3"/>
        <v>0</v>
      </c>
      <c r="N27" s="13">
        <f t="shared" ca="1" si="4"/>
        <v>7.3070037631069384</v>
      </c>
      <c r="O27" s="49" t="s">
        <v>7</v>
      </c>
      <c r="P27" s="28">
        <f t="shared" ca="1" si="7"/>
        <v>18.876426388026257</v>
      </c>
      <c r="Q27" s="18" t="str">
        <f t="shared" ca="1" si="5"/>
        <v>We did not exceed</v>
      </c>
      <c r="R27" s="30">
        <f t="shared" ca="1" si="6"/>
        <v>-34.897767160360843</v>
      </c>
      <c r="S27" s="13">
        <f ca="1">-SUM($R$5:R27)</f>
        <v>-305.45769487777522</v>
      </c>
    </row>
    <row r="28" spans="1:19" ht="15.5" customHeight="1" x14ac:dyDescent="0.25">
      <c r="A28" s="41"/>
      <c r="B28" s="42"/>
      <c r="D28">
        <v>24</v>
      </c>
      <c r="E28" s="4">
        <v>45074</v>
      </c>
      <c r="F28" s="50">
        <v>0</v>
      </c>
      <c r="G28" s="51">
        <v>90</v>
      </c>
      <c r="H28" s="51">
        <v>0</v>
      </c>
      <c r="I28" s="52">
        <v>0</v>
      </c>
      <c r="J28" vm="100">
        <f t="shared" ca="1" si="0"/>
        <v>8.2112999999999996</v>
      </c>
      <c r="K28" s="23">
        <f t="shared" ca="1" si="1"/>
        <v>0</v>
      </c>
      <c r="L28" s="13">
        <f t="shared" ca="1" si="2"/>
        <v>10.960505644660408</v>
      </c>
      <c r="M28" s="13">
        <f t="shared" ca="1" si="3"/>
        <v>0</v>
      </c>
      <c r="N28" s="13">
        <f t="shared" ca="1" si="4"/>
        <v>0</v>
      </c>
      <c r="O28" s="49" t="s">
        <v>7</v>
      </c>
      <c r="P28" s="28">
        <f t="shared" ca="1" si="7"/>
        <v>10.960505644660408</v>
      </c>
      <c r="Q28" s="18" t="str">
        <f t="shared" ca="1" si="5"/>
        <v>We did not exceed</v>
      </c>
      <c r="R28" s="30">
        <f t="shared" ca="1" si="6"/>
        <v>-42.813687903726688</v>
      </c>
      <c r="S28" s="13">
        <f ca="1">-SUM($R$5:R28)</f>
        <v>-262.64400697404852</v>
      </c>
    </row>
    <row r="29" spans="1:19" ht="15.5" customHeight="1" x14ac:dyDescent="0.25">
      <c r="A29" s="4"/>
      <c r="D29">
        <v>25</v>
      </c>
      <c r="E29" s="4">
        <v>45075</v>
      </c>
      <c r="F29" s="50">
        <v>490</v>
      </c>
      <c r="G29" s="51">
        <v>130</v>
      </c>
      <c r="H29" s="51">
        <v>200</v>
      </c>
      <c r="I29" s="52">
        <v>40</v>
      </c>
      <c r="J29" vm="102">
        <f t="shared" ca="1" si="0"/>
        <v>8.2154000000000007</v>
      </c>
      <c r="K29" s="23">
        <f t="shared" ca="1" si="1"/>
        <v>59.644083063514856</v>
      </c>
      <c r="L29" s="13">
        <f t="shared" ca="1" si="2"/>
        <v>15.823940404605983</v>
      </c>
      <c r="M29" s="13">
        <f t="shared" ca="1" si="3"/>
        <v>24.344523699393818</v>
      </c>
      <c r="N29" s="13">
        <f t="shared" ca="1" si="4"/>
        <v>4.8689047398787642</v>
      </c>
      <c r="O29" s="27" t="s">
        <v>1</v>
      </c>
      <c r="P29" s="28">
        <f t="shared" ca="1" si="7"/>
        <v>104.68145190739341</v>
      </c>
      <c r="Q29" s="18" t="str">
        <f t="shared" ca="1" si="5"/>
        <v>We exceed a little too much</v>
      </c>
      <c r="R29" s="30">
        <f t="shared" ca="1" si="6"/>
        <v>50.907258359006313</v>
      </c>
      <c r="S29" s="13">
        <f ca="1">-SUM($R$5:R29)</f>
        <v>-313.55126533305486</v>
      </c>
    </row>
    <row r="30" spans="1:19" ht="15.5" customHeight="1" x14ac:dyDescent="0.25">
      <c r="D30">
        <v>26</v>
      </c>
      <c r="E30" s="4">
        <v>45076</v>
      </c>
      <c r="F30" s="50">
        <v>0</v>
      </c>
      <c r="G30" s="51">
        <v>144</v>
      </c>
      <c r="H30" s="51">
        <v>237</v>
      </c>
      <c r="I30" s="52">
        <v>50</v>
      </c>
      <c r="J30" vm="104">
        <f t="shared" ca="1" si="0"/>
        <v>8.1945999999999994</v>
      </c>
      <c r="K30" s="23">
        <f t="shared" ca="1" si="1"/>
        <v>0</v>
      </c>
      <c r="L30" s="13">
        <f t="shared" ca="1" si="2"/>
        <v>17.572547775364267</v>
      </c>
      <c r="M30" s="13">
        <f t="shared" ca="1" si="3"/>
        <v>28.921484880287021</v>
      </c>
      <c r="N30" s="13">
        <f t="shared" ca="1" si="4"/>
        <v>6.1015790886681476</v>
      </c>
      <c r="O30" s="27" t="s">
        <v>1</v>
      </c>
      <c r="P30" s="28">
        <f t="shared" ca="1" si="7"/>
        <v>52.595611744319434</v>
      </c>
      <c r="Q30" s="18" t="str">
        <f t="shared" ca="1" si="5"/>
        <v>We did not exceed</v>
      </c>
      <c r="R30" s="30">
        <f t="shared" ca="1" si="6"/>
        <v>-1.1785818040676617</v>
      </c>
      <c r="S30" s="13">
        <f ca="1">-SUM($R$5:R30)</f>
        <v>-312.37268352898718</v>
      </c>
    </row>
    <row r="31" spans="1:19" ht="15.5" customHeight="1" x14ac:dyDescent="0.25">
      <c r="D31">
        <v>27</v>
      </c>
      <c r="E31" s="4">
        <v>45077</v>
      </c>
      <c r="F31" s="50">
        <v>0</v>
      </c>
      <c r="G31" s="51">
        <v>167.9</v>
      </c>
      <c r="H31" s="51">
        <v>246.5</v>
      </c>
      <c r="I31" s="52">
        <v>0</v>
      </c>
      <c r="J31" vm="106">
        <f t="shared" ca="1" si="0"/>
        <v>8.1773000000000007</v>
      </c>
      <c r="K31" s="23">
        <f t="shared" ca="1" si="1"/>
        <v>0</v>
      </c>
      <c r="L31" s="13">
        <f t="shared" ca="1" si="2"/>
        <v>20.532449586049182</v>
      </c>
      <c r="M31" s="13">
        <f t="shared" ca="1" si="3"/>
        <v>30.144424198696388</v>
      </c>
      <c r="N31" s="13">
        <f t="shared" ca="1" si="4"/>
        <v>0</v>
      </c>
      <c r="O31" s="27" t="s">
        <v>1</v>
      </c>
      <c r="P31" s="28">
        <f t="shared" ca="1" si="7"/>
        <v>50.676873784745567</v>
      </c>
      <c r="Q31" s="18" t="str">
        <f t="shared" ca="1" si="5"/>
        <v>We did not exceed</v>
      </c>
      <c r="R31" s="30">
        <f t="shared" ca="1" si="6"/>
        <v>-3.0973197636415293</v>
      </c>
      <c r="S31" s="13">
        <f ca="1">-SUM($R$5:R31)</f>
        <v>-309.27536376534567</v>
      </c>
    </row>
    <row r="32" spans="1:19" ht="15.5" customHeight="1" x14ac:dyDescent="0.25">
      <c r="D32">
        <v>28</v>
      </c>
      <c r="E32" s="4">
        <v>45078</v>
      </c>
      <c r="F32" s="50">
        <v>0</v>
      </c>
      <c r="G32" s="51">
        <v>25</v>
      </c>
      <c r="H32" s="51">
        <v>306</v>
      </c>
      <c r="I32" s="52">
        <v>300</v>
      </c>
      <c r="J32" vm="108">
        <f t="shared" ca="1" si="0"/>
        <v>8.2319999999999993</v>
      </c>
      <c r="K32" s="23">
        <f t="shared" ca="1" si="1"/>
        <v>0</v>
      </c>
      <c r="L32" s="13">
        <f t="shared" ca="1" si="2"/>
        <v>3.036929057337221</v>
      </c>
      <c r="M32" s="13">
        <f t="shared" ca="1" si="3"/>
        <v>37.172011661807581</v>
      </c>
      <c r="N32" s="13">
        <f t="shared" ca="1" si="4"/>
        <v>36.443148688046648</v>
      </c>
      <c r="O32" s="36" t="s">
        <v>1</v>
      </c>
      <c r="P32" s="28">
        <f t="shared" ca="1" si="7"/>
        <v>76.652089407191454</v>
      </c>
      <c r="Q32" s="18" t="str">
        <f t="shared" ca="1" si="5"/>
        <v>We exceed a little</v>
      </c>
      <c r="R32" s="30">
        <f t="shared" ca="1" si="6"/>
        <v>22.877895858804358</v>
      </c>
      <c r="S32" s="13">
        <f ca="1">-SUM($R$5:R32)</f>
        <v>-332.15325962415005</v>
      </c>
    </row>
    <row r="36" spans="4:16" ht="15.5" customHeight="1" x14ac:dyDescent="0.25">
      <c r="K36" s="13"/>
      <c r="L36" s="13"/>
      <c r="P36" s="14"/>
    </row>
    <row r="40" spans="4:16" ht="15.5" customHeight="1" x14ac:dyDescent="0.25">
      <c r="D40" s="2"/>
    </row>
    <row r="41" spans="4:16" ht="15.5" customHeight="1" x14ac:dyDescent="0.3">
      <c r="D41" s="2"/>
      <c r="E41" s="1"/>
    </row>
    <row r="42" spans="4:16" ht="15.5" customHeight="1" x14ac:dyDescent="0.3">
      <c r="D42" s="2"/>
      <c r="E42" s="1"/>
    </row>
    <row r="43" spans="4:16" ht="15.5" customHeight="1" x14ac:dyDescent="0.3">
      <c r="D43" s="2"/>
      <c r="E43" s="1"/>
    </row>
    <row r="44" spans="4:16" ht="15.5" customHeight="1" x14ac:dyDescent="0.3">
      <c r="D44" s="2"/>
      <c r="E44" s="1"/>
    </row>
    <row r="45" spans="4:16" ht="15.5" customHeight="1" x14ac:dyDescent="0.3">
      <c r="D45" s="2"/>
      <c r="E45" s="1"/>
    </row>
    <row r="46" spans="4:16" ht="15.5" customHeight="1" x14ac:dyDescent="0.3">
      <c r="D46" s="2"/>
      <c r="E46" s="1"/>
    </row>
  </sheetData>
  <conditionalFormatting sqref="I36:I39 Q5:Q32">
    <cfRule type="containsText" dxfId="83" priority="2" operator="containsText" text="We exceed way too much">
      <formula>NOT(ISERROR(SEARCH("We exceed way too much",I5)))</formula>
    </cfRule>
    <cfRule type="cellIs" dxfId="82" priority="3" operator="equal">
      <formula>"We exceed a little too much"</formula>
    </cfRule>
    <cfRule type="cellIs" dxfId="81" priority="4" operator="equal">
      <formula>"We exceed a little"</formula>
    </cfRule>
    <cfRule type="containsText" dxfId="80" priority="5" operator="containsText" text="We did not exceed">
      <formula>NOT(ISERROR(SEARCH("We did not exceed",I5)))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DA33-2310-4EEE-9556-8ABDBBE55EF3}">
  <sheetPr codeName="Arkusz4">
    <outlinePr summaryBelow="0" summaryRight="0"/>
  </sheetPr>
  <dimension ref="A1:S46"/>
  <sheetViews>
    <sheetView zoomScale="55" zoomScaleNormal="55" workbookViewId="0">
      <selection activeCell="R25" sqref="R25"/>
    </sheetView>
  </sheetViews>
  <sheetFormatPr defaultColWidth="12.6328125" defaultRowHeight="15.5" customHeight="1" x14ac:dyDescent="0.25"/>
  <cols>
    <col min="1" max="1" width="19.90625" customWidth="1"/>
    <col min="2" max="2" width="21.08984375" bestFit="1" customWidth="1"/>
    <col min="4" max="4" width="10.1796875" bestFit="1" customWidth="1"/>
    <col min="5" max="5" width="20.81640625" bestFit="1" customWidth="1"/>
    <col min="6" max="6" width="19.90625" bestFit="1" customWidth="1"/>
    <col min="7" max="7" width="23.08984375" bestFit="1" customWidth="1"/>
    <col min="8" max="8" width="26.36328125" bestFit="1" customWidth="1"/>
    <col min="9" max="9" width="22.08984375" bestFit="1" customWidth="1"/>
    <col min="10" max="10" width="26.90625" bestFit="1" customWidth="1"/>
    <col min="11" max="11" width="19.7265625" bestFit="1" customWidth="1"/>
    <col min="12" max="12" width="22.54296875" bestFit="1" customWidth="1"/>
    <col min="13" max="13" width="25.90625" bestFit="1" customWidth="1"/>
    <col min="14" max="14" width="20.90625" bestFit="1" customWidth="1"/>
    <col min="15" max="15" width="38.08984375" bestFit="1" customWidth="1"/>
    <col min="16" max="16" width="16.6328125" bestFit="1" customWidth="1"/>
    <col min="17" max="17" width="30.453125" customWidth="1"/>
    <col min="18" max="18" width="38.453125" bestFit="1" customWidth="1"/>
    <col min="19" max="19" width="33.1796875" bestFit="1" customWidth="1"/>
  </cols>
  <sheetData>
    <row r="1" spans="1:19" ht="15.5" customHeight="1" x14ac:dyDescent="0.25">
      <c r="C1" s="2"/>
      <c r="D1" s="7"/>
    </row>
    <row r="2" spans="1:19" ht="15.5" customHeight="1" x14ac:dyDescent="0.25">
      <c r="C2" s="2"/>
      <c r="D2" s="2"/>
    </row>
    <row r="3" spans="1:19" ht="13" thickBot="1" x14ac:dyDescent="0.3">
      <c r="J3" s="3"/>
    </row>
    <row r="4" spans="1:19" ht="26" thickTop="1" x14ac:dyDescent="0.3">
      <c r="A4" s="32" t="s">
        <v>146</v>
      </c>
      <c r="B4" s="33">
        <v>1667</v>
      </c>
      <c r="D4" t="s">
        <v>129</v>
      </c>
      <c r="E4" t="s">
        <v>130</v>
      </c>
      <c r="F4" s="47" t="s">
        <v>9</v>
      </c>
      <c r="G4" s="5" t="s">
        <v>135</v>
      </c>
      <c r="H4" s="5" t="s">
        <v>141</v>
      </c>
      <c r="I4" s="48" t="s">
        <v>164</v>
      </c>
      <c r="J4" s="5" t="s">
        <v>144</v>
      </c>
      <c r="K4" s="22" t="s">
        <v>3</v>
      </c>
      <c r="L4" t="s">
        <v>132</v>
      </c>
      <c r="M4" t="s">
        <v>138</v>
      </c>
      <c r="N4" s="87" t="s">
        <v>158</v>
      </c>
      <c r="O4" s="6" t="s">
        <v>150</v>
      </c>
      <c r="P4" s="11" t="s">
        <v>151</v>
      </c>
      <c r="Q4" s="6" t="s">
        <v>154</v>
      </c>
      <c r="R4" s="40" t="s">
        <v>160</v>
      </c>
      <c r="S4" s="6" t="s">
        <v>161</v>
      </c>
    </row>
    <row r="5" spans="1:19" ht="15.5" customHeight="1" x14ac:dyDescent="0.3">
      <c r="A5" s="34" t="s">
        <v>147</v>
      </c>
      <c r="B5" s="35">
        <f>B4/31</f>
        <v>53.774193548387096</v>
      </c>
      <c r="D5">
        <v>1</v>
      </c>
      <c r="E5" s="4">
        <v>45079</v>
      </c>
      <c r="F5" s="56">
        <v>0</v>
      </c>
      <c r="G5" s="57">
        <v>24.599999999999998</v>
      </c>
      <c r="H5" s="57">
        <v>40</v>
      </c>
      <c r="I5" s="58">
        <v>0</v>
      </c>
      <c r="J5" vm="109">
        <f ca="1">_xlfn.IFNA(_xlfn.XLOOKUP(E5,A$8:A$30,B$8:B$30),J4)</f>
        <v>1.0903</v>
      </c>
      <c r="K5" s="23">
        <f t="shared" ref="K5" ca="1" si="0">F5/$J5</f>
        <v>0</v>
      </c>
      <c r="L5" s="13">
        <f t="shared" ref="L5" ca="1" si="1">G5/$J5</f>
        <v>22.56259745024305</v>
      </c>
      <c r="M5" s="13">
        <f t="shared" ref="M5" ca="1" si="2">H5/$J5</f>
        <v>36.687150325598459</v>
      </c>
      <c r="N5" s="24">
        <f t="shared" ref="N5" ca="1" si="3">I5/$J5</f>
        <v>0</v>
      </c>
      <c r="O5" s="11" t="s">
        <v>1</v>
      </c>
      <c r="P5" s="28">
        <f t="shared" ref="P5:P39" ca="1" si="4">SUM(K5:N5)</f>
        <v>59.249747775841513</v>
      </c>
      <c r="Q5" s="18" t="str">
        <f t="shared" ref="Q5:Q39" ca="1" si="5">IF(P5&lt;=$B$5,"We did not exceed",IF(AND(P5&gt;$B$5,P5&lt;=80),"We exceed a little",IF(AND(P5&gt;80,P5&lt;=110),"We exceed a little too much",IF(P5&gt;110,"We exceed way too much"))))</f>
        <v>We exceed a little</v>
      </c>
      <c r="R5" s="30">
        <f t="shared" ref="R5:R39" ca="1" si="6">P5-$B$5</f>
        <v>5.4755542274544169</v>
      </c>
      <c r="S5" s="13">
        <f ca="1">-SUM($R$5:R5)</f>
        <v>-5.4755542274544169</v>
      </c>
    </row>
    <row r="6" spans="1:19" ht="15.5" customHeight="1" x14ac:dyDescent="0.25">
      <c r="D6">
        <v>2</v>
      </c>
      <c r="E6" s="4">
        <v>45080</v>
      </c>
      <c r="F6" s="56">
        <v>0</v>
      </c>
      <c r="G6" s="57">
        <v>7.5</v>
      </c>
      <c r="H6" s="57">
        <v>0</v>
      </c>
      <c r="I6" s="60">
        <v>15</v>
      </c>
      <c r="J6" vm="109">
        <f t="shared" ref="J6:J34" ca="1" si="7">_xlfn.IFNA(_xlfn.XLOOKUP(E6,A$8:A$30,B$8:B$30),J5)</f>
        <v>1.0903</v>
      </c>
      <c r="K6" s="23">
        <f t="shared" ref="K6:K39" ca="1" si="8">F6/$J6</f>
        <v>0</v>
      </c>
      <c r="L6" s="13">
        <f t="shared" ref="L6:L39" ca="1" si="9">G6/$J6</f>
        <v>6.8788406860497107</v>
      </c>
      <c r="M6" s="13">
        <f t="shared" ref="M6:M39" ca="1" si="10">H6/$J6</f>
        <v>0</v>
      </c>
      <c r="N6" s="24">
        <f t="shared" ref="N6:N39" ca="1" si="11">I6/$J6</f>
        <v>13.757681372099421</v>
      </c>
      <c r="O6" s="19" t="s">
        <v>7</v>
      </c>
      <c r="P6" s="28">
        <f t="shared" ca="1" si="4"/>
        <v>20.636522058149133</v>
      </c>
      <c r="Q6" s="18" t="str">
        <f t="shared" ca="1" si="5"/>
        <v>We did not exceed</v>
      </c>
      <c r="R6" s="30">
        <f t="shared" ca="1" si="6"/>
        <v>-33.137671490237963</v>
      </c>
      <c r="S6" s="13">
        <f ca="1">-SUM($R$5:R6)</f>
        <v>27.662117262783546</v>
      </c>
    </row>
    <row r="7" spans="1:19" ht="15.5" customHeight="1" x14ac:dyDescent="0.25">
      <c r="A7" s="8" t="s">
        <v>130</v>
      </c>
      <c r="B7" s="9" t="s">
        <v>144</v>
      </c>
      <c r="D7">
        <v>3</v>
      </c>
      <c r="E7" s="4">
        <v>45081</v>
      </c>
      <c r="F7" s="56">
        <v>0</v>
      </c>
      <c r="G7" s="57">
        <v>18.7</v>
      </c>
      <c r="H7" s="57">
        <v>0</v>
      </c>
      <c r="I7" s="58">
        <v>0</v>
      </c>
      <c r="J7" vm="109">
        <f t="shared" ca="1" si="7"/>
        <v>1.0903</v>
      </c>
      <c r="K7" s="23">
        <f t="shared" ca="1" si="8"/>
        <v>0</v>
      </c>
      <c r="L7" s="13">
        <f t="shared" ca="1" si="9"/>
        <v>17.151242777217277</v>
      </c>
      <c r="M7" s="13">
        <f t="shared" ca="1" si="10"/>
        <v>0</v>
      </c>
      <c r="N7" s="24">
        <f t="shared" ca="1" si="11"/>
        <v>0</v>
      </c>
      <c r="O7" s="19" t="s">
        <v>7</v>
      </c>
      <c r="P7" s="28">
        <f t="shared" ca="1" si="4"/>
        <v>17.151242777217277</v>
      </c>
      <c r="Q7" s="18" t="str">
        <f t="shared" ca="1" si="5"/>
        <v>We did not exceed</v>
      </c>
      <c r="R7" s="30">
        <f t="shared" ca="1" si="6"/>
        <v>-36.622950771169819</v>
      </c>
      <c r="S7" s="13">
        <f ca="1">-SUM($R$5:R7)</f>
        <v>64.285068033953365</v>
      </c>
    </row>
    <row r="8" spans="1:19" ht="15.5" customHeight="1" x14ac:dyDescent="0.25">
      <c r="A8" s="10" cm="1" vm="110">
        <f t="array" aca="1" ref="A8:B32" ca="1">_xlfn.STOCKHISTORY("PLN:MYR",E5,E39,0,0)</f>
        <v>45079</v>
      </c>
      <c r="B8" s="11" vm="109">
        <f ca="1"/>
        <v>1.0903</v>
      </c>
      <c r="D8">
        <v>4</v>
      </c>
      <c r="E8" s="4">
        <v>45082</v>
      </c>
      <c r="F8" s="56">
        <v>0</v>
      </c>
      <c r="G8" s="57">
        <v>39</v>
      </c>
      <c r="H8" s="57">
        <v>0</v>
      </c>
      <c r="I8" s="58">
        <v>0</v>
      </c>
      <c r="J8" vm="111">
        <f t="shared" ca="1" si="7"/>
        <v>1.0948</v>
      </c>
      <c r="K8" s="23">
        <f t="shared" ca="1" si="8"/>
        <v>0</v>
      </c>
      <c r="L8" s="13">
        <f t="shared" ca="1" si="9"/>
        <v>35.622944830105958</v>
      </c>
      <c r="M8" s="13">
        <f t="shared" ca="1" si="10"/>
        <v>0</v>
      </c>
      <c r="N8" s="24">
        <f t="shared" ca="1" si="11"/>
        <v>0</v>
      </c>
      <c r="O8" s="19" t="s">
        <v>7</v>
      </c>
      <c r="P8" s="28">
        <f t="shared" ca="1" si="4"/>
        <v>35.622944830105958</v>
      </c>
      <c r="Q8" s="18" t="str">
        <f t="shared" ca="1" si="5"/>
        <v>We did not exceed</v>
      </c>
      <c r="R8" s="30">
        <f t="shared" ca="1" si="6"/>
        <v>-18.151248718281138</v>
      </c>
      <c r="S8" s="13">
        <f ca="1">-SUM($R$5:R8)</f>
        <v>82.436316752234504</v>
      </c>
    </row>
    <row r="9" spans="1:19" ht="15.5" customHeight="1" x14ac:dyDescent="0.25">
      <c r="A9" s="10" vm="112">
        <f ca="1"/>
        <v>45082</v>
      </c>
      <c r="B9" s="11" vm="111">
        <f ca="1"/>
        <v>1.0948</v>
      </c>
      <c r="D9">
        <v>5</v>
      </c>
      <c r="E9" s="4">
        <v>45083</v>
      </c>
      <c r="F9" s="56">
        <v>0</v>
      </c>
      <c r="G9" s="57">
        <v>32.5</v>
      </c>
      <c r="H9" s="57">
        <v>0</v>
      </c>
      <c r="I9" s="58">
        <v>8.9</v>
      </c>
      <c r="J9" vm="113">
        <f t="shared" ca="1" si="7"/>
        <v>1.0994999999999999</v>
      </c>
      <c r="K9" s="23">
        <f t="shared" ca="1" si="8"/>
        <v>0</v>
      </c>
      <c r="L9" s="13">
        <f t="shared" ca="1" si="9"/>
        <v>29.558890404729425</v>
      </c>
      <c r="M9" s="13">
        <f t="shared" ca="1" si="10"/>
        <v>0</v>
      </c>
      <c r="N9" s="24">
        <f t="shared" ca="1" si="11"/>
        <v>8.0945884492951343</v>
      </c>
      <c r="O9" s="19" t="s">
        <v>7</v>
      </c>
      <c r="P9" s="28">
        <f t="shared" ca="1" si="4"/>
        <v>37.653478854024556</v>
      </c>
      <c r="Q9" s="18" t="str">
        <f t="shared" ca="1" si="5"/>
        <v>We did not exceed</v>
      </c>
      <c r="R9" s="30">
        <f t="shared" ca="1" si="6"/>
        <v>-16.12071469436254</v>
      </c>
      <c r="S9" s="13">
        <f ca="1">-SUM($R$5:R9)</f>
        <v>98.557031446597051</v>
      </c>
    </row>
    <row r="10" spans="1:19" ht="15.5" customHeight="1" x14ac:dyDescent="0.25">
      <c r="A10" s="10" vm="114">
        <f ca="1"/>
        <v>45083</v>
      </c>
      <c r="B10" s="11" vm="113">
        <f ca="1"/>
        <v>1.0994999999999999</v>
      </c>
      <c r="D10">
        <v>6</v>
      </c>
      <c r="E10" s="4">
        <v>45084</v>
      </c>
      <c r="F10" s="56">
        <v>0</v>
      </c>
      <c r="G10" s="57">
        <v>34</v>
      </c>
      <c r="H10" s="57">
        <v>0</v>
      </c>
      <c r="I10" s="58">
        <v>0</v>
      </c>
      <c r="J10" vm="115">
        <f t="shared" ca="1" si="7"/>
        <v>1.0954999999999999</v>
      </c>
      <c r="K10" s="23">
        <f t="shared" ca="1" si="8"/>
        <v>0</v>
      </c>
      <c r="L10" s="13">
        <f t="shared" ca="1" si="9"/>
        <v>31.03605659516203</v>
      </c>
      <c r="M10" s="13">
        <f t="shared" ca="1" si="10"/>
        <v>0</v>
      </c>
      <c r="N10" s="24">
        <f t="shared" ca="1" si="11"/>
        <v>0</v>
      </c>
      <c r="O10" s="19" t="s">
        <v>7</v>
      </c>
      <c r="P10" s="28">
        <f t="shared" ca="1" si="4"/>
        <v>31.03605659516203</v>
      </c>
      <c r="Q10" s="18" t="str">
        <f t="shared" ca="1" si="5"/>
        <v>We did not exceed</v>
      </c>
      <c r="R10" s="30">
        <f t="shared" ca="1" si="6"/>
        <v>-22.738136953225066</v>
      </c>
      <c r="S10" s="13">
        <f ca="1">-SUM($R$5:R10)</f>
        <v>121.29516839982212</v>
      </c>
    </row>
    <row r="11" spans="1:19" ht="15.5" customHeight="1" x14ac:dyDescent="0.25">
      <c r="A11" s="10" vm="116">
        <f ca="1"/>
        <v>45084</v>
      </c>
      <c r="B11" s="11" vm="115">
        <f ca="1"/>
        <v>1.0954999999999999</v>
      </c>
      <c r="D11">
        <v>7</v>
      </c>
      <c r="E11" s="4">
        <v>45085</v>
      </c>
      <c r="F11" s="56">
        <v>0</v>
      </c>
      <c r="G11" s="57">
        <v>11.2</v>
      </c>
      <c r="H11" s="57">
        <v>0</v>
      </c>
      <c r="I11" s="58">
        <v>0</v>
      </c>
      <c r="J11" vm="117">
        <f t="shared" ca="1" si="7"/>
        <v>1.1120000000000001</v>
      </c>
      <c r="K11" s="23">
        <f t="shared" ca="1" si="8"/>
        <v>0</v>
      </c>
      <c r="L11" s="13">
        <f t="shared" ca="1" si="9"/>
        <v>10.071942446043163</v>
      </c>
      <c r="M11" s="13">
        <f t="shared" ca="1" si="10"/>
        <v>0</v>
      </c>
      <c r="N11" s="24">
        <f t="shared" ca="1" si="11"/>
        <v>0</v>
      </c>
      <c r="O11" s="19" t="s">
        <v>7</v>
      </c>
      <c r="P11" s="28">
        <f t="shared" ca="1" si="4"/>
        <v>10.071942446043163</v>
      </c>
      <c r="Q11" s="18" t="str">
        <f t="shared" ca="1" si="5"/>
        <v>We did not exceed</v>
      </c>
      <c r="R11" s="30">
        <f t="shared" ca="1" si="6"/>
        <v>-43.702251102343936</v>
      </c>
      <c r="S11" s="13">
        <f ca="1">-SUM($R$5:R11)</f>
        <v>164.99741950216605</v>
      </c>
    </row>
    <row r="12" spans="1:19" ht="15.5" customHeight="1" x14ac:dyDescent="0.25">
      <c r="A12" s="10" vm="118">
        <f ca="1"/>
        <v>45085</v>
      </c>
      <c r="B12" s="11" vm="117">
        <f ca="1"/>
        <v>1.1120000000000001</v>
      </c>
      <c r="D12">
        <v>8</v>
      </c>
      <c r="E12" s="4">
        <v>45086</v>
      </c>
      <c r="F12" s="56">
        <v>0</v>
      </c>
      <c r="G12" s="57">
        <v>18.7</v>
      </c>
      <c r="H12" s="57">
        <v>0</v>
      </c>
      <c r="I12" s="58">
        <v>0</v>
      </c>
      <c r="J12" vm="119">
        <f t="shared" ca="1" si="7"/>
        <v>1.1162000000000001</v>
      </c>
      <c r="K12" s="23">
        <f t="shared" ca="1" si="8"/>
        <v>0</v>
      </c>
      <c r="L12" s="13">
        <f t="shared" ca="1" si="9"/>
        <v>16.753270023293314</v>
      </c>
      <c r="M12" s="13">
        <f t="shared" ca="1" si="10"/>
        <v>0</v>
      </c>
      <c r="N12" s="24">
        <f t="shared" ca="1" si="11"/>
        <v>0</v>
      </c>
      <c r="O12" s="19" t="s">
        <v>7</v>
      </c>
      <c r="P12" s="28">
        <f t="shared" ca="1" si="4"/>
        <v>16.753270023293314</v>
      </c>
      <c r="Q12" s="18" t="str">
        <f t="shared" ca="1" si="5"/>
        <v>We did not exceed</v>
      </c>
      <c r="R12" s="30">
        <f t="shared" ca="1" si="6"/>
        <v>-37.020923525093778</v>
      </c>
      <c r="S12" s="13">
        <f ca="1">-SUM($R$5:R12)</f>
        <v>202.01834302725985</v>
      </c>
    </row>
    <row r="13" spans="1:19" ht="15.5" customHeight="1" x14ac:dyDescent="0.25">
      <c r="A13" s="10" vm="120">
        <f ca="1"/>
        <v>45086</v>
      </c>
      <c r="B13" s="11" vm="119">
        <f ca="1"/>
        <v>1.1162000000000001</v>
      </c>
      <c r="D13">
        <v>9</v>
      </c>
      <c r="E13" s="4">
        <v>45087</v>
      </c>
      <c r="F13" s="56">
        <v>33</v>
      </c>
      <c r="G13" s="57">
        <v>17.5</v>
      </c>
      <c r="H13" s="57">
        <v>0</v>
      </c>
      <c r="I13" s="58">
        <v>0</v>
      </c>
      <c r="J13" vm="119">
        <f t="shared" ca="1" si="7"/>
        <v>1.1162000000000001</v>
      </c>
      <c r="K13" s="23">
        <f t="shared" ca="1" si="8"/>
        <v>29.564594158752911</v>
      </c>
      <c r="L13" s="13">
        <f t="shared" ca="1" si="9"/>
        <v>15.678193872065936</v>
      </c>
      <c r="M13" s="13">
        <f t="shared" ca="1" si="10"/>
        <v>0</v>
      </c>
      <c r="N13" s="24">
        <f t="shared" ca="1" si="11"/>
        <v>0</v>
      </c>
      <c r="O13" s="19" t="s">
        <v>7</v>
      </c>
      <c r="P13" s="28">
        <f t="shared" ca="1" si="4"/>
        <v>45.242788030818843</v>
      </c>
      <c r="Q13" s="18" t="str">
        <f t="shared" ca="1" si="5"/>
        <v>We did not exceed</v>
      </c>
      <c r="R13" s="30">
        <f t="shared" ca="1" si="6"/>
        <v>-8.5314055175682526</v>
      </c>
      <c r="S13" s="13">
        <f ca="1">-SUM($R$5:R13)</f>
        <v>210.54974854482811</v>
      </c>
    </row>
    <row r="14" spans="1:19" ht="15.5" customHeight="1" x14ac:dyDescent="0.25">
      <c r="A14" s="10" vm="121">
        <f ca="1"/>
        <v>45089</v>
      </c>
      <c r="B14" s="11" vm="122">
        <f ca="1"/>
        <v>1.1161000000000001</v>
      </c>
      <c r="D14">
        <v>10</v>
      </c>
      <c r="E14" s="4">
        <v>45088</v>
      </c>
      <c r="F14" s="56">
        <v>0</v>
      </c>
      <c r="G14" s="57">
        <v>9.5</v>
      </c>
      <c r="H14" s="57">
        <v>0</v>
      </c>
      <c r="I14" s="58">
        <v>60</v>
      </c>
      <c r="J14" vm="119">
        <f t="shared" ca="1" si="7"/>
        <v>1.1162000000000001</v>
      </c>
      <c r="K14" s="23">
        <f t="shared" ca="1" si="8"/>
        <v>0</v>
      </c>
      <c r="L14" s="13">
        <f t="shared" ca="1" si="9"/>
        <v>8.5110195305500795</v>
      </c>
      <c r="M14" s="13">
        <f t="shared" ca="1" si="10"/>
        <v>0</v>
      </c>
      <c r="N14" s="24">
        <f t="shared" ca="1" si="11"/>
        <v>53.753807561368923</v>
      </c>
      <c r="O14" s="19" t="s">
        <v>7</v>
      </c>
      <c r="P14" s="28">
        <f t="shared" ca="1" si="4"/>
        <v>62.264827091919003</v>
      </c>
      <c r="Q14" s="18" t="str">
        <f t="shared" ca="1" si="5"/>
        <v>We exceed a little</v>
      </c>
      <c r="R14" s="30">
        <f t="shared" ca="1" si="6"/>
        <v>8.4906335435319065</v>
      </c>
      <c r="S14" s="13">
        <f ca="1">-SUM($R$5:R14)</f>
        <v>202.05911500129619</v>
      </c>
    </row>
    <row r="15" spans="1:19" ht="15.5" customHeight="1" x14ac:dyDescent="0.25">
      <c r="A15" s="10" vm="123">
        <f ca="1"/>
        <v>45090</v>
      </c>
      <c r="B15" s="11" vm="124">
        <f ca="1"/>
        <v>1.1100000000000001</v>
      </c>
      <c r="D15">
        <v>11</v>
      </c>
      <c r="E15" s="4">
        <v>45089</v>
      </c>
      <c r="F15" s="56">
        <v>19</v>
      </c>
      <c r="G15" s="57">
        <v>17.149999999999999</v>
      </c>
      <c r="H15" s="57">
        <v>0</v>
      </c>
      <c r="I15" s="58">
        <v>5</v>
      </c>
      <c r="J15" vm="122">
        <f t="shared" ca="1" si="7"/>
        <v>1.1161000000000001</v>
      </c>
      <c r="K15" s="23">
        <f t="shared" ca="1" si="8"/>
        <v>17.02356419675656</v>
      </c>
      <c r="L15" s="13">
        <f t="shared" ca="1" si="9"/>
        <v>15.366006630230263</v>
      </c>
      <c r="M15" s="13">
        <f t="shared" ca="1" si="10"/>
        <v>0</v>
      </c>
      <c r="N15" s="24">
        <f t="shared" ca="1" si="11"/>
        <v>4.4798853149359372</v>
      </c>
      <c r="O15" s="19" t="s">
        <v>7</v>
      </c>
      <c r="P15" s="28">
        <f t="shared" ca="1" si="4"/>
        <v>36.869456141922761</v>
      </c>
      <c r="Q15" s="18" t="str">
        <f t="shared" ca="1" si="5"/>
        <v>We did not exceed</v>
      </c>
      <c r="R15" s="30">
        <f t="shared" ca="1" si="6"/>
        <v>-16.904737406464335</v>
      </c>
      <c r="S15" s="13">
        <f ca="1">-SUM($R$5:R15)</f>
        <v>218.96385240776053</v>
      </c>
    </row>
    <row r="16" spans="1:19" ht="15.5" customHeight="1" x14ac:dyDescent="0.25">
      <c r="A16" s="10" vm="125">
        <f ca="1"/>
        <v>45091</v>
      </c>
      <c r="B16" s="11" vm="126">
        <f ca="1"/>
        <v>1.1231</v>
      </c>
      <c r="D16">
        <v>12</v>
      </c>
      <c r="E16" s="4">
        <v>45090</v>
      </c>
      <c r="F16" s="56">
        <v>11.5</v>
      </c>
      <c r="G16" s="57">
        <v>11.7</v>
      </c>
      <c r="H16" s="57">
        <v>0</v>
      </c>
      <c r="I16" s="58">
        <v>0</v>
      </c>
      <c r="J16" vm="124">
        <f t="shared" ca="1" si="7"/>
        <v>1.1100000000000001</v>
      </c>
      <c r="K16" s="23">
        <f t="shared" ca="1" si="8"/>
        <v>10.36036036036036</v>
      </c>
      <c r="L16" s="13">
        <f t="shared" ca="1" si="9"/>
        <v>10.540540540540539</v>
      </c>
      <c r="M16" s="13">
        <f t="shared" ca="1" si="10"/>
        <v>0</v>
      </c>
      <c r="N16" s="24">
        <f t="shared" ca="1" si="11"/>
        <v>0</v>
      </c>
      <c r="O16" s="19" t="s">
        <v>7</v>
      </c>
      <c r="P16" s="28">
        <f t="shared" ca="1" si="4"/>
        <v>20.900900900900901</v>
      </c>
      <c r="Q16" s="18" t="str">
        <f t="shared" ca="1" si="5"/>
        <v>We did not exceed</v>
      </c>
      <c r="R16" s="30">
        <f t="shared" ca="1" si="6"/>
        <v>-32.873292647486196</v>
      </c>
      <c r="S16" s="13">
        <f ca="1">-SUM($R$5:R16)</f>
        <v>251.83714505524671</v>
      </c>
    </row>
    <row r="17" spans="1:19" ht="15.5" customHeight="1" x14ac:dyDescent="0.25">
      <c r="A17" s="10" vm="127">
        <f ca="1"/>
        <v>45092</v>
      </c>
      <c r="B17" s="11" vm="128">
        <f ca="1"/>
        <v>1.1372</v>
      </c>
      <c r="D17">
        <v>13</v>
      </c>
      <c r="E17" s="4">
        <v>45091</v>
      </c>
      <c r="F17" s="56">
        <v>20</v>
      </c>
      <c r="G17" s="57">
        <v>20.25</v>
      </c>
      <c r="H17" s="57">
        <v>0</v>
      </c>
      <c r="I17" s="58">
        <v>0</v>
      </c>
      <c r="J17" vm="126">
        <f t="shared" ca="1" si="7"/>
        <v>1.1231</v>
      </c>
      <c r="K17" s="23">
        <f t="shared" ca="1" si="8"/>
        <v>17.807853263289111</v>
      </c>
      <c r="L17" s="13">
        <f t="shared" ca="1" si="9"/>
        <v>18.030451429080223</v>
      </c>
      <c r="M17" s="13">
        <f t="shared" ca="1" si="10"/>
        <v>0</v>
      </c>
      <c r="N17" s="24">
        <f t="shared" ca="1" si="11"/>
        <v>0</v>
      </c>
      <c r="O17" s="19" t="s">
        <v>7</v>
      </c>
      <c r="P17" s="28">
        <f t="shared" ca="1" si="4"/>
        <v>35.838304692369334</v>
      </c>
      <c r="Q17" s="18" t="str">
        <f t="shared" ca="1" si="5"/>
        <v>We did not exceed</v>
      </c>
      <c r="R17" s="30">
        <f t="shared" ca="1" si="6"/>
        <v>-17.935888856017762</v>
      </c>
      <c r="S17" s="13">
        <f ca="1">-SUM($R$5:R17)</f>
        <v>269.77303391126446</v>
      </c>
    </row>
    <row r="18" spans="1:19" ht="15.5" customHeight="1" x14ac:dyDescent="0.25">
      <c r="A18" s="10" vm="129">
        <f ca="1"/>
        <v>45093</v>
      </c>
      <c r="B18" s="11" vm="130">
        <f ca="1"/>
        <v>1.1283000000000001</v>
      </c>
      <c r="D18">
        <v>14</v>
      </c>
      <c r="E18" s="4">
        <v>45092</v>
      </c>
      <c r="F18" s="56">
        <v>18</v>
      </c>
      <c r="G18" s="57">
        <v>28.25</v>
      </c>
      <c r="H18" s="57">
        <v>0</v>
      </c>
      <c r="I18" s="58">
        <v>0</v>
      </c>
      <c r="J18" vm="128">
        <f t="shared" ca="1" si="7"/>
        <v>1.1372</v>
      </c>
      <c r="K18" s="23">
        <f t="shared" ca="1" si="8"/>
        <v>15.828350334154063</v>
      </c>
      <c r="L18" s="13">
        <f t="shared" ca="1" si="9"/>
        <v>24.84171649665846</v>
      </c>
      <c r="M18" s="13">
        <f t="shared" ca="1" si="10"/>
        <v>0</v>
      </c>
      <c r="N18" s="24">
        <f t="shared" ca="1" si="11"/>
        <v>0</v>
      </c>
      <c r="O18" s="19" t="s">
        <v>7</v>
      </c>
      <c r="P18" s="28">
        <f t="shared" ca="1" si="4"/>
        <v>40.670066830812523</v>
      </c>
      <c r="Q18" s="18" t="str">
        <f t="shared" ca="1" si="5"/>
        <v>We did not exceed</v>
      </c>
      <c r="R18" s="30">
        <f t="shared" ca="1" si="6"/>
        <v>-13.104126717574573</v>
      </c>
      <c r="S18" s="13">
        <f ca="1">-SUM($R$5:R18)</f>
        <v>282.87716062883902</v>
      </c>
    </row>
    <row r="19" spans="1:19" ht="15.5" customHeight="1" x14ac:dyDescent="0.25">
      <c r="A19" s="10" vm="131">
        <f ca="1"/>
        <v>45096</v>
      </c>
      <c r="B19" s="11" vm="132">
        <f ca="1"/>
        <v>1.1348</v>
      </c>
      <c r="D19">
        <v>15</v>
      </c>
      <c r="E19" s="4">
        <v>45093</v>
      </c>
      <c r="F19" s="56">
        <v>0</v>
      </c>
      <c r="G19" s="57">
        <v>0</v>
      </c>
      <c r="H19" s="57">
        <v>0</v>
      </c>
      <c r="I19" s="58">
        <v>0</v>
      </c>
      <c r="J19" vm="130">
        <f t="shared" ca="1" si="7"/>
        <v>1.1283000000000001</v>
      </c>
      <c r="K19" s="23">
        <f t="shared" ca="1" si="8"/>
        <v>0</v>
      </c>
      <c r="L19" s="13">
        <f t="shared" ca="1" si="9"/>
        <v>0</v>
      </c>
      <c r="M19" s="13">
        <f t="shared" ca="1" si="10"/>
        <v>0</v>
      </c>
      <c r="N19" s="24">
        <f t="shared" ca="1" si="11"/>
        <v>0</v>
      </c>
      <c r="O19" s="19" t="s">
        <v>7</v>
      </c>
      <c r="P19" s="28">
        <f t="shared" ca="1" si="4"/>
        <v>0</v>
      </c>
      <c r="Q19" s="18" t="str">
        <f t="shared" ca="1" si="5"/>
        <v>We did not exceed</v>
      </c>
      <c r="R19" s="30">
        <f t="shared" ca="1" si="6"/>
        <v>-53.774193548387096</v>
      </c>
      <c r="S19" s="13">
        <f ca="1">-SUM($R$5:R19)</f>
        <v>336.6513541772261</v>
      </c>
    </row>
    <row r="20" spans="1:19" ht="15.5" customHeight="1" x14ac:dyDescent="0.25">
      <c r="A20" s="10" vm="133">
        <f ca="1"/>
        <v>45097</v>
      </c>
      <c r="B20" s="11" vm="134">
        <f ca="1"/>
        <v>1.1380999999999999</v>
      </c>
      <c r="D20">
        <v>16</v>
      </c>
      <c r="E20" s="4">
        <v>45094</v>
      </c>
      <c r="F20" s="56">
        <v>0</v>
      </c>
      <c r="G20" s="57">
        <v>10.75</v>
      </c>
      <c r="H20" s="57">
        <v>0</v>
      </c>
      <c r="I20" s="58">
        <v>0</v>
      </c>
      <c r="J20" vm="130">
        <f t="shared" ca="1" si="7"/>
        <v>1.1283000000000001</v>
      </c>
      <c r="K20" s="23">
        <f t="shared" ca="1" si="8"/>
        <v>0</v>
      </c>
      <c r="L20" s="13">
        <f t="shared" ca="1" si="9"/>
        <v>9.5276079056988383</v>
      </c>
      <c r="M20" s="13">
        <f t="shared" ca="1" si="10"/>
        <v>0</v>
      </c>
      <c r="N20" s="24">
        <f t="shared" ca="1" si="11"/>
        <v>0</v>
      </c>
      <c r="O20" s="19" t="s">
        <v>7</v>
      </c>
      <c r="P20" s="28">
        <f t="shared" ca="1" si="4"/>
        <v>9.5276079056988383</v>
      </c>
      <c r="Q20" s="18" t="str">
        <f t="shared" ca="1" si="5"/>
        <v>We did not exceed</v>
      </c>
      <c r="R20" s="30">
        <f t="shared" ca="1" si="6"/>
        <v>-44.24658564268826</v>
      </c>
      <c r="S20" s="13">
        <f ca="1">-SUM($R$5:R20)</f>
        <v>380.89793981991437</v>
      </c>
    </row>
    <row r="21" spans="1:19" ht="15.5" customHeight="1" x14ac:dyDescent="0.25">
      <c r="A21" s="10" vm="135">
        <f ca="1"/>
        <v>45098</v>
      </c>
      <c r="B21" s="11" vm="136">
        <f ca="1"/>
        <v>1.1500999999999999</v>
      </c>
      <c r="D21">
        <v>17</v>
      </c>
      <c r="E21" s="4">
        <v>45095</v>
      </c>
      <c r="F21" s="56">
        <v>18</v>
      </c>
      <c r="G21" s="57">
        <v>32.200000000000003</v>
      </c>
      <c r="H21" s="57">
        <v>0</v>
      </c>
      <c r="I21" s="58">
        <v>0</v>
      </c>
      <c r="J21" vm="130">
        <f t="shared" ca="1" si="7"/>
        <v>1.1283000000000001</v>
      </c>
      <c r="K21" s="23">
        <f t="shared" ca="1" si="8"/>
        <v>15.953203935123636</v>
      </c>
      <c r="L21" s="13">
        <f t="shared" ca="1" si="9"/>
        <v>28.538509261721174</v>
      </c>
      <c r="M21" s="13">
        <f t="shared" ca="1" si="10"/>
        <v>0</v>
      </c>
      <c r="N21" s="24">
        <f t="shared" ca="1" si="11"/>
        <v>0</v>
      </c>
      <c r="O21" s="19" t="s">
        <v>7</v>
      </c>
      <c r="P21" s="28">
        <f t="shared" ca="1" si="4"/>
        <v>44.491713196844813</v>
      </c>
      <c r="Q21" s="18" t="str">
        <f t="shared" ca="1" si="5"/>
        <v>We did not exceed</v>
      </c>
      <c r="R21" s="30">
        <f t="shared" ca="1" si="6"/>
        <v>-9.2824803515422829</v>
      </c>
      <c r="S21" s="13">
        <f ca="1">-SUM($R$5:R21)</f>
        <v>390.18042017145666</v>
      </c>
    </row>
    <row r="22" spans="1:19" ht="15.5" customHeight="1" x14ac:dyDescent="0.25">
      <c r="A22" s="10" vm="137">
        <f ca="1"/>
        <v>45099</v>
      </c>
      <c r="B22" s="11" vm="138">
        <f ca="1"/>
        <v>1.1512</v>
      </c>
      <c r="D22">
        <v>18</v>
      </c>
      <c r="E22" s="4">
        <v>45096</v>
      </c>
      <c r="F22" s="56">
        <v>10</v>
      </c>
      <c r="G22" s="57">
        <v>33.950000000000003</v>
      </c>
      <c r="H22" s="57">
        <v>0</v>
      </c>
      <c r="I22" s="58">
        <v>0</v>
      </c>
      <c r="J22" vm="132">
        <f t="shared" ca="1" si="7"/>
        <v>1.1348</v>
      </c>
      <c r="K22" s="23">
        <f t="shared" ca="1" si="8"/>
        <v>8.8121254846669022</v>
      </c>
      <c r="L22" s="13">
        <f t="shared" ca="1" si="9"/>
        <v>29.917166020444132</v>
      </c>
      <c r="M22" s="13">
        <f t="shared" ca="1" si="10"/>
        <v>0</v>
      </c>
      <c r="N22" s="24">
        <f t="shared" ca="1" si="11"/>
        <v>0</v>
      </c>
      <c r="O22" s="19" t="s">
        <v>7</v>
      </c>
      <c r="P22" s="28">
        <f t="shared" ca="1" si="4"/>
        <v>38.729291505111036</v>
      </c>
      <c r="Q22" s="18" t="str">
        <f t="shared" ca="1" si="5"/>
        <v>We did not exceed</v>
      </c>
      <c r="R22" s="30">
        <f t="shared" ca="1" si="6"/>
        <v>-15.044902043276061</v>
      </c>
      <c r="S22" s="13">
        <f ca="1">-SUM($R$5:R22)</f>
        <v>405.22532221473273</v>
      </c>
    </row>
    <row r="23" spans="1:19" ht="15.5" customHeight="1" x14ac:dyDescent="0.25">
      <c r="A23" s="10" vm="139">
        <f ca="1"/>
        <v>45100</v>
      </c>
      <c r="B23" s="11" vm="140">
        <f ca="1"/>
        <v>1.1471</v>
      </c>
      <c r="D23">
        <v>19</v>
      </c>
      <c r="E23" s="4">
        <v>45097</v>
      </c>
      <c r="F23" s="56">
        <v>9.5</v>
      </c>
      <c r="G23" s="57">
        <v>8.6</v>
      </c>
      <c r="H23" s="57">
        <v>0</v>
      </c>
      <c r="I23" s="58">
        <v>0</v>
      </c>
      <c r="J23" vm="134">
        <f t="shared" ca="1" si="7"/>
        <v>1.1380999999999999</v>
      </c>
      <c r="K23" s="23">
        <f t="shared" ca="1" si="8"/>
        <v>8.3472454090150254</v>
      </c>
      <c r="L23" s="13">
        <f t="shared" ca="1" si="9"/>
        <v>7.5564537386872859</v>
      </c>
      <c r="M23" s="13">
        <f t="shared" ca="1" si="10"/>
        <v>0</v>
      </c>
      <c r="N23" s="24">
        <f t="shared" ca="1" si="11"/>
        <v>0</v>
      </c>
      <c r="O23" s="19" t="s">
        <v>7</v>
      </c>
      <c r="P23" s="28">
        <f t="shared" ca="1" si="4"/>
        <v>15.903699147702312</v>
      </c>
      <c r="Q23" s="18" t="str">
        <f t="shared" ca="1" si="5"/>
        <v>We did not exceed</v>
      </c>
      <c r="R23" s="30">
        <f t="shared" ca="1" si="6"/>
        <v>-37.870494400684784</v>
      </c>
      <c r="S23" s="13">
        <f ca="1">-SUM($R$5:R23)</f>
        <v>443.0958166154175</v>
      </c>
    </row>
    <row r="24" spans="1:19" ht="15.5" customHeight="1" x14ac:dyDescent="0.25">
      <c r="A24" s="10" vm="141">
        <f ca="1"/>
        <v>45103</v>
      </c>
      <c r="B24" s="11" vm="142">
        <f ca="1"/>
        <v>1.1466000000000001</v>
      </c>
      <c r="D24">
        <v>20</v>
      </c>
      <c r="E24" s="4">
        <v>45098</v>
      </c>
      <c r="F24" s="56">
        <v>0</v>
      </c>
      <c r="G24" s="57">
        <v>16.2</v>
      </c>
      <c r="H24" s="57">
        <v>0</v>
      </c>
      <c r="I24" s="58">
        <v>25.5</v>
      </c>
      <c r="J24" vm="136">
        <f t="shared" ca="1" si="7"/>
        <v>1.1500999999999999</v>
      </c>
      <c r="K24" s="23">
        <f t="shared" ca="1" si="8"/>
        <v>0</v>
      </c>
      <c r="L24" s="13">
        <f t="shared" ca="1" si="9"/>
        <v>14.085731675506478</v>
      </c>
      <c r="M24" s="13">
        <f t="shared" ca="1" si="10"/>
        <v>0</v>
      </c>
      <c r="N24" s="24">
        <f t="shared" ca="1" si="11"/>
        <v>22.171985044778715</v>
      </c>
      <c r="O24" s="19" t="s">
        <v>7</v>
      </c>
      <c r="P24" s="28">
        <f t="shared" ca="1" si="4"/>
        <v>36.257716720285195</v>
      </c>
      <c r="Q24" s="18" t="str">
        <f t="shared" ca="1" si="5"/>
        <v>We did not exceed</v>
      </c>
      <c r="R24" s="30">
        <f t="shared" ca="1" si="6"/>
        <v>-17.516476828101901</v>
      </c>
      <c r="S24" s="13">
        <f ca="1">-SUM($R$5:R24)</f>
        <v>460.61229344351943</v>
      </c>
    </row>
    <row r="25" spans="1:19" ht="15.5" customHeight="1" x14ac:dyDescent="0.25">
      <c r="A25" s="10" vm="143">
        <f ca="1"/>
        <v>45104</v>
      </c>
      <c r="B25" s="11" vm="144">
        <f ca="1"/>
        <v>1.1484000000000001</v>
      </c>
      <c r="D25">
        <v>21</v>
      </c>
      <c r="E25" s="4">
        <v>45099</v>
      </c>
      <c r="F25" s="56">
        <v>3.9</v>
      </c>
      <c r="G25" s="57">
        <v>15.55</v>
      </c>
      <c r="H25" s="57">
        <v>0</v>
      </c>
      <c r="I25" s="58">
        <v>30</v>
      </c>
      <c r="J25" vm="138">
        <f t="shared" ca="1" si="7"/>
        <v>1.1512</v>
      </c>
      <c r="K25" s="23">
        <f t="shared" ca="1" si="8"/>
        <v>3.3877692842251563</v>
      </c>
      <c r="L25" s="13">
        <f t="shared" ca="1" si="9"/>
        <v>13.507644197359278</v>
      </c>
      <c r="M25" s="13">
        <f t="shared" ca="1" si="10"/>
        <v>0</v>
      </c>
      <c r="N25" s="24">
        <f t="shared" ca="1" si="11"/>
        <v>26.059763724808896</v>
      </c>
      <c r="O25" s="19" t="s">
        <v>7</v>
      </c>
      <c r="P25" s="28">
        <f t="shared" ca="1" si="4"/>
        <v>42.95517720639333</v>
      </c>
      <c r="Q25" s="18" t="str">
        <f t="shared" ca="1" si="5"/>
        <v>We did not exceed</v>
      </c>
      <c r="R25" s="30">
        <f t="shared" ca="1" si="6"/>
        <v>-10.819016341993766</v>
      </c>
      <c r="S25" s="13">
        <f ca="1">-SUM($R$5:R25)</f>
        <v>471.43130978551318</v>
      </c>
    </row>
    <row r="26" spans="1:19" ht="15.5" customHeight="1" x14ac:dyDescent="0.25">
      <c r="A26" s="10" vm="145">
        <f ca="1"/>
        <v>45105</v>
      </c>
      <c r="B26" s="11" vm="146">
        <f ca="1"/>
        <v>1.1371</v>
      </c>
      <c r="D26">
        <v>22</v>
      </c>
      <c r="E26" s="4">
        <v>45100</v>
      </c>
      <c r="F26" s="56">
        <v>0</v>
      </c>
      <c r="G26" s="57">
        <v>1.25</v>
      </c>
      <c r="H26" s="57">
        <v>0</v>
      </c>
      <c r="I26" s="58">
        <v>3</v>
      </c>
      <c r="J26" vm="140">
        <f t="shared" ca="1" si="7"/>
        <v>1.1471</v>
      </c>
      <c r="K26" s="23">
        <f t="shared" ca="1" si="8"/>
        <v>0</v>
      </c>
      <c r="L26" s="13">
        <f t="shared" ca="1" si="9"/>
        <v>1.0897044721471536</v>
      </c>
      <c r="M26" s="13">
        <f t="shared" ca="1" si="10"/>
        <v>0</v>
      </c>
      <c r="N26" s="24">
        <f t="shared" ca="1" si="11"/>
        <v>2.6152907331531687</v>
      </c>
      <c r="O26" s="19" t="s">
        <v>7</v>
      </c>
      <c r="P26" s="28">
        <f t="shared" ca="1" si="4"/>
        <v>3.7049952053003223</v>
      </c>
      <c r="Q26" s="18" t="str">
        <f t="shared" ca="1" si="5"/>
        <v>We did not exceed</v>
      </c>
      <c r="R26" s="30">
        <f t="shared" ca="1" si="6"/>
        <v>-50.069198343086775</v>
      </c>
      <c r="S26" s="13">
        <f ca="1">-SUM($R$5:R26)</f>
        <v>521.5005081285999</v>
      </c>
    </row>
    <row r="27" spans="1:19" ht="15.5" customHeight="1" x14ac:dyDescent="0.25">
      <c r="A27" s="10" vm="147">
        <f ca="1"/>
        <v>45106</v>
      </c>
      <c r="B27" s="11" vm="148">
        <f ca="1"/>
        <v>1.1395</v>
      </c>
      <c r="D27">
        <v>23</v>
      </c>
      <c r="E27" s="4">
        <v>45101</v>
      </c>
      <c r="F27" s="56">
        <v>0</v>
      </c>
      <c r="G27" s="57">
        <v>0</v>
      </c>
      <c r="H27" s="57">
        <v>0</v>
      </c>
      <c r="I27" s="58">
        <v>0</v>
      </c>
      <c r="J27" vm="140">
        <f t="shared" ca="1" si="7"/>
        <v>1.1471</v>
      </c>
      <c r="K27" s="23">
        <f t="shared" ca="1" si="8"/>
        <v>0</v>
      </c>
      <c r="L27" s="13">
        <f t="shared" ca="1" si="9"/>
        <v>0</v>
      </c>
      <c r="M27" s="13">
        <f t="shared" ca="1" si="10"/>
        <v>0</v>
      </c>
      <c r="N27" s="24">
        <f t="shared" ca="1" si="11"/>
        <v>0</v>
      </c>
      <c r="O27" s="19" t="s">
        <v>7</v>
      </c>
      <c r="P27" s="28">
        <f t="shared" ca="1" si="4"/>
        <v>0</v>
      </c>
      <c r="Q27" s="18" t="str">
        <f t="shared" ca="1" si="5"/>
        <v>We did not exceed</v>
      </c>
      <c r="R27" s="30">
        <f t="shared" ca="1" si="6"/>
        <v>-53.774193548387096</v>
      </c>
      <c r="S27" s="13">
        <f ca="1">-SUM($R$5:R27)</f>
        <v>575.27470167698698</v>
      </c>
    </row>
    <row r="28" spans="1:19" ht="15.5" customHeight="1" x14ac:dyDescent="0.25">
      <c r="A28" s="10" vm="149">
        <f ca="1"/>
        <v>45107</v>
      </c>
      <c r="B28" s="11" vm="150">
        <f ca="1"/>
        <v>1.147</v>
      </c>
      <c r="D28">
        <v>24</v>
      </c>
      <c r="E28" s="4">
        <v>45102</v>
      </c>
      <c r="F28" s="56">
        <v>0</v>
      </c>
      <c r="G28" s="57">
        <v>0</v>
      </c>
      <c r="H28" s="57">
        <v>0</v>
      </c>
      <c r="I28" s="58">
        <v>0</v>
      </c>
      <c r="J28" vm="140">
        <f t="shared" ca="1" si="7"/>
        <v>1.1471</v>
      </c>
      <c r="K28" s="23">
        <f t="shared" ca="1" si="8"/>
        <v>0</v>
      </c>
      <c r="L28" s="13">
        <f t="shared" ca="1" si="9"/>
        <v>0</v>
      </c>
      <c r="M28" s="13">
        <f t="shared" ca="1" si="10"/>
        <v>0</v>
      </c>
      <c r="N28" s="24">
        <f t="shared" ca="1" si="11"/>
        <v>0</v>
      </c>
      <c r="O28" s="19" t="s">
        <v>7</v>
      </c>
      <c r="P28" s="28">
        <f t="shared" ca="1" si="4"/>
        <v>0</v>
      </c>
      <c r="Q28" s="18" t="str">
        <f t="shared" ca="1" si="5"/>
        <v>We did not exceed</v>
      </c>
      <c r="R28" s="30">
        <f t="shared" ca="1" si="6"/>
        <v>-53.774193548387096</v>
      </c>
      <c r="S28" s="13">
        <f ca="1">-SUM($R$5:R28)</f>
        <v>629.04889522537405</v>
      </c>
    </row>
    <row r="29" spans="1:19" ht="15.5" customHeight="1" x14ac:dyDescent="0.25">
      <c r="A29" s="4" vm="151">
        <f ca="1"/>
        <v>45110</v>
      </c>
      <c r="B29" s="11" vm="152">
        <f ca="1"/>
        <v>1.1462000000000001</v>
      </c>
      <c r="D29">
        <v>25</v>
      </c>
      <c r="E29" s="4">
        <v>45103</v>
      </c>
      <c r="F29" s="56">
        <v>19</v>
      </c>
      <c r="G29" s="57">
        <v>29.9</v>
      </c>
      <c r="H29" s="57">
        <v>0</v>
      </c>
      <c r="I29" s="58">
        <v>0</v>
      </c>
      <c r="J29" vm="142">
        <f t="shared" ca="1" si="7"/>
        <v>1.1466000000000001</v>
      </c>
      <c r="K29" s="23">
        <f t="shared" ca="1" si="8"/>
        <v>16.570730856445142</v>
      </c>
      <c r="L29" s="13">
        <f t="shared" ca="1" si="9"/>
        <v>26.077097505668931</v>
      </c>
      <c r="M29" s="13">
        <f t="shared" ca="1" si="10"/>
        <v>0</v>
      </c>
      <c r="N29" s="24">
        <f t="shared" ca="1" si="11"/>
        <v>0</v>
      </c>
      <c r="O29" s="19" t="s">
        <v>7</v>
      </c>
      <c r="P29" s="28">
        <f t="shared" ca="1" si="4"/>
        <v>42.647828362114069</v>
      </c>
      <c r="Q29" s="18" t="str">
        <f t="shared" ca="1" si="5"/>
        <v>We did not exceed</v>
      </c>
      <c r="R29" s="30">
        <f t="shared" ca="1" si="6"/>
        <v>-11.126365186273027</v>
      </c>
      <c r="S29" s="13">
        <f ca="1">-SUM($R$5:R29)</f>
        <v>640.17526041164706</v>
      </c>
    </row>
    <row r="30" spans="1:19" ht="15.5" customHeight="1" x14ac:dyDescent="0.25">
      <c r="A30" vm="153">
        <f ca="1"/>
        <v>45111</v>
      </c>
      <c r="B30" s="11" vm="154">
        <f ca="1"/>
        <v>1.1392</v>
      </c>
      <c r="D30">
        <v>26</v>
      </c>
      <c r="E30" s="4">
        <v>45104</v>
      </c>
      <c r="F30" s="56">
        <v>0</v>
      </c>
      <c r="G30" s="57">
        <v>32.200000000000003</v>
      </c>
      <c r="H30" s="57">
        <v>0</v>
      </c>
      <c r="I30" s="58">
        <v>0</v>
      </c>
      <c r="J30" vm="144">
        <f t="shared" ca="1" si="7"/>
        <v>1.1484000000000001</v>
      </c>
      <c r="K30" s="23">
        <f t="shared" ca="1" si="8"/>
        <v>0</v>
      </c>
      <c r="L30" s="13">
        <f t="shared" ca="1" si="9"/>
        <v>28.039010797631487</v>
      </c>
      <c r="M30" s="13">
        <f t="shared" ca="1" si="10"/>
        <v>0</v>
      </c>
      <c r="N30" s="24">
        <f t="shared" ca="1" si="11"/>
        <v>0</v>
      </c>
      <c r="O30" s="19" t="s">
        <v>7</v>
      </c>
      <c r="P30" s="28">
        <f t="shared" ca="1" si="4"/>
        <v>28.039010797631487</v>
      </c>
      <c r="Q30" s="18" t="str">
        <f t="shared" ca="1" si="5"/>
        <v>We did not exceed</v>
      </c>
      <c r="R30" s="30">
        <f t="shared" ca="1" si="6"/>
        <v>-25.735182750755609</v>
      </c>
      <c r="S30" s="13">
        <f ca="1">-SUM($R$5:R30)</f>
        <v>665.91044316240266</v>
      </c>
    </row>
    <row r="31" spans="1:19" ht="15.5" customHeight="1" x14ac:dyDescent="0.25">
      <c r="A31" vm="155">
        <f ca="1"/>
        <v>45112</v>
      </c>
      <c r="B31" s="11" vm="156">
        <f ca="1"/>
        <v>1.1295999999999999</v>
      </c>
      <c r="D31">
        <v>27</v>
      </c>
      <c r="E31" s="4">
        <v>45105</v>
      </c>
      <c r="F31" s="56">
        <v>48</v>
      </c>
      <c r="G31" s="57">
        <v>4</v>
      </c>
      <c r="H31" s="57">
        <v>0</v>
      </c>
      <c r="I31" s="58">
        <v>0</v>
      </c>
      <c r="J31" vm="146">
        <f t="shared" ca="1" si="7"/>
        <v>1.1371</v>
      </c>
      <c r="K31" s="23">
        <f t="shared" ca="1" si="8"/>
        <v>42.212646205258991</v>
      </c>
      <c r="L31" s="13">
        <f t="shared" ca="1" si="9"/>
        <v>3.517720517104916</v>
      </c>
      <c r="M31" s="13">
        <f t="shared" ca="1" si="10"/>
        <v>0</v>
      </c>
      <c r="N31" s="24">
        <f t="shared" ca="1" si="11"/>
        <v>0</v>
      </c>
      <c r="O31" s="19" t="s">
        <v>7</v>
      </c>
      <c r="P31" s="28">
        <f t="shared" ca="1" si="4"/>
        <v>45.730366722363911</v>
      </c>
      <c r="Q31" s="18" t="str">
        <f t="shared" ca="1" si="5"/>
        <v>We did not exceed</v>
      </c>
      <c r="R31" s="30">
        <f t="shared" ca="1" si="6"/>
        <v>-8.0438268260231851</v>
      </c>
      <c r="S31" s="13">
        <f ca="1">-SUM($R$5:R31)</f>
        <v>673.95426998842584</v>
      </c>
    </row>
    <row r="32" spans="1:19" ht="15.5" customHeight="1" x14ac:dyDescent="0.25">
      <c r="A32" s="59" vm="157">
        <f ca="1"/>
        <v>45113</v>
      </c>
      <c r="B32" s="12" vm="158">
        <f ca="1"/>
        <v>1.1306</v>
      </c>
      <c r="D32">
        <v>28</v>
      </c>
      <c r="E32" s="4">
        <v>45106</v>
      </c>
      <c r="F32" s="56">
        <v>62.5</v>
      </c>
      <c r="G32" s="57">
        <v>2.25</v>
      </c>
      <c r="H32" s="57">
        <v>0</v>
      </c>
      <c r="I32" s="58">
        <v>0</v>
      </c>
      <c r="J32" vm="148">
        <f t="shared" ca="1" si="7"/>
        <v>1.1395</v>
      </c>
      <c r="K32" s="23">
        <f t="shared" ca="1" si="8"/>
        <v>54.848617814831066</v>
      </c>
      <c r="L32" s="13">
        <f t="shared" ca="1" si="9"/>
        <v>1.9745502413339184</v>
      </c>
      <c r="M32" s="13">
        <f t="shared" ca="1" si="10"/>
        <v>0</v>
      </c>
      <c r="N32" s="24">
        <f t="shared" ca="1" si="11"/>
        <v>0</v>
      </c>
      <c r="O32" s="19" t="s">
        <v>7</v>
      </c>
      <c r="P32" s="28">
        <f t="shared" ca="1" si="4"/>
        <v>56.823168056164981</v>
      </c>
      <c r="Q32" s="18" t="str">
        <f t="shared" ca="1" si="5"/>
        <v>We exceed a little</v>
      </c>
      <c r="R32" s="30">
        <f t="shared" ca="1" si="6"/>
        <v>3.0489745077778849</v>
      </c>
      <c r="S32" s="13">
        <f ca="1">-SUM($R$5:R32)</f>
        <v>670.90529548064796</v>
      </c>
    </row>
    <row r="33" spans="4:19" ht="15.5" customHeight="1" x14ac:dyDescent="0.25">
      <c r="D33">
        <v>29</v>
      </c>
      <c r="E33" s="4">
        <v>45107</v>
      </c>
      <c r="F33" s="56">
        <v>0</v>
      </c>
      <c r="G33" s="57">
        <v>9.1999999999999993</v>
      </c>
      <c r="H33" s="57">
        <v>0</v>
      </c>
      <c r="I33" s="58">
        <v>0</v>
      </c>
      <c r="J33" vm="150">
        <f t="shared" ca="1" si="7"/>
        <v>1.147</v>
      </c>
      <c r="K33" s="23">
        <f t="shared" ca="1" si="8"/>
        <v>0</v>
      </c>
      <c r="L33" s="13">
        <f t="shared" ca="1" si="9"/>
        <v>8.0209241499564072</v>
      </c>
      <c r="M33" s="13">
        <f t="shared" ca="1" si="10"/>
        <v>0</v>
      </c>
      <c r="N33" s="24">
        <f t="shared" ca="1" si="11"/>
        <v>0</v>
      </c>
      <c r="O33" s="19" t="s">
        <v>7</v>
      </c>
      <c r="P33" s="28">
        <f t="shared" ca="1" si="4"/>
        <v>8.0209241499564072</v>
      </c>
      <c r="Q33" s="18" t="str">
        <f t="shared" ca="1" si="5"/>
        <v>We did not exceed</v>
      </c>
      <c r="R33" s="30">
        <f t="shared" ca="1" si="6"/>
        <v>-45.753269398430689</v>
      </c>
      <c r="S33" s="13">
        <f ca="1">-SUM($R$5:R33)</f>
        <v>716.65856487907865</v>
      </c>
    </row>
    <row r="34" spans="4:19" ht="15.5" customHeight="1" x14ac:dyDescent="0.25">
      <c r="D34">
        <v>30</v>
      </c>
      <c r="E34" s="4">
        <v>45108</v>
      </c>
      <c r="F34" s="56">
        <v>0</v>
      </c>
      <c r="G34" s="57">
        <v>25.5</v>
      </c>
      <c r="H34" s="57">
        <v>0</v>
      </c>
      <c r="I34" s="58">
        <v>0</v>
      </c>
      <c r="J34" vm="150">
        <f t="shared" ca="1" si="7"/>
        <v>1.147</v>
      </c>
      <c r="K34" s="23">
        <f t="shared" ca="1" si="8"/>
        <v>0</v>
      </c>
      <c r="L34" s="13">
        <f t="shared" ca="1" si="9"/>
        <v>22.231909328683521</v>
      </c>
      <c r="M34" s="13">
        <f t="shared" ca="1" si="10"/>
        <v>0</v>
      </c>
      <c r="N34" s="24">
        <f t="shared" ca="1" si="11"/>
        <v>0</v>
      </c>
      <c r="O34" s="19" t="s">
        <v>7</v>
      </c>
      <c r="P34" s="28">
        <f t="shared" ca="1" si="4"/>
        <v>22.231909328683521</v>
      </c>
      <c r="Q34" s="18" t="str">
        <f t="shared" ca="1" si="5"/>
        <v>We did not exceed</v>
      </c>
      <c r="R34" s="30">
        <f t="shared" ca="1" si="6"/>
        <v>-31.542284219703575</v>
      </c>
      <c r="S34" s="13">
        <f ca="1">-SUM($R$5:R34)</f>
        <v>748.20084909878221</v>
      </c>
    </row>
    <row r="35" spans="4:19" ht="15.5" customHeight="1" x14ac:dyDescent="0.25">
      <c r="D35">
        <v>31</v>
      </c>
      <c r="E35" s="4">
        <v>45109</v>
      </c>
      <c r="F35" s="56">
        <v>0</v>
      </c>
      <c r="G35" s="57">
        <v>11.1</v>
      </c>
      <c r="H35" s="57">
        <v>0</v>
      </c>
      <c r="I35" s="58">
        <v>0</v>
      </c>
      <c r="J35" vm="150">
        <f ca="1">_xlfn.IFNA(_xlfn.XLOOKUP(E35,A$8:A$30,B$8:B$30),J34)</f>
        <v>1.147</v>
      </c>
      <c r="K35" s="23">
        <f t="shared" ca="1" si="8"/>
        <v>0</v>
      </c>
      <c r="L35" s="13">
        <f t="shared" ca="1" si="9"/>
        <v>9.67741935483871</v>
      </c>
      <c r="M35" s="13">
        <f t="shared" ca="1" si="10"/>
        <v>0</v>
      </c>
      <c r="N35" s="24">
        <f t="shared" ca="1" si="11"/>
        <v>0</v>
      </c>
      <c r="O35" s="19" t="s">
        <v>7</v>
      </c>
      <c r="P35" s="28">
        <f t="shared" ca="1" si="4"/>
        <v>9.67741935483871</v>
      </c>
      <c r="Q35" s="18" t="str">
        <f t="shared" ca="1" si="5"/>
        <v>We did not exceed</v>
      </c>
      <c r="R35" s="30">
        <f t="shared" ca="1" si="6"/>
        <v>-44.096774193548384</v>
      </c>
      <c r="S35" s="13">
        <f ca="1">-SUM($R$5:R35)</f>
        <v>792.29762329233063</v>
      </c>
    </row>
    <row r="36" spans="4:19" ht="15.5" customHeight="1" x14ac:dyDescent="0.25">
      <c r="D36">
        <v>32</v>
      </c>
      <c r="E36" s="4">
        <v>45110</v>
      </c>
      <c r="F36" s="56">
        <v>9</v>
      </c>
      <c r="G36" s="57">
        <v>21.6</v>
      </c>
      <c r="H36" s="57">
        <v>0</v>
      </c>
      <c r="I36" s="58">
        <v>0</v>
      </c>
      <c r="J36" s="54" vm="152">
        <f ca="1">_xlfn.IFNA(_xlfn.XLOOKUP(E36,A$8:A$30,B$8:B$30),J34)</f>
        <v>1.1462000000000001</v>
      </c>
      <c r="K36" s="23">
        <f t="shared" ca="1" si="8"/>
        <v>7.8520328040481582</v>
      </c>
      <c r="L36" s="13">
        <f t="shared" ca="1" si="9"/>
        <v>18.844878729715582</v>
      </c>
      <c r="M36" s="13">
        <f t="shared" ca="1" si="10"/>
        <v>0</v>
      </c>
      <c r="N36" s="24">
        <f t="shared" ca="1" si="11"/>
        <v>0</v>
      </c>
      <c r="O36" s="19" t="s">
        <v>7</v>
      </c>
      <c r="P36" s="11">
        <f t="shared" ca="1" si="4"/>
        <v>26.696911533763739</v>
      </c>
      <c r="Q36" s="18" t="str">
        <f t="shared" ca="1" si="5"/>
        <v>We did not exceed</v>
      </c>
      <c r="R36" s="30">
        <f t="shared" ca="1" si="6"/>
        <v>-27.077282014623357</v>
      </c>
      <c r="S36">
        <f ca="1">-SUM($R$5:R36)</f>
        <v>819.37490530695402</v>
      </c>
    </row>
    <row r="37" spans="4:19" ht="15.5" customHeight="1" x14ac:dyDescent="0.25">
      <c r="D37">
        <v>33</v>
      </c>
      <c r="E37" s="4">
        <v>45111</v>
      </c>
      <c r="F37" s="56">
        <v>6.5</v>
      </c>
      <c r="G37" s="57">
        <v>0</v>
      </c>
      <c r="H37" s="57">
        <v>0</v>
      </c>
      <c r="I37" s="58">
        <v>0</v>
      </c>
      <c r="J37" s="54" vm="154">
        <f ca="1">_xlfn.IFNA(_xlfn.XLOOKUP(E37,A$8:A$30,B$8:B$30),J34)</f>
        <v>1.1392</v>
      </c>
      <c r="K37" s="23">
        <f t="shared" ca="1" si="8"/>
        <v>5.705758426966292</v>
      </c>
      <c r="L37" s="13">
        <f t="shared" ca="1" si="9"/>
        <v>0</v>
      </c>
      <c r="M37" s="13">
        <f t="shared" ca="1" si="10"/>
        <v>0</v>
      </c>
      <c r="N37" s="24">
        <f t="shared" ca="1" si="11"/>
        <v>0</v>
      </c>
      <c r="O37" s="19" t="s">
        <v>7</v>
      </c>
      <c r="P37" s="55">
        <f t="shared" ca="1" si="4"/>
        <v>5.705758426966292</v>
      </c>
      <c r="Q37" s="18" t="str">
        <f t="shared" ca="1" si="5"/>
        <v>We did not exceed</v>
      </c>
      <c r="R37" s="30">
        <f t="shared" ca="1" si="6"/>
        <v>-48.068435121420805</v>
      </c>
      <c r="S37">
        <f ca="1">-SUM($R$5:R37)</f>
        <v>867.44334042837477</v>
      </c>
    </row>
    <row r="38" spans="4:19" ht="15.5" customHeight="1" x14ac:dyDescent="0.25">
      <c r="D38">
        <v>34</v>
      </c>
      <c r="E38" s="4">
        <v>45112</v>
      </c>
      <c r="F38" s="56">
        <v>40.799999999999997</v>
      </c>
      <c r="G38" s="57">
        <v>28.25</v>
      </c>
      <c r="H38" s="57">
        <v>0</v>
      </c>
      <c r="I38" s="58">
        <v>0</v>
      </c>
      <c r="J38" s="54" vm="150">
        <f ca="1">_xlfn.IFNA(_xlfn.XLOOKUP(E38,A$8:A$30,B$8:B$30),J34)</f>
        <v>1.147</v>
      </c>
      <c r="K38" s="23">
        <f t="shared" ca="1" si="8"/>
        <v>35.571054925893634</v>
      </c>
      <c r="L38" s="13">
        <f t="shared" ca="1" si="9"/>
        <v>24.629468177855273</v>
      </c>
      <c r="M38" s="13">
        <f t="shared" ca="1" si="10"/>
        <v>0</v>
      </c>
      <c r="N38" s="24">
        <f t="shared" ca="1" si="11"/>
        <v>0</v>
      </c>
      <c r="O38" s="19" t="s">
        <v>7</v>
      </c>
      <c r="P38" s="11">
        <f t="shared" ca="1" si="4"/>
        <v>60.200523103748907</v>
      </c>
      <c r="Q38" s="18" t="str">
        <f t="shared" ca="1" si="5"/>
        <v>We exceed a little</v>
      </c>
      <c r="R38" s="30">
        <f t="shared" ca="1" si="6"/>
        <v>6.4263295553618107</v>
      </c>
      <c r="S38">
        <f ca="1">-SUM($R$5:R38)</f>
        <v>861.01701087301296</v>
      </c>
    </row>
    <row r="39" spans="4:19" ht="15.5" customHeight="1" thickBot="1" x14ac:dyDescent="0.3">
      <c r="D39">
        <v>35</v>
      </c>
      <c r="E39" s="4">
        <v>45113</v>
      </c>
      <c r="F39" s="56">
        <v>26.5</v>
      </c>
      <c r="G39" s="57">
        <v>15.4</v>
      </c>
      <c r="H39" s="57">
        <v>0</v>
      </c>
      <c r="I39" s="58">
        <v>0</v>
      </c>
      <c r="J39" s="54" vm="150">
        <f ca="1">_xlfn.IFNA(_xlfn.XLOOKUP(E39,A$8:A$30,B$8:B$30),J34)</f>
        <v>1.147</v>
      </c>
      <c r="K39" s="23">
        <f t="shared" ca="1" si="8"/>
        <v>23.103748910200522</v>
      </c>
      <c r="L39" s="13">
        <f t="shared" ca="1" si="9"/>
        <v>13.426329555361814</v>
      </c>
      <c r="M39" s="13">
        <f t="shared" ca="1" si="10"/>
        <v>0</v>
      </c>
      <c r="N39" s="25">
        <f t="shared" ca="1" si="11"/>
        <v>0</v>
      </c>
      <c r="O39" s="61" t="s">
        <v>8</v>
      </c>
      <c r="P39" s="11">
        <f t="shared" ca="1" si="4"/>
        <v>36.53007846556234</v>
      </c>
      <c r="Q39" s="18" t="str">
        <f t="shared" ca="1" si="5"/>
        <v>We did not exceed</v>
      </c>
      <c r="R39" s="31">
        <f t="shared" ca="1" si="6"/>
        <v>-17.244115082824756</v>
      </c>
      <c r="S39">
        <f ca="1">-SUM($R$5:R39)</f>
        <v>878.26112595583777</v>
      </c>
    </row>
    <row r="40" spans="4:19" ht="15.5" customHeight="1" thickTop="1" x14ac:dyDescent="0.25">
      <c r="D40" s="2"/>
    </row>
    <row r="41" spans="4:19" ht="15.5" customHeight="1" x14ac:dyDescent="0.3">
      <c r="D41" s="2"/>
      <c r="E41" s="1"/>
    </row>
    <row r="42" spans="4:19" ht="15.5" customHeight="1" x14ac:dyDescent="0.3">
      <c r="D42" s="2"/>
      <c r="E42" s="1"/>
    </row>
    <row r="43" spans="4:19" ht="15.5" customHeight="1" x14ac:dyDescent="0.3">
      <c r="D43" s="2"/>
      <c r="E43" s="1"/>
    </row>
    <row r="44" spans="4:19" ht="15.5" customHeight="1" x14ac:dyDescent="0.3">
      <c r="D44" s="2"/>
      <c r="E44" s="1"/>
    </row>
    <row r="45" spans="4:19" ht="15.5" customHeight="1" x14ac:dyDescent="0.3">
      <c r="D45" s="2"/>
      <c r="E45" s="1"/>
    </row>
    <row r="46" spans="4:19" ht="15.5" customHeight="1" x14ac:dyDescent="0.3">
      <c r="D46" s="2"/>
      <c r="E46" s="1"/>
    </row>
  </sheetData>
  <conditionalFormatting sqref="I37:I39 Q5:Q39">
    <cfRule type="containsText" dxfId="64" priority="1" operator="containsText" text="we exceed way too much">
      <formula>NOT(ISERROR(SEARCH("we exceed way too much",I5)))</formula>
    </cfRule>
    <cfRule type="cellIs" dxfId="63" priority="2" operator="equal">
      <formula>"we exceed a little too much"</formula>
    </cfRule>
    <cfRule type="cellIs" dxfId="62" priority="3" operator="equal">
      <formula>"we exceed a little"</formula>
    </cfRule>
    <cfRule type="containsText" dxfId="61" priority="4" operator="containsText" text="We did not exceed">
      <formula>NOT(ISERROR(SEARCH("We did not exceed",I5)))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151D-2C1E-475C-9A0D-3A0ECCED010D}">
  <sheetPr codeName="Arkusz6"/>
  <dimension ref="A1:L110"/>
  <sheetViews>
    <sheetView workbookViewId="0">
      <selection activeCell="D9" sqref="D9"/>
    </sheetView>
  </sheetViews>
  <sheetFormatPr defaultRowHeight="12.5" x14ac:dyDescent="0.25"/>
  <cols>
    <col min="2" max="2" width="13" style="94" bestFit="1" customWidth="1"/>
    <col min="3" max="3" width="10.36328125" customWidth="1"/>
    <col min="4" max="4" width="17.08984375" style="78" bestFit="1" customWidth="1"/>
    <col min="5" max="5" width="16.7265625" style="78" customWidth="1"/>
    <col min="6" max="6" width="24.7265625" style="78" bestFit="1" customWidth="1"/>
    <col min="7" max="7" width="26.54296875" style="78" bestFit="1" customWidth="1"/>
    <col min="8" max="8" width="32.08984375" customWidth="1"/>
    <col min="9" max="9" width="14.1796875" style="78" bestFit="1" customWidth="1"/>
    <col min="10" max="10" width="20.453125" customWidth="1"/>
    <col min="11" max="11" width="22.36328125" style="78" customWidth="1"/>
    <col min="12" max="12" width="24.26953125" style="78" bestFit="1" customWidth="1"/>
    <col min="13" max="13" width="28.26953125" customWidth="1"/>
  </cols>
  <sheetData>
    <row r="1" spans="1:12" ht="33" customHeight="1" x14ac:dyDescent="0.25">
      <c r="A1" s="63" t="s">
        <v>129</v>
      </c>
      <c r="B1" s="93" t="s">
        <v>130</v>
      </c>
      <c r="C1" s="64" t="s">
        <v>175</v>
      </c>
      <c r="D1" s="79" t="s">
        <v>3</v>
      </c>
      <c r="E1" s="80" t="s">
        <v>132</v>
      </c>
      <c r="F1" s="79" t="s">
        <v>138</v>
      </c>
      <c r="G1" s="80" t="s">
        <v>159</v>
      </c>
      <c r="H1" s="65" t="s">
        <v>150</v>
      </c>
      <c r="I1" s="79" t="s">
        <v>151</v>
      </c>
      <c r="J1" s="66" t="s">
        <v>154</v>
      </c>
      <c r="K1" s="88" t="s">
        <v>160</v>
      </c>
      <c r="L1" s="88" t="s">
        <v>161</v>
      </c>
    </row>
    <row r="2" spans="1:12" x14ac:dyDescent="0.25">
      <c r="A2">
        <v>1</v>
      </c>
      <c r="B2" s="94">
        <v>45005</v>
      </c>
      <c r="C2" s="69" t="s">
        <v>169</v>
      </c>
      <c r="D2" s="78">
        <v>18.62707296038208</v>
      </c>
      <c r="E2" s="78">
        <v>18.62707296038208</v>
      </c>
      <c r="F2" s="78">
        <v>16.950636393947693</v>
      </c>
      <c r="G2" s="78">
        <v>46.567682400955199</v>
      </c>
      <c r="H2" t="s">
        <v>1</v>
      </c>
      <c r="I2" s="78">
        <v>100.77246471566704</v>
      </c>
      <c r="J2" t="s">
        <v>165</v>
      </c>
      <c r="K2" s="78">
        <v>46.998271167279945</v>
      </c>
      <c r="L2" s="78">
        <v>-46.998271167279945</v>
      </c>
    </row>
    <row r="3" spans="1:12" x14ac:dyDescent="0.25">
      <c r="A3">
        <v>2</v>
      </c>
      <c r="B3" s="94">
        <v>45006</v>
      </c>
      <c r="C3" s="69" t="s">
        <v>169</v>
      </c>
      <c r="D3" s="78">
        <v>21.218142803636233</v>
      </c>
      <c r="E3" s="78">
        <v>21.218142803636233</v>
      </c>
      <c r="F3" s="78">
        <v>16.79000865331215</v>
      </c>
      <c r="G3" s="78">
        <v>0</v>
      </c>
      <c r="H3" t="s">
        <v>1</v>
      </c>
      <c r="I3" s="78">
        <v>59.226294260584616</v>
      </c>
      <c r="J3" t="s">
        <v>166</v>
      </c>
      <c r="K3" s="78">
        <v>5.4521007121975202</v>
      </c>
      <c r="L3" s="78">
        <v>-52.450371879477466</v>
      </c>
    </row>
    <row r="4" spans="1:12" x14ac:dyDescent="0.25">
      <c r="A4">
        <v>3</v>
      </c>
      <c r="B4" s="94">
        <v>45007</v>
      </c>
      <c r="C4" s="69" t="s">
        <v>169</v>
      </c>
      <c r="D4" s="78">
        <v>3.8591377951091861</v>
      </c>
      <c r="E4" s="78">
        <v>36.753693286754149</v>
      </c>
      <c r="F4" s="78">
        <v>0</v>
      </c>
      <c r="G4" s="78">
        <v>45.942116608442689</v>
      </c>
      <c r="H4" t="s">
        <v>4</v>
      </c>
      <c r="I4" s="78">
        <v>86.554947690306022</v>
      </c>
      <c r="J4" t="s">
        <v>165</v>
      </c>
      <c r="K4" s="78">
        <v>32.780754141918926</v>
      </c>
      <c r="L4" s="78">
        <v>-85.231126021396392</v>
      </c>
    </row>
    <row r="5" spans="1:12" x14ac:dyDescent="0.25">
      <c r="A5">
        <v>4</v>
      </c>
      <c r="B5" s="94">
        <v>45008</v>
      </c>
      <c r="C5" s="69" t="s">
        <v>169</v>
      </c>
      <c r="D5" s="78">
        <v>22.087854441039234</v>
      </c>
      <c r="E5" s="78">
        <v>18.406545367532694</v>
      </c>
      <c r="F5" s="78">
        <v>0</v>
      </c>
      <c r="G5" s="78">
        <v>0</v>
      </c>
      <c r="H5" t="s">
        <v>4</v>
      </c>
      <c r="I5" s="78">
        <v>40.494399808571927</v>
      </c>
      <c r="J5" t="s">
        <v>168</v>
      </c>
      <c r="K5" s="78">
        <v>-13.279793739815169</v>
      </c>
      <c r="L5" s="78">
        <v>-71.951332281581216</v>
      </c>
    </row>
    <row r="6" spans="1:12" x14ac:dyDescent="0.25">
      <c r="A6">
        <v>5</v>
      </c>
      <c r="B6" s="94">
        <v>45009</v>
      </c>
      <c r="C6" s="69" t="s">
        <v>169</v>
      </c>
      <c r="D6" s="78">
        <v>16.334834405616213</v>
      </c>
      <c r="E6" s="78">
        <v>18.562311824563878</v>
      </c>
      <c r="F6" s="78">
        <v>0</v>
      </c>
      <c r="G6" s="78">
        <v>0</v>
      </c>
      <c r="H6" t="s">
        <v>4</v>
      </c>
      <c r="I6" s="78">
        <v>34.897146230180091</v>
      </c>
      <c r="J6" t="s">
        <v>168</v>
      </c>
      <c r="K6" s="78">
        <v>-18.877047318207005</v>
      </c>
      <c r="L6" s="78">
        <v>-53.074284963374211</v>
      </c>
    </row>
    <row r="7" spans="1:12" x14ac:dyDescent="0.25">
      <c r="A7">
        <v>6</v>
      </c>
      <c r="B7" s="94">
        <v>45010</v>
      </c>
      <c r="C7" s="69" t="s">
        <v>169</v>
      </c>
      <c r="D7" s="78">
        <v>27.843467736845817</v>
      </c>
      <c r="E7" s="78">
        <v>4.6405779561409695</v>
      </c>
      <c r="F7" s="78">
        <v>9.2811559122819389</v>
      </c>
      <c r="G7" s="78">
        <v>0</v>
      </c>
      <c r="H7" t="s">
        <v>1</v>
      </c>
      <c r="I7" s="78">
        <v>41.765201605268722</v>
      </c>
      <c r="J7" t="s">
        <v>168</v>
      </c>
      <c r="K7" s="78">
        <v>-12.008991943118374</v>
      </c>
      <c r="L7" s="78">
        <v>-41.065293020255837</v>
      </c>
    </row>
    <row r="8" spans="1:12" x14ac:dyDescent="0.25">
      <c r="A8">
        <v>7</v>
      </c>
      <c r="B8" s="94">
        <v>45011</v>
      </c>
      <c r="C8" s="69" t="s">
        <v>169</v>
      </c>
      <c r="D8" s="78">
        <v>9.2811559122819389</v>
      </c>
      <c r="E8" s="78">
        <v>6.0327513429832607</v>
      </c>
      <c r="F8" s="78">
        <v>18.562311824563878</v>
      </c>
      <c r="G8" s="78">
        <v>0</v>
      </c>
      <c r="H8" t="s">
        <v>1</v>
      </c>
      <c r="I8" s="78">
        <v>33.876219079829077</v>
      </c>
      <c r="J8" t="s">
        <v>168</v>
      </c>
      <c r="K8" s="78">
        <v>-19.897974468558019</v>
      </c>
      <c r="L8" s="78">
        <v>-21.167318551697818</v>
      </c>
    </row>
    <row r="9" spans="1:12" x14ac:dyDescent="0.25">
      <c r="A9">
        <v>8</v>
      </c>
      <c r="B9" s="94">
        <v>45012</v>
      </c>
      <c r="C9" s="69" t="s">
        <v>169</v>
      </c>
      <c r="D9" s="78">
        <v>98.663466037390393</v>
      </c>
      <c r="E9" s="78">
        <v>31.901495579099986</v>
      </c>
      <c r="F9" s="78">
        <v>9.7091508284217358</v>
      </c>
      <c r="G9" s="78">
        <v>48.083413626469543</v>
      </c>
      <c r="H9" t="s">
        <v>1</v>
      </c>
      <c r="I9" s="78">
        <v>188.35752607138167</v>
      </c>
      <c r="J9" t="s">
        <v>167</v>
      </c>
      <c r="K9" s="78">
        <v>134.58333252299457</v>
      </c>
      <c r="L9" s="78">
        <v>-155.75065107469237</v>
      </c>
    </row>
    <row r="10" spans="1:12" x14ac:dyDescent="0.25">
      <c r="A10">
        <v>9</v>
      </c>
      <c r="B10" s="94">
        <v>45013</v>
      </c>
      <c r="C10" s="69" t="s">
        <v>169</v>
      </c>
      <c r="D10" s="78">
        <v>339.81278849513581</v>
      </c>
      <c r="E10" s="78">
        <v>33.561983927027974</v>
      </c>
      <c r="F10" s="78">
        <v>9.6548172940765404</v>
      </c>
      <c r="G10" s="78">
        <v>0</v>
      </c>
      <c r="H10" t="s">
        <v>1</v>
      </c>
      <c r="I10" s="78">
        <v>383.02958971624037</v>
      </c>
      <c r="J10" t="s">
        <v>167</v>
      </c>
      <c r="K10" s="78">
        <v>329.25539616785329</v>
      </c>
      <c r="L10" s="78">
        <v>-485.00604724254566</v>
      </c>
    </row>
    <row r="11" spans="1:12" x14ac:dyDescent="0.25">
      <c r="A11">
        <v>10</v>
      </c>
      <c r="B11" s="94">
        <v>45014</v>
      </c>
      <c r="C11" s="69" t="s">
        <v>169</v>
      </c>
      <c r="D11" s="78">
        <v>6.4483203967743652</v>
      </c>
      <c r="E11" s="78">
        <v>12.89664079354873</v>
      </c>
      <c r="F11" s="78">
        <v>22.108527074654965</v>
      </c>
      <c r="G11" s="78">
        <v>9.2118862811062368</v>
      </c>
      <c r="H11" t="s">
        <v>1</v>
      </c>
      <c r="I11" s="78">
        <v>50.665374546084301</v>
      </c>
      <c r="J11" t="s">
        <v>168</v>
      </c>
      <c r="K11" s="78">
        <v>-3.1088190023027948</v>
      </c>
      <c r="L11" s="78">
        <v>-481.89722824024284</v>
      </c>
    </row>
    <row r="12" spans="1:12" x14ac:dyDescent="0.25">
      <c r="A12">
        <v>11</v>
      </c>
      <c r="B12" s="94">
        <v>45015</v>
      </c>
      <c r="C12" s="69" t="s">
        <v>169</v>
      </c>
      <c r="D12" s="78">
        <v>13.335647281263416</v>
      </c>
      <c r="E12" s="78">
        <v>48.958266731213634</v>
      </c>
      <c r="F12" s="78">
        <v>0</v>
      </c>
      <c r="G12" s="78">
        <v>126.06753683287511</v>
      </c>
      <c r="H12" t="s">
        <v>1</v>
      </c>
      <c r="I12" s="78">
        <v>188.36145084535215</v>
      </c>
      <c r="J12" t="s">
        <v>167</v>
      </c>
      <c r="K12" s="78">
        <v>134.58725729696505</v>
      </c>
      <c r="L12" s="78">
        <v>-616.48448553720789</v>
      </c>
    </row>
    <row r="13" spans="1:12" x14ac:dyDescent="0.25">
      <c r="A13">
        <v>12</v>
      </c>
      <c r="B13" s="94">
        <v>45016</v>
      </c>
      <c r="C13" s="69" t="s">
        <v>169</v>
      </c>
      <c r="D13" s="78">
        <v>47.633438120754917</v>
      </c>
      <c r="E13" s="78">
        <v>26.718949816284187</v>
      </c>
      <c r="F13" s="78">
        <v>0</v>
      </c>
      <c r="G13" s="78">
        <v>0</v>
      </c>
      <c r="H13" t="s">
        <v>7</v>
      </c>
      <c r="I13" s="78">
        <v>74.352387937039111</v>
      </c>
      <c r="J13" t="s">
        <v>166</v>
      </c>
      <c r="K13" s="78">
        <v>20.578194388652015</v>
      </c>
      <c r="L13" s="78">
        <v>-637.06267992585992</v>
      </c>
    </row>
    <row r="14" spans="1:12" x14ac:dyDescent="0.25">
      <c r="A14">
        <v>13</v>
      </c>
      <c r="B14" s="94">
        <v>45017</v>
      </c>
      <c r="C14" s="69" t="s">
        <v>169</v>
      </c>
      <c r="D14" s="78">
        <v>0</v>
      </c>
      <c r="E14" s="78">
        <v>0</v>
      </c>
      <c r="F14" s="78">
        <v>0</v>
      </c>
      <c r="G14" s="78">
        <v>0</v>
      </c>
      <c r="H14" t="s">
        <v>7</v>
      </c>
      <c r="I14" s="78">
        <v>0</v>
      </c>
      <c r="J14" t="s">
        <v>168</v>
      </c>
      <c r="K14" s="78">
        <v>-53.774193548387096</v>
      </c>
      <c r="L14" s="78">
        <v>-583.28848637747285</v>
      </c>
    </row>
    <row r="15" spans="1:12" x14ac:dyDescent="0.25">
      <c r="A15">
        <v>14</v>
      </c>
      <c r="B15" s="94">
        <v>45018</v>
      </c>
      <c r="C15" s="69" t="s">
        <v>169</v>
      </c>
      <c r="D15" s="78">
        <v>0</v>
      </c>
      <c r="E15" s="78">
        <v>4.8831184147002133</v>
      </c>
      <c r="F15" s="78">
        <v>0</v>
      </c>
      <c r="G15" s="78">
        <v>17.505518845151709</v>
      </c>
      <c r="H15" t="s">
        <v>7</v>
      </c>
      <c r="I15" s="78">
        <v>22.388637259851922</v>
      </c>
      <c r="J15" t="s">
        <v>168</v>
      </c>
      <c r="K15" s="78">
        <v>-31.385556288535174</v>
      </c>
      <c r="L15" s="78">
        <v>-551.90293008893764</v>
      </c>
    </row>
    <row r="16" spans="1:12" x14ac:dyDescent="0.25">
      <c r="A16">
        <v>15</v>
      </c>
      <c r="B16" s="94">
        <v>45019</v>
      </c>
      <c r="C16" s="69" t="s">
        <v>169</v>
      </c>
      <c r="D16" s="78">
        <v>0</v>
      </c>
      <c r="E16" s="78">
        <v>11.422034108935136</v>
      </c>
      <c r="F16" s="78">
        <v>0</v>
      </c>
      <c r="G16" s="78">
        <v>0</v>
      </c>
      <c r="H16" t="s">
        <v>7</v>
      </c>
      <c r="I16" s="78">
        <v>11.422034108935136</v>
      </c>
      <c r="J16" t="s">
        <v>168</v>
      </c>
      <c r="K16" s="78">
        <v>-42.35215943945196</v>
      </c>
      <c r="L16" s="78">
        <v>-509.55077064948568</v>
      </c>
    </row>
    <row r="17" spans="1:12" x14ac:dyDescent="0.25">
      <c r="A17">
        <v>16</v>
      </c>
      <c r="B17" s="94">
        <v>45020</v>
      </c>
      <c r="C17" s="69" t="s">
        <v>169</v>
      </c>
      <c r="D17" s="78">
        <v>0</v>
      </c>
      <c r="E17" s="78">
        <v>0</v>
      </c>
      <c r="F17" s="78">
        <v>0</v>
      </c>
      <c r="G17" s="78">
        <v>0</v>
      </c>
      <c r="H17" t="s">
        <v>7</v>
      </c>
      <c r="I17" s="78">
        <v>0</v>
      </c>
      <c r="J17" t="s">
        <v>168</v>
      </c>
      <c r="K17" s="78">
        <v>-53.774193548387096</v>
      </c>
      <c r="L17" s="78">
        <v>-455.77657710109861</v>
      </c>
    </row>
    <row r="18" spans="1:12" x14ac:dyDescent="0.25">
      <c r="A18">
        <v>17</v>
      </c>
      <c r="B18" s="94">
        <v>45021</v>
      </c>
      <c r="C18" s="69" t="s">
        <v>169</v>
      </c>
      <c r="D18" s="78">
        <v>0</v>
      </c>
      <c r="E18" s="78">
        <v>0.9161082986586343</v>
      </c>
      <c r="F18" s="78">
        <v>0</v>
      </c>
      <c r="G18" s="78">
        <v>0</v>
      </c>
      <c r="H18" t="s">
        <v>7</v>
      </c>
      <c r="I18" s="78">
        <v>0.9161082986586343</v>
      </c>
      <c r="J18" t="s">
        <v>168</v>
      </c>
      <c r="K18" s="78">
        <v>-52.858085249728461</v>
      </c>
      <c r="L18" s="78">
        <v>-402.91849185137016</v>
      </c>
    </row>
    <row r="19" spans="1:12" x14ac:dyDescent="0.25">
      <c r="A19">
        <v>18</v>
      </c>
      <c r="B19" s="94">
        <v>45022</v>
      </c>
      <c r="C19" s="69" t="s">
        <v>169</v>
      </c>
      <c r="D19" s="78">
        <v>0</v>
      </c>
      <c r="E19" s="78">
        <v>5.4927751697267526</v>
      </c>
      <c r="F19" s="78">
        <v>0</v>
      </c>
      <c r="G19" s="78">
        <v>0</v>
      </c>
      <c r="H19" t="s">
        <v>7</v>
      </c>
      <c r="I19" s="78">
        <v>5.4927751697267526</v>
      </c>
      <c r="J19" t="s">
        <v>168</v>
      </c>
      <c r="K19" s="78">
        <v>-48.281418378660341</v>
      </c>
      <c r="L19" s="78">
        <v>-354.6370734727098</v>
      </c>
    </row>
    <row r="20" spans="1:12" x14ac:dyDescent="0.25">
      <c r="A20">
        <v>19</v>
      </c>
      <c r="B20" s="94">
        <v>45023</v>
      </c>
      <c r="C20" s="69" t="s">
        <v>169</v>
      </c>
      <c r="D20" s="78">
        <v>0</v>
      </c>
      <c r="E20" s="78">
        <v>0</v>
      </c>
      <c r="F20" s="78">
        <v>0</v>
      </c>
      <c r="G20" s="78">
        <v>24.742494776584437</v>
      </c>
      <c r="H20" t="s">
        <v>7</v>
      </c>
      <c r="I20" s="78">
        <v>24.742494776584437</v>
      </c>
      <c r="J20" t="s">
        <v>168</v>
      </c>
      <c r="K20" s="78">
        <v>-29.03169877180266</v>
      </c>
      <c r="L20" s="78">
        <v>-325.60537470090713</v>
      </c>
    </row>
    <row r="21" spans="1:12" x14ac:dyDescent="0.25">
      <c r="A21">
        <v>20</v>
      </c>
      <c r="B21" s="94">
        <v>45024</v>
      </c>
      <c r="C21" s="69" t="s">
        <v>169</v>
      </c>
      <c r="D21" s="78">
        <v>0</v>
      </c>
      <c r="E21" s="78">
        <v>0</v>
      </c>
      <c r="F21" s="78">
        <v>0</v>
      </c>
      <c r="G21" s="78">
        <v>0</v>
      </c>
      <c r="H21" t="s">
        <v>7</v>
      </c>
      <c r="I21" s="78">
        <v>0</v>
      </c>
      <c r="J21" t="s">
        <v>168</v>
      </c>
      <c r="K21" s="78">
        <v>-53.774193548387096</v>
      </c>
      <c r="L21" s="78">
        <v>-271.83118115252006</v>
      </c>
    </row>
    <row r="22" spans="1:12" x14ac:dyDescent="0.25">
      <c r="A22">
        <v>21</v>
      </c>
      <c r="B22" s="94">
        <v>45025</v>
      </c>
      <c r="C22" s="69" t="s">
        <v>169</v>
      </c>
      <c r="D22" s="78">
        <v>0</v>
      </c>
      <c r="E22" s="78">
        <v>24.375939298412817</v>
      </c>
      <c r="F22" s="78">
        <v>0</v>
      </c>
      <c r="G22" s="78">
        <v>0</v>
      </c>
      <c r="H22" t="s">
        <v>7</v>
      </c>
      <c r="I22" s="78">
        <v>24.375939298412817</v>
      </c>
      <c r="J22" t="s">
        <v>168</v>
      </c>
      <c r="K22" s="78">
        <v>-29.398254249974279</v>
      </c>
      <c r="L22" s="78">
        <v>-242.43292690254577</v>
      </c>
    </row>
    <row r="23" spans="1:12" x14ac:dyDescent="0.25">
      <c r="A23">
        <v>22</v>
      </c>
      <c r="B23" s="94">
        <v>45026</v>
      </c>
      <c r="C23" s="69" t="s">
        <v>169</v>
      </c>
      <c r="D23" s="78">
        <v>23.41428160559288</v>
      </c>
      <c r="E23" s="78">
        <v>4.2403817080994974</v>
      </c>
      <c r="F23" s="78">
        <v>0</v>
      </c>
      <c r="G23" s="78">
        <v>0</v>
      </c>
      <c r="H23" t="s">
        <v>7</v>
      </c>
      <c r="I23" s="78">
        <v>27.654663313692378</v>
      </c>
      <c r="J23" t="s">
        <v>168</v>
      </c>
      <c r="K23" s="78">
        <v>-26.119530234694718</v>
      </c>
      <c r="L23" s="78">
        <v>-216.31339666785107</v>
      </c>
    </row>
    <row r="24" spans="1:12" x14ac:dyDescent="0.25">
      <c r="A24">
        <v>23</v>
      </c>
      <c r="B24" s="94">
        <v>45027</v>
      </c>
      <c r="C24" s="69" t="s">
        <v>169</v>
      </c>
      <c r="D24" s="78">
        <v>10.955342372708051</v>
      </c>
      <c r="E24" s="78">
        <v>34.105806696635618</v>
      </c>
      <c r="F24" s="78">
        <v>0</v>
      </c>
      <c r="G24" s="78">
        <v>8.7460149942119276</v>
      </c>
      <c r="H24" t="s">
        <v>7</v>
      </c>
      <c r="I24" s="78">
        <v>53.807164063555597</v>
      </c>
      <c r="J24" t="s">
        <v>166</v>
      </c>
      <c r="K24" s="78">
        <v>3.2970515168500469E-2</v>
      </c>
      <c r="L24" s="78">
        <v>-216.34636718301957</v>
      </c>
    </row>
    <row r="25" spans="1:12" x14ac:dyDescent="0.25">
      <c r="A25">
        <v>24</v>
      </c>
      <c r="B25" s="94">
        <v>45028</v>
      </c>
      <c r="C25" s="69" t="s">
        <v>169</v>
      </c>
      <c r="D25" s="78">
        <v>7.2227589133359213</v>
      </c>
      <c r="E25" s="78">
        <v>2.3473966468341745</v>
      </c>
      <c r="F25" s="78">
        <v>18.056897283339804</v>
      </c>
      <c r="G25" s="78">
        <v>0</v>
      </c>
      <c r="H25" t="s">
        <v>1</v>
      </c>
      <c r="I25" s="78">
        <v>27.627052843509901</v>
      </c>
      <c r="J25" t="s">
        <v>168</v>
      </c>
      <c r="K25" s="78">
        <v>-26.147140704877195</v>
      </c>
      <c r="L25" s="78">
        <v>-190.19922647814238</v>
      </c>
    </row>
    <row r="26" spans="1:12" x14ac:dyDescent="0.25">
      <c r="A26">
        <v>25</v>
      </c>
      <c r="B26" s="94">
        <v>45029</v>
      </c>
      <c r="C26" s="69" t="s">
        <v>169</v>
      </c>
      <c r="D26" s="78">
        <v>6.4448331235778848</v>
      </c>
      <c r="E26" s="78">
        <v>43.323600441829115</v>
      </c>
      <c r="F26" s="78">
        <v>21.679702535146721</v>
      </c>
      <c r="G26" s="78">
        <v>194.72347190321292</v>
      </c>
      <c r="H26" t="s">
        <v>1</v>
      </c>
      <c r="I26" s="78">
        <v>266.17160800376666</v>
      </c>
      <c r="J26" t="s">
        <v>167</v>
      </c>
      <c r="K26" s="78">
        <v>212.39741445537956</v>
      </c>
      <c r="L26" s="78">
        <v>-402.59664093352194</v>
      </c>
    </row>
    <row r="27" spans="1:12" x14ac:dyDescent="0.25">
      <c r="A27">
        <v>26</v>
      </c>
      <c r="B27" s="94">
        <v>45030</v>
      </c>
      <c r="C27" s="69" t="s">
        <v>169</v>
      </c>
      <c r="D27" s="78">
        <v>4.143136354220144</v>
      </c>
      <c r="E27" s="78">
        <v>33.325227196988116</v>
      </c>
      <c r="F27" s="78">
        <v>21.814513586785196</v>
      </c>
      <c r="G27" s="78">
        <v>179.59595413728192</v>
      </c>
      <c r="H27" t="s">
        <v>1</v>
      </c>
      <c r="I27" s="78">
        <v>238.87883127527539</v>
      </c>
      <c r="J27" t="s">
        <v>167</v>
      </c>
      <c r="K27" s="78">
        <v>185.10463772688828</v>
      </c>
      <c r="L27" s="78">
        <v>-587.70127866041025</v>
      </c>
    </row>
    <row r="28" spans="1:12" x14ac:dyDescent="0.25">
      <c r="A28">
        <v>27</v>
      </c>
      <c r="B28" s="94">
        <v>45031</v>
      </c>
      <c r="C28" s="69" t="s">
        <v>169</v>
      </c>
      <c r="D28" s="78">
        <v>0</v>
      </c>
      <c r="E28" s="78">
        <v>30.80331811181064</v>
      </c>
      <c r="F28" s="78">
        <v>21.814513586785196</v>
      </c>
      <c r="G28" s="78">
        <v>53.140227151954029</v>
      </c>
      <c r="H28" t="s">
        <v>1</v>
      </c>
      <c r="I28" s="78">
        <v>105.75805885054987</v>
      </c>
      <c r="J28" t="s">
        <v>165</v>
      </c>
      <c r="K28" s="78">
        <v>51.983865302162776</v>
      </c>
      <c r="L28" s="78">
        <v>-639.68514396257308</v>
      </c>
    </row>
    <row r="29" spans="1:12" x14ac:dyDescent="0.25">
      <c r="A29">
        <v>28</v>
      </c>
      <c r="B29" s="94">
        <v>45032</v>
      </c>
      <c r="C29" s="69" t="s">
        <v>169</v>
      </c>
      <c r="D29" s="78">
        <v>10.628045430390806</v>
      </c>
      <c r="E29" s="78">
        <v>11.708863609752582</v>
      </c>
      <c r="F29" s="78">
        <v>78.094247345240348</v>
      </c>
      <c r="G29" s="78">
        <v>13.510227242022211</v>
      </c>
      <c r="H29" t="s">
        <v>1</v>
      </c>
      <c r="I29" s="78">
        <v>113.94138362740594</v>
      </c>
      <c r="J29" t="s">
        <v>167</v>
      </c>
      <c r="K29" s="78">
        <v>60.167190079018845</v>
      </c>
      <c r="L29" s="78">
        <v>-699.85233404159192</v>
      </c>
    </row>
    <row r="30" spans="1:12" x14ac:dyDescent="0.25">
      <c r="A30">
        <v>29</v>
      </c>
      <c r="B30" s="94">
        <v>45033</v>
      </c>
      <c r="C30" s="69" t="s">
        <v>169</v>
      </c>
      <c r="D30" s="78">
        <v>0</v>
      </c>
      <c r="E30" s="78">
        <v>2.7095816225336034</v>
      </c>
      <c r="F30" s="78">
        <v>78.312057096303946</v>
      </c>
      <c r="G30" s="78">
        <v>0</v>
      </c>
      <c r="H30" t="s">
        <v>1</v>
      </c>
      <c r="I30" s="78">
        <v>81.021638718837551</v>
      </c>
      <c r="J30" t="s">
        <v>165</v>
      </c>
      <c r="K30" s="78">
        <v>27.247445170450455</v>
      </c>
      <c r="L30" s="78">
        <v>-727.09977921204234</v>
      </c>
    </row>
    <row r="31" spans="1:12" x14ac:dyDescent="0.25">
      <c r="A31">
        <v>30</v>
      </c>
      <c r="B31" s="94">
        <v>45034</v>
      </c>
      <c r="C31" s="69" t="s">
        <v>169</v>
      </c>
      <c r="D31" s="78">
        <v>12.54729883543142</v>
      </c>
      <c r="E31" s="78">
        <v>25.990833301965086</v>
      </c>
      <c r="F31" s="78">
        <v>0</v>
      </c>
      <c r="G31" s="78">
        <v>0</v>
      </c>
      <c r="H31" t="s">
        <v>1</v>
      </c>
      <c r="I31" s="78">
        <v>38.538132137396502</v>
      </c>
      <c r="J31" t="s">
        <v>168</v>
      </c>
      <c r="K31" s="78">
        <v>-15.236061410990594</v>
      </c>
      <c r="L31" s="78">
        <v>-711.86371780105173</v>
      </c>
    </row>
    <row r="32" spans="1:12" x14ac:dyDescent="0.25">
      <c r="A32">
        <v>31</v>
      </c>
      <c r="B32" s="94">
        <v>45035</v>
      </c>
      <c r="C32" s="69" t="s">
        <v>169</v>
      </c>
      <c r="D32" s="78">
        <v>131.96173432349445</v>
      </c>
      <c r="E32" s="78">
        <v>10.575580447006482</v>
      </c>
      <c r="F32" s="78">
        <v>13.196173432349445</v>
      </c>
      <c r="G32" s="78">
        <v>6.5980867161747225</v>
      </c>
      <c r="H32" t="s">
        <v>1</v>
      </c>
      <c r="I32" s="78">
        <v>162.33157491902509</v>
      </c>
      <c r="J32" t="s">
        <v>167</v>
      </c>
      <c r="K32" s="78">
        <v>108.55738137063798</v>
      </c>
      <c r="L32" s="78">
        <v>-820.42109917168978</v>
      </c>
    </row>
    <row r="33" spans="1:12" x14ac:dyDescent="0.25">
      <c r="A33">
        <v>32</v>
      </c>
      <c r="B33" s="94">
        <v>45036</v>
      </c>
      <c r="C33" s="69" t="s">
        <v>0</v>
      </c>
      <c r="D33" s="78">
        <v>0</v>
      </c>
      <c r="E33" s="78">
        <v>34.626545392474824</v>
      </c>
      <c r="F33" s="78">
        <v>12.192445560730572</v>
      </c>
      <c r="G33" s="78">
        <v>0</v>
      </c>
      <c r="H33" t="s">
        <v>1</v>
      </c>
      <c r="I33" s="78">
        <v>46.8189909532054</v>
      </c>
      <c r="J33" t="s">
        <v>168</v>
      </c>
      <c r="K33" s="78">
        <v>-6.9552025951816958</v>
      </c>
      <c r="L33" s="78">
        <v>6.9552025951816958</v>
      </c>
    </row>
    <row r="34" spans="1:12" x14ac:dyDescent="0.25">
      <c r="A34">
        <v>33</v>
      </c>
      <c r="B34" s="94">
        <v>45037</v>
      </c>
      <c r="C34" s="69" t="s">
        <v>0</v>
      </c>
      <c r="D34" s="78">
        <v>0</v>
      </c>
      <c r="E34" s="78">
        <v>12.940306123694677</v>
      </c>
      <c r="F34" s="78">
        <v>12.207835965749695</v>
      </c>
      <c r="G34" s="78">
        <v>21.974104738349453</v>
      </c>
      <c r="H34" t="s">
        <v>1</v>
      </c>
      <c r="I34" s="78">
        <v>47.122246827793823</v>
      </c>
      <c r="J34" t="s">
        <v>168</v>
      </c>
      <c r="K34" s="78">
        <v>-6.6519467205932727</v>
      </c>
      <c r="L34" s="78">
        <v>13.607149315774969</v>
      </c>
    </row>
    <row r="35" spans="1:12" x14ac:dyDescent="0.25">
      <c r="A35">
        <v>34</v>
      </c>
      <c r="B35" s="94">
        <v>45038</v>
      </c>
      <c r="C35" s="69" t="s">
        <v>0</v>
      </c>
      <c r="D35" s="78">
        <v>15.259794957187118</v>
      </c>
      <c r="E35" s="78">
        <v>10.498738930544738</v>
      </c>
      <c r="F35" s="78">
        <v>12.207835965749695</v>
      </c>
      <c r="G35" s="78">
        <v>0</v>
      </c>
      <c r="H35" t="s">
        <v>1</v>
      </c>
      <c r="I35" s="78">
        <v>37.966369853481552</v>
      </c>
      <c r="J35" t="s">
        <v>168</v>
      </c>
      <c r="K35" s="78">
        <v>-15.807823694905544</v>
      </c>
      <c r="L35" s="78">
        <v>29.414973010680512</v>
      </c>
    </row>
    <row r="36" spans="1:12" x14ac:dyDescent="0.25">
      <c r="A36">
        <v>35</v>
      </c>
      <c r="B36" s="94">
        <v>45039</v>
      </c>
      <c r="C36" s="69" t="s">
        <v>0</v>
      </c>
      <c r="D36" s="78">
        <v>65.92231421504836</v>
      </c>
      <c r="E36" s="78">
        <v>18.555910667939536</v>
      </c>
      <c r="F36" s="78">
        <v>0</v>
      </c>
      <c r="G36" s="78">
        <v>0</v>
      </c>
      <c r="H36" t="s">
        <v>1</v>
      </c>
      <c r="I36" s="78">
        <v>84.478224882987888</v>
      </c>
      <c r="J36" t="s">
        <v>165</v>
      </c>
      <c r="K36" s="78">
        <v>30.704031334600792</v>
      </c>
      <c r="L36" s="78">
        <v>-1.2890583239202797</v>
      </c>
    </row>
    <row r="37" spans="1:12" x14ac:dyDescent="0.25">
      <c r="A37">
        <v>36</v>
      </c>
      <c r="B37" s="94">
        <v>45040</v>
      </c>
      <c r="C37" s="69" t="s">
        <v>0</v>
      </c>
      <c r="D37" s="78">
        <v>10.893931837878927</v>
      </c>
      <c r="E37" s="78">
        <v>40.186504113064487</v>
      </c>
      <c r="F37" s="78">
        <v>24.208737417508729</v>
      </c>
      <c r="G37" s="78">
        <v>86.667279954681248</v>
      </c>
      <c r="H37" t="s">
        <v>1</v>
      </c>
      <c r="I37" s="78">
        <v>161.95645332313339</v>
      </c>
      <c r="J37" t="s">
        <v>167</v>
      </c>
      <c r="K37" s="78">
        <v>108.18225977474629</v>
      </c>
      <c r="L37" s="78">
        <v>-109.47131809866656</v>
      </c>
    </row>
    <row r="38" spans="1:12" x14ac:dyDescent="0.25">
      <c r="A38">
        <v>37</v>
      </c>
      <c r="B38" s="94">
        <v>45041</v>
      </c>
      <c r="C38" s="69" t="s">
        <v>0</v>
      </c>
      <c r="D38" s="78">
        <v>0</v>
      </c>
      <c r="E38" s="78">
        <v>28.386040403203602</v>
      </c>
      <c r="F38" s="78">
        <v>24.365699916912963</v>
      </c>
      <c r="G38" s="78">
        <v>15.837704945993426</v>
      </c>
      <c r="H38" t="s">
        <v>1</v>
      </c>
      <c r="I38" s="78">
        <v>68.58944526610999</v>
      </c>
      <c r="J38" t="s">
        <v>166</v>
      </c>
      <c r="K38" s="78">
        <v>14.815251717722894</v>
      </c>
      <c r="L38" s="78">
        <v>-124.28656981638946</v>
      </c>
    </row>
    <row r="39" spans="1:12" x14ac:dyDescent="0.25">
      <c r="A39">
        <v>38</v>
      </c>
      <c r="B39" s="94">
        <v>45042</v>
      </c>
      <c r="C39" s="69" t="s">
        <v>0</v>
      </c>
      <c r="D39" s="78">
        <v>7.2453442625326341</v>
      </c>
      <c r="E39" s="78">
        <v>14.490688525065268</v>
      </c>
      <c r="F39" s="78">
        <v>24.151147541775448</v>
      </c>
      <c r="G39" s="78">
        <v>4.8302295083550897</v>
      </c>
      <c r="H39" t="s">
        <v>1</v>
      </c>
      <c r="I39" s="78">
        <v>50.717409837728439</v>
      </c>
      <c r="J39" t="s">
        <v>168</v>
      </c>
      <c r="K39" s="78">
        <v>-3.0567837106586566</v>
      </c>
      <c r="L39" s="78">
        <v>-121.2297861057308</v>
      </c>
    </row>
    <row r="40" spans="1:12" x14ac:dyDescent="0.25">
      <c r="A40">
        <v>39</v>
      </c>
      <c r="B40" s="94">
        <v>45043</v>
      </c>
      <c r="C40" s="69" t="s">
        <v>0</v>
      </c>
      <c r="D40" s="78">
        <v>56.394541008430387</v>
      </c>
      <c r="E40" s="78">
        <v>24.837595720734235</v>
      </c>
      <c r="F40" s="78">
        <v>16.930361141041548</v>
      </c>
      <c r="G40" s="78">
        <v>25.197560876107193</v>
      </c>
      <c r="H40" t="s">
        <v>1</v>
      </c>
      <c r="I40" s="78">
        <v>123.36005874631336</v>
      </c>
      <c r="J40" t="s">
        <v>167</v>
      </c>
      <c r="K40" s="78">
        <v>69.585865197926267</v>
      </c>
      <c r="L40" s="78">
        <v>-190.81565130365706</v>
      </c>
    </row>
    <row r="41" spans="1:12" x14ac:dyDescent="0.25">
      <c r="A41">
        <v>40</v>
      </c>
      <c r="B41" s="94">
        <v>45044</v>
      </c>
      <c r="C41" s="69" t="s">
        <v>0</v>
      </c>
      <c r="D41" s="78">
        <v>18.059843096083181</v>
      </c>
      <c r="E41" s="78">
        <v>26.728567782203111</v>
      </c>
      <c r="F41" s="78">
        <v>16.98829240571558</v>
      </c>
      <c r="G41" s="78">
        <v>4.8159581589555156</v>
      </c>
      <c r="H41" t="s">
        <v>1</v>
      </c>
      <c r="I41" s="78">
        <v>66.592661442957379</v>
      </c>
      <c r="J41" t="s">
        <v>166</v>
      </c>
      <c r="K41" s="78">
        <v>12.818467894570283</v>
      </c>
      <c r="L41" s="78">
        <v>-203.63411919822735</v>
      </c>
    </row>
    <row r="42" spans="1:12" x14ac:dyDescent="0.25">
      <c r="A42">
        <v>41</v>
      </c>
      <c r="B42" s="94">
        <v>45045</v>
      </c>
      <c r="C42" s="69" t="s">
        <v>0</v>
      </c>
      <c r="D42" s="78">
        <v>0</v>
      </c>
      <c r="E42" s="78">
        <v>22.755402301064809</v>
      </c>
      <c r="F42" s="78">
        <v>16.133459832500975</v>
      </c>
      <c r="G42" s="78">
        <v>108.35905857649909</v>
      </c>
      <c r="H42" t="s">
        <v>1</v>
      </c>
      <c r="I42" s="78">
        <v>147.24792071006488</v>
      </c>
      <c r="J42" t="s">
        <v>167</v>
      </c>
      <c r="K42" s="78">
        <v>93.473727161677772</v>
      </c>
      <c r="L42" s="78">
        <v>-297.10784635990512</v>
      </c>
    </row>
    <row r="43" spans="1:12" x14ac:dyDescent="0.25">
      <c r="A43">
        <v>42</v>
      </c>
      <c r="B43" s="94">
        <v>45046</v>
      </c>
      <c r="C43" s="69" t="s">
        <v>0</v>
      </c>
      <c r="D43" s="78">
        <v>0</v>
      </c>
      <c r="E43" s="78">
        <v>17.09665146429208</v>
      </c>
      <c r="F43" s="78">
        <v>16.133459832500975</v>
      </c>
      <c r="G43" s="78">
        <v>9.6319163179110312</v>
      </c>
      <c r="H43" t="s">
        <v>1</v>
      </c>
      <c r="I43" s="78">
        <v>42.86202761470409</v>
      </c>
      <c r="J43" t="s">
        <v>168</v>
      </c>
      <c r="K43" s="78">
        <v>-10.912165933683006</v>
      </c>
      <c r="L43" s="78">
        <v>-286.19568042622211</v>
      </c>
    </row>
    <row r="44" spans="1:12" x14ac:dyDescent="0.25">
      <c r="A44">
        <v>43</v>
      </c>
      <c r="B44" s="94">
        <v>45047</v>
      </c>
      <c r="C44" s="69" t="s">
        <v>0</v>
      </c>
      <c r="D44" s="78">
        <v>14.545137197006611</v>
      </c>
      <c r="E44" s="78">
        <v>25.090361664836404</v>
      </c>
      <c r="F44" s="78">
        <v>16.242069869990715</v>
      </c>
      <c r="G44" s="78">
        <v>4.8483790656688699</v>
      </c>
      <c r="H44" t="s">
        <v>1</v>
      </c>
      <c r="I44" s="78">
        <v>60.725947797502606</v>
      </c>
      <c r="J44" t="s">
        <v>166</v>
      </c>
      <c r="K44" s="78">
        <v>6.9517542491155098</v>
      </c>
      <c r="L44" s="78">
        <v>-293.14743467533765</v>
      </c>
    </row>
    <row r="45" spans="1:12" x14ac:dyDescent="0.25">
      <c r="A45">
        <v>44</v>
      </c>
      <c r="B45" s="94">
        <v>45048</v>
      </c>
      <c r="C45" s="69" t="s">
        <v>0</v>
      </c>
      <c r="D45" s="78">
        <v>23.933923224761081</v>
      </c>
      <c r="E45" s="78">
        <v>21.181522053913554</v>
      </c>
      <c r="F45" s="78">
        <v>16.753746257332754</v>
      </c>
      <c r="G45" s="78">
        <v>0</v>
      </c>
      <c r="H45" t="s">
        <v>1</v>
      </c>
      <c r="I45" s="78">
        <v>61.869191536007392</v>
      </c>
      <c r="J45" t="s">
        <v>166</v>
      </c>
      <c r="K45" s="78">
        <v>8.094997987620296</v>
      </c>
      <c r="L45" s="78">
        <v>-301.24243266295792</v>
      </c>
    </row>
    <row r="46" spans="1:12" x14ac:dyDescent="0.25">
      <c r="A46">
        <v>45</v>
      </c>
      <c r="B46" s="94">
        <v>45049</v>
      </c>
      <c r="C46" s="69" t="s">
        <v>0</v>
      </c>
      <c r="D46" s="78">
        <v>0</v>
      </c>
      <c r="E46" s="78">
        <v>26.606850965840625</v>
      </c>
      <c r="F46" s="78">
        <v>16.703852624294562</v>
      </c>
      <c r="G46" s="78">
        <v>14.556214429742404</v>
      </c>
      <c r="H46" t="s">
        <v>1</v>
      </c>
      <c r="I46" s="78">
        <v>57.866918019877595</v>
      </c>
      <c r="J46" t="s">
        <v>166</v>
      </c>
      <c r="K46" s="78">
        <v>4.0927244714904987</v>
      </c>
      <c r="L46" s="78">
        <v>-305.33515713444842</v>
      </c>
    </row>
    <row r="47" spans="1:12" x14ac:dyDescent="0.25">
      <c r="A47">
        <v>46</v>
      </c>
      <c r="B47" s="94">
        <v>45050</v>
      </c>
      <c r="C47" s="69" t="s">
        <v>0</v>
      </c>
      <c r="D47" s="78">
        <v>2.8755187915153027</v>
      </c>
      <c r="E47" s="78">
        <v>10.663382185202581</v>
      </c>
      <c r="F47" s="78">
        <v>0</v>
      </c>
      <c r="G47" s="78">
        <v>14.377593957576513</v>
      </c>
      <c r="H47" t="s">
        <v>1</v>
      </c>
      <c r="I47" s="78">
        <v>27.916494934294398</v>
      </c>
      <c r="J47" t="s">
        <v>168</v>
      </c>
      <c r="K47" s="78">
        <v>-25.857698614092698</v>
      </c>
      <c r="L47" s="78">
        <v>-279.47745852035575</v>
      </c>
    </row>
    <row r="48" spans="1:12" x14ac:dyDescent="0.25">
      <c r="A48">
        <v>47</v>
      </c>
      <c r="B48" s="94">
        <v>45051</v>
      </c>
      <c r="C48" s="69" t="s">
        <v>170</v>
      </c>
      <c r="D48" s="78">
        <v>77.509872697392623</v>
      </c>
      <c r="E48" s="78">
        <v>16.188770879835168</v>
      </c>
      <c r="F48" s="78">
        <v>0</v>
      </c>
      <c r="G48" s="78">
        <v>0</v>
      </c>
      <c r="H48" s="5" t="s">
        <v>1</v>
      </c>
      <c r="I48" s="78">
        <v>93.698643577227784</v>
      </c>
      <c r="J48" t="s">
        <v>165</v>
      </c>
      <c r="K48" s="78">
        <v>39.924450028840688</v>
      </c>
      <c r="L48" s="78">
        <v>-39.924450028840688</v>
      </c>
    </row>
    <row r="49" spans="1:12" x14ac:dyDescent="0.25">
      <c r="A49">
        <v>48</v>
      </c>
      <c r="B49" s="94">
        <v>45052</v>
      </c>
      <c r="C49" s="69" t="s">
        <v>170</v>
      </c>
      <c r="D49" s="78">
        <v>22.995413181584045</v>
      </c>
      <c r="E49" s="78">
        <v>19.377468174348156</v>
      </c>
      <c r="F49" s="78">
        <v>11.099119428977898</v>
      </c>
      <c r="G49" s="78">
        <v>29.434128872427578</v>
      </c>
      <c r="H49" t="s">
        <v>1</v>
      </c>
      <c r="I49" s="78">
        <v>82.906129657337686</v>
      </c>
      <c r="J49" t="s">
        <v>165</v>
      </c>
      <c r="K49" s="78">
        <v>29.13193610895059</v>
      </c>
      <c r="L49" s="78">
        <v>-69.056386137791279</v>
      </c>
    </row>
    <row r="50" spans="1:12" x14ac:dyDescent="0.25">
      <c r="A50">
        <v>49</v>
      </c>
      <c r="B50" s="94">
        <v>45053</v>
      </c>
      <c r="C50" s="69" t="s">
        <v>170</v>
      </c>
      <c r="D50" s="78">
        <v>19.622752581618386</v>
      </c>
      <c r="E50" s="78">
        <v>23.056734283401603</v>
      </c>
      <c r="F50" s="78">
        <v>11.099119428977898</v>
      </c>
      <c r="G50" s="78">
        <v>11.037798327160342</v>
      </c>
      <c r="H50" t="s">
        <v>1</v>
      </c>
      <c r="I50" s="78">
        <v>64.816404621158227</v>
      </c>
      <c r="J50" t="s">
        <v>166</v>
      </c>
      <c r="K50" s="78">
        <v>11.042211072771131</v>
      </c>
      <c r="L50" s="78">
        <v>-80.098597210562417</v>
      </c>
    </row>
    <row r="51" spans="1:12" x14ac:dyDescent="0.25">
      <c r="A51">
        <v>50</v>
      </c>
      <c r="B51" s="94">
        <v>45054</v>
      </c>
      <c r="C51" s="69" t="s">
        <v>170</v>
      </c>
      <c r="D51" s="78">
        <v>0</v>
      </c>
      <c r="E51" s="78">
        <v>16.525081401326904</v>
      </c>
      <c r="F51" s="78">
        <v>6.120400519009964</v>
      </c>
      <c r="G51" s="78">
        <v>184.22405562219993</v>
      </c>
      <c r="H51" t="s">
        <v>1</v>
      </c>
      <c r="I51" s="78">
        <v>206.86953754253679</v>
      </c>
      <c r="J51" t="s">
        <v>167</v>
      </c>
      <c r="K51" s="78">
        <v>153.09534399414969</v>
      </c>
      <c r="L51" s="78">
        <v>-233.1939412047121</v>
      </c>
    </row>
    <row r="52" spans="1:12" x14ac:dyDescent="0.25">
      <c r="A52">
        <v>51</v>
      </c>
      <c r="B52" s="94">
        <v>45055</v>
      </c>
      <c r="C52" s="69" t="s">
        <v>170</v>
      </c>
      <c r="D52" s="78">
        <v>52.561527180409897</v>
      </c>
      <c r="E52" s="78">
        <v>11.338008207732029</v>
      </c>
      <c r="F52" s="78">
        <v>0</v>
      </c>
      <c r="G52" s="78">
        <v>8.6267453754482819</v>
      </c>
      <c r="H52" t="s">
        <v>1</v>
      </c>
      <c r="I52" s="78">
        <v>72.526280763590208</v>
      </c>
      <c r="J52" t="s">
        <v>166</v>
      </c>
      <c r="K52" s="78">
        <v>18.752087215203112</v>
      </c>
      <c r="L52" s="78">
        <v>-251.94602841991522</v>
      </c>
    </row>
    <row r="53" spans="1:12" x14ac:dyDescent="0.25">
      <c r="A53">
        <v>52</v>
      </c>
      <c r="B53" s="94">
        <v>45056</v>
      </c>
      <c r="C53" s="69" t="s">
        <v>170</v>
      </c>
      <c r="D53" s="78">
        <v>12.354135577464099</v>
      </c>
      <c r="E53" s="78">
        <v>31.680407074883188</v>
      </c>
      <c r="F53" s="78">
        <v>20.794089585830662</v>
      </c>
      <c r="G53" s="78">
        <v>56.266360055777092</v>
      </c>
      <c r="H53" t="s">
        <v>1</v>
      </c>
      <c r="I53" s="78">
        <v>121.09499229395504</v>
      </c>
      <c r="J53" t="s">
        <v>167</v>
      </c>
      <c r="K53" s="78">
        <v>67.320798745567942</v>
      </c>
      <c r="L53" s="78">
        <v>-319.26682716548316</v>
      </c>
    </row>
    <row r="54" spans="1:12" x14ac:dyDescent="0.25">
      <c r="A54">
        <v>53</v>
      </c>
      <c r="B54" s="94">
        <v>45057</v>
      </c>
      <c r="C54" s="69" t="s">
        <v>170</v>
      </c>
      <c r="D54" s="78">
        <v>0</v>
      </c>
      <c r="E54" s="78">
        <v>66.606804595439002</v>
      </c>
      <c r="F54" s="78">
        <v>0</v>
      </c>
      <c r="G54" s="78">
        <v>101.35550690053877</v>
      </c>
      <c r="H54" t="s">
        <v>1</v>
      </c>
      <c r="I54" s="78">
        <v>167.96231149597776</v>
      </c>
      <c r="J54" t="s">
        <v>167</v>
      </c>
      <c r="K54" s="78">
        <v>114.18811794759065</v>
      </c>
      <c r="L54" s="78">
        <v>-433.45494511307379</v>
      </c>
    </row>
    <row r="55" spans="1:12" x14ac:dyDescent="0.25">
      <c r="A55">
        <v>54</v>
      </c>
      <c r="B55" s="94">
        <v>45058</v>
      </c>
      <c r="C55" s="69" t="s">
        <v>170</v>
      </c>
      <c r="D55" s="78">
        <v>2.2111392280667275</v>
      </c>
      <c r="E55" s="78">
        <v>28.192025157850775</v>
      </c>
      <c r="F55" s="78">
        <v>22.111392280667275</v>
      </c>
      <c r="G55" s="78">
        <v>10.441490799203992</v>
      </c>
      <c r="H55" t="s">
        <v>1</v>
      </c>
      <c r="I55" s="78">
        <v>62.956047465788771</v>
      </c>
      <c r="J55" t="s">
        <v>166</v>
      </c>
      <c r="K55" s="78">
        <v>9.1818539174016749</v>
      </c>
      <c r="L55" s="78">
        <v>-442.63679903047546</v>
      </c>
    </row>
    <row r="56" spans="1:12" x14ac:dyDescent="0.25">
      <c r="A56">
        <v>55</v>
      </c>
      <c r="B56" s="94">
        <v>45059</v>
      </c>
      <c r="C56" s="69" t="s">
        <v>170</v>
      </c>
      <c r="D56" s="78">
        <v>7.3704640935557579</v>
      </c>
      <c r="E56" s="78">
        <v>11.977004152028107</v>
      </c>
      <c r="F56" s="78">
        <v>27.025035009704446</v>
      </c>
      <c r="G56" s="78">
        <v>0</v>
      </c>
      <c r="H56" t="s">
        <v>1</v>
      </c>
      <c r="I56" s="78">
        <v>46.372503255288308</v>
      </c>
      <c r="J56" t="s">
        <v>168</v>
      </c>
      <c r="K56" s="78">
        <v>-7.4016902930987882</v>
      </c>
      <c r="L56" s="78">
        <v>-435.23510873737666</v>
      </c>
    </row>
    <row r="57" spans="1:12" x14ac:dyDescent="0.25">
      <c r="A57">
        <v>56</v>
      </c>
      <c r="B57" s="94">
        <v>45060</v>
      </c>
      <c r="C57" s="69" t="s">
        <v>170</v>
      </c>
      <c r="D57" s="78">
        <v>153.55133528241163</v>
      </c>
      <c r="E57" s="78">
        <v>30.464584920030468</v>
      </c>
      <c r="F57" s="78">
        <v>0</v>
      </c>
      <c r="G57" s="78">
        <v>13.512517504852223</v>
      </c>
      <c r="H57" t="s">
        <v>7</v>
      </c>
      <c r="I57" s="78">
        <v>197.5284377072943</v>
      </c>
      <c r="J57" t="s">
        <v>167</v>
      </c>
      <c r="K57" s="78">
        <v>143.7542441589072</v>
      </c>
      <c r="L57" s="78">
        <v>-578.98935289628389</v>
      </c>
    </row>
    <row r="58" spans="1:12" x14ac:dyDescent="0.25">
      <c r="A58">
        <v>57</v>
      </c>
      <c r="B58" s="94">
        <v>45061</v>
      </c>
      <c r="C58" s="69" t="s">
        <v>170</v>
      </c>
      <c r="D58" s="78">
        <v>0</v>
      </c>
      <c r="E58" s="78">
        <v>28.073702663936938</v>
      </c>
      <c r="F58" s="78">
        <v>0</v>
      </c>
      <c r="G58" s="78">
        <v>0</v>
      </c>
      <c r="H58" t="s">
        <v>7</v>
      </c>
      <c r="I58" s="78">
        <v>28.073702663936938</v>
      </c>
      <c r="J58" t="s">
        <v>168</v>
      </c>
      <c r="K58" s="78">
        <v>-25.700490884450158</v>
      </c>
      <c r="L58" s="78">
        <v>-553.28886201183377</v>
      </c>
    </row>
    <row r="59" spans="1:12" x14ac:dyDescent="0.25">
      <c r="A59">
        <v>58</v>
      </c>
      <c r="B59" s="94">
        <v>45062</v>
      </c>
      <c r="C59" s="69" t="s">
        <v>170</v>
      </c>
      <c r="D59" s="78">
        <v>0</v>
      </c>
      <c r="E59" s="78">
        <v>9.2683458728601025</v>
      </c>
      <c r="F59" s="78">
        <v>0</v>
      </c>
      <c r="G59" s="78">
        <v>0</v>
      </c>
      <c r="H59" t="s">
        <v>7</v>
      </c>
      <c r="I59" s="78">
        <v>9.2683458728601025</v>
      </c>
      <c r="J59" t="s">
        <v>168</v>
      </c>
      <c r="K59" s="78">
        <v>-44.505847675526994</v>
      </c>
      <c r="L59" s="78">
        <v>-508.78301433630679</v>
      </c>
    </row>
    <row r="60" spans="1:12" x14ac:dyDescent="0.25">
      <c r="A60">
        <v>59</v>
      </c>
      <c r="B60" s="94">
        <v>45063</v>
      </c>
      <c r="C60" s="69" t="s">
        <v>170</v>
      </c>
      <c r="D60" s="78">
        <v>0</v>
      </c>
      <c r="E60" s="78">
        <v>14.989945768082382</v>
      </c>
      <c r="F60" s="78">
        <v>0</v>
      </c>
      <c r="G60" s="78">
        <v>0</v>
      </c>
      <c r="H60" t="s">
        <v>7</v>
      </c>
      <c r="I60" s="78">
        <v>14.989945768082382</v>
      </c>
      <c r="J60" t="s">
        <v>168</v>
      </c>
      <c r="K60" s="78">
        <v>-38.78424778030471</v>
      </c>
      <c r="L60" s="78">
        <v>-469.99876655600207</v>
      </c>
    </row>
    <row r="61" spans="1:12" x14ac:dyDescent="0.25">
      <c r="A61">
        <v>60</v>
      </c>
      <c r="B61" s="94">
        <v>45064</v>
      </c>
      <c r="C61" s="69" t="s">
        <v>170</v>
      </c>
      <c r="D61" s="78">
        <v>0</v>
      </c>
      <c r="E61" s="78">
        <v>17.049984667279976</v>
      </c>
      <c r="F61" s="78">
        <v>0</v>
      </c>
      <c r="G61" s="78">
        <v>0</v>
      </c>
      <c r="H61" t="s">
        <v>7</v>
      </c>
      <c r="I61" s="78">
        <v>17.049984667279976</v>
      </c>
      <c r="J61" t="s">
        <v>168</v>
      </c>
      <c r="K61" s="78">
        <v>-36.724208881107117</v>
      </c>
      <c r="L61" s="78">
        <v>-433.27455767489494</v>
      </c>
    </row>
    <row r="62" spans="1:12" x14ac:dyDescent="0.25">
      <c r="A62">
        <v>61</v>
      </c>
      <c r="B62" s="94">
        <v>45065</v>
      </c>
      <c r="C62" s="69" t="s">
        <v>170</v>
      </c>
      <c r="D62" s="78">
        <v>0</v>
      </c>
      <c r="E62" s="78">
        <v>22.070453793052714</v>
      </c>
      <c r="F62" s="78">
        <v>0</v>
      </c>
      <c r="G62" s="78">
        <v>0</v>
      </c>
      <c r="H62" t="s">
        <v>7</v>
      </c>
      <c r="I62" s="78">
        <v>22.070453793052714</v>
      </c>
      <c r="J62" t="s">
        <v>168</v>
      </c>
      <c r="K62" s="78">
        <v>-31.703739755334382</v>
      </c>
      <c r="L62" s="78">
        <v>-401.57081791956057</v>
      </c>
    </row>
    <row r="63" spans="1:12" x14ac:dyDescent="0.25">
      <c r="A63">
        <v>62</v>
      </c>
      <c r="B63" s="94">
        <v>45066</v>
      </c>
      <c r="C63" s="69" t="s">
        <v>170</v>
      </c>
      <c r="D63" s="78">
        <v>0</v>
      </c>
      <c r="E63" s="78">
        <v>16.221783537893746</v>
      </c>
      <c r="F63" s="78">
        <v>0</v>
      </c>
      <c r="G63" s="78">
        <v>0</v>
      </c>
      <c r="H63" t="s">
        <v>7</v>
      </c>
      <c r="I63" s="78">
        <v>16.221783537893746</v>
      </c>
      <c r="J63" t="s">
        <v>168</v>
      </c>
      <c r="K63" s="78">
        <v>-37.552410010493347</v>
      </c>
      <c r="L63" s="78">
        <v>-364.01840790906721</v>
      </c>
    </row>
    <row r="64" spans="1:12" x14ac:dyDescent="0.25">
      <c r="A64">
        <v>63</v>
      </c>
      <c r="B64" s="94">
        <v>45067</v>
      </c>
      <c r="C64" s="69" t="s">
        <v>170</v>
      </c>
      <c r="D64" s="78">
        <v>0</v>
      </c>
      <c r="E64" s="78">
        <v>15.36348811260836</v>
      </c>
      <c r="F64" s="78">
        <v>0</v>
      </c>
      <c r="G64" s="78">
        <v>28.446362666601274</v>
      </c>
      <c r="H64" s="5" t="s">
        <v>7</v>
      </c>
      <c r="I64" s="78">
        <v>43.809850779209633</v>
      </c>
      <c r="J64" t="s">
        <v>168</v>
      </c>
      <c r="K64" s="78">
        <v>-9.9643427691774633</v>
      </c>
      <c r="L64" s="78">
        <v>-354.05406513988976</v>
      </c>
    </row>
    <row r="65" spans="1:12" x14ac:dyDescent="0.25">
      <c r="A65">
        <v>64</v>
      </c>
      <c r="B65" s="94">
        <v>45068</v>
      </c>
      <c r="C65" s="69" t="s">
        <v>170</v>
      </c>
      <c r="D65" s="78">
        <v>0</v>
      </c>
      <c r="E65" s="78">
        <v>21.712586288187438</v>
      </c>
      <c r="F65" s="78">
        <v>0</v>
      </c>
      <c r="G65" s="78">
        <v>0</v>
      </c>
      <c r="H65" t="s">
        <v>7</v>
      </c>
      <c r="I65" s="78">
        <v>21.712586288187438</v>
      </c>
      <c r="J65" t="s">
        <v>168</v>
      </c>
      <c r="K65" s="78">
        <v>-32.061607260199658</v>
      </c>
      <c r="L65" s="78">
        <v>-321.99245787969011</v>
      </c>
    </row>
    <row r="66" spans="1:12" x14ac:dyDescent="0.25">
      <c r="A66">
        <v>65</v>
      </c>
      <c r="B66" s="94">
        <v>45069</v>
      </c>
      <c r="C66" s="69" t="s">
        <v>170</v>
      </c>
      <c r="D66" s="78">
        <v>2.4101321957509372</v>
      </c>
      <c r="E66" s="78">
        <v>19.437716158731309</v>
      </c>
      <c r="F66" s="78">
        <v>0</v>
      </c>
      <c r="G66" s="78">
        <v>36.151982936264055</v>
      </c>
      <c r="H66" t="s">
        <v>7</v>
      </c>
      <c r="I66" s="78">
        <v>57.9998312907463</v>
      </c>
      <c r="J66" t="s">
        <v>166</v>
      </c>
      <c r="K66" s="78">
        <v>4.2256377423592042</v>
      </c>
      <c r="L66" s="78">
        <v>-326.2180956220493</v>
      </c>
    </row>
    <row r="67" spans="1:12" x14ac:dyDescent="0.25">
      <c r="A67">
        <v>66</v>
      </c>
      <c r="B67" s="94">
        <v>45070</v>
      </c>
      <c r="C67" s="69" t="s">
        <v>170</v>
      </c>
      <c r="D67" s="78">
        <v>0</v>
      </c>
      <c r="E67" s="78">
        <v>7.2649779629001783</v>
      </c>
      <c r="F67" s="78">
        <v>0</v>
      </c>
      <c r="G67" s="78">
        <v>36.324889814500892</v>
      </c>
      <c r="H67" t="s">
        <v>7</v>
      </c>
      <c r="I67" s="78">
        <v>43.589867777401068</v>
      </c>
      <c r="J67" t="s">
        <v>168</v>
      </c>
      <c r="K67" s="78">
        <v>-10.184325770986028</v>
      </c>
      <c r="L67" s="78">
        <v>-316.03376985106325</v>
      </c>
    </row>
    <row r="68" spans="1:12" x14ac:dyDescent="0.25">
      <c r="A68">
        <v>67</v>
      </c>
      <c r="B68" s="94">
        <v>45071</v>
      </c>
      <c r="C68" s="69" t="s">
        <v>170</v>
      </c>
      <c r="D68" s="78">
        <v>3.0316626850830071</v>
      </c>
      <c r="E68" s="78">
        <v>34.864120878454578</v>
      </c>
      <c r="F68" s="78">
        <v>0</v>
      </c>
      <c r="G68" s="78">
        <v>24.253301480664057</v>
      </c>
      <c r="H68" t="s">
        <v>7</v>
      </c>
      <c r="I68" s="78">
        <v>62.149085044201641</v>
      </c>
      <c r="J68" t="s">
        <v>166</v>
      </c>
      <c r="K68" s="78">
        <v>8.3748914958145448</v>
      </c>
      <c r="L68" s="78">
        <v>-324.40866134687781</v>
      </c>
    </row>
    <row r="69" spans="1:12" x14ac:dyDescent="0.25">
      <c r="A69">
        <v>68</v>
      </c>
      <c r="B69" s="94">
        <v>45072</v>
      </c>
      <c r="C69" s="69" t="s">
        <v>170</v>
      </c>
      <c r="D69" s="78">
        <v>0</v>
      </c>
      <c r="E69" s="78">
        <v>12.787256585437142</v>
      </c>
      <c r="F69" s="78">
        <v>0</v>
      </c>
      <c r="G69" s="78">
        <v>56.93373765420823</v>
      </c>
      <c r="H69" t="s">
        <v>7</v>
      </c>
      <c r="I69" s="78">
        <v>69.720994239645364</v>
      </c>
      <c r="J69" t="s">
        <v>166</v>
      </c>
      <c r="K69" s="78">
        <v>15.946800691258268</v>
      </c>
      <c r="L69" s="78">
        <v>-340.35546203813607</v>
      </c>
    </row>
    <row r="70" spans="1:12" x14ac:dyDescent="0.25">
      <c r="A70">
        <v>69</v>
      </c>
      <c r="B70" s="94">
        <v>45073</v>
      </c>
      <c r="C70" s="69" t="s">
        <v>170</v>
      </c>
      <c r="D70" s="78">
        <v>0</v>
      </c>
      <c r="E70" s="78">
        <v>11.569422624919319</v>
      </c>
      <c r="F70" s="78">
        <v>0</v>
      </c>
      <c r="G70" s="78">
        <v>7.3070037631069384</v>
      </c>
      <c r="H70" t="s">
        <v>7</v>
      </c>
      <c r="I70" s="78">
        <v>18.876426388026257</v>
      </c>
      <c r="J70" t="s">
        <v>168</v>
      </c>
      <c r="K70" s="78">
        <v>-34.897767160360843</v>
      </c>
      <c r="L70" s="78">
        <v>-305.45769487777522</v>
      </c>
    </row>
    <row r="71" spans="1:12" x14ac:dyDescent="0.25">
      <c r="A71">
        <v>70</v>
      </c>
      <c r="B71" s="94">
        <v>45074</v>
      </c>
      <c r="C71" s="69" t="s">
        <v>170</v>
      </c>
      <c r="D71" s="78">
        <v>0</v>
      </c>
      <c r="E71" s="78">
        <v>10.960505644660408</v>
      </c>
      <c r="F71" s="78">
        <v>0</v>
      </c>
      <c r="G71" s="78">
        <v>0</v>
      </c>
      <c r="H71" t="s">
        <v>7</v>
      </c>
      <c r="I71" s="78">
        <v>10.960505644660408</v>
      </c>
      <c r="J71" t="s">
        <v>168</v>
      </c>
      <c r="K71" s="78">
        <v>-42.813687903726688</v>
      </c>
      <c r="L71" s="78">
        <v>-262.64400697404852</v>
      </c>
    </row>
    <row r="72" spans="1:12" x14ac:dyDescent="0.25">
      <c r="A72">
        <v>71</v>
      </c>
      <c r="B72" s="94">
        <v>45075</v>
      </c>
      <c r="C72" s="69" t="s">
        <v>170</v>
      </c>
      <c r="D72" s="78">
        <v>59.644083063514856</v>
      </c>
      <c r="E72" s="78">
        <v>15.823940404605983</v>
      </c>
      <c r="F72" s="78">
        <v>24.344523699393818</v>
      </c>
      <c r="G72" s="78">
        <v>4.8689047398787642</v>
      </c>
      <c r="H72" t="s">
        <v>1</v>
      </c>
      <c r="I72" s="78">
        <v>104.68145190739341</v>
      </c>
      <c r="J72" t="s">
        <v>165</v>
      </c>
      <c r="K72" s="78">
        <v>50.907258359006313</v>
      </c>
      <c r="L72" s="78">
        <v>-313.55126533305486</v>
      </c>
    </row>
    <row r="73" spans="1:12" x14ac:dyDescent="0.25">
      <c r="A73">
        <v>72</v>
      </c>
      <c r="B73" s="94">
        <v>45076</v>
      </c>
      <c r="C73" s="69" t="s">
        <v>170</v>
      </c>
      <c r="D73" s="78">
        <v>0</v>
      </c>
      <c r="E73" s="78">
        <v>17.572547775364267</v>
      </c>
      <c r="F73" s="78">
        <v>28.921484880287021</v>
      </c>
      <c r="G73" s="78">
        <v>6.1015790886681476</v>
      </c>
      <c r="H73" t="s">
        <v>1</v>
      </c>
      <c r="I73" s="78">
        <v>52.595611744319434</v>
      </c>
      <c r="J73" t="s">
        <v>168</v>
      </c>
      <c r="K73" s="78">
        <v>-1.1785818040676617</v>
      </c>
      <c r="L73" s="78">
        <v>-312.37268352898718</v>
      </c>
    </row>
    <row r="74" spans="1:12" x14ac:dyDescent="0.25">
      <c r="A74">
        <v>73</v>
      </c>
      <c r="B74" s="94">
        <v>45077</v>
      </c>
      <c r="C74" s="69" t="s">
        <v>170</v>
      </c>
      <c r="D74" s="78">
        <v>0</v>
      </c>
      <c r="E74" s="78">
        <v>20.532449586049182</v>
      </c>
      <c r="F74" s="78">
        <v>30.144424198696388</v>
      </c>
      <c r="G74" s="78">
        <v>0</v>
      </c>
      <c r="H74" t="s">
        <v>1</v>
      </c>
      <c r="I74" s="78">
        <v>50.676873784745567</v>
      </c>
      <c r="J74" t="s">
        <v>168</v>
      </c>
      <c r="K74" s="78">
        <v>-3.0973197636415293</v>
      </c>
      <c r="L74" s="78">
        <v>-309.27536376534567</v>
      </c>
    </row>
    <row r="75" spans="1:12" x14ac:dyDescent="0.25">
      <c r="A75">
        <v>74</v>
      </c>
      <c r="B75" s="94">
        <v>45078</v>
      </c>
      <c r="C75" s="69" t="s">
        <v>170</v>
      </c>
      <c r="D75" s="78">
        <v>0</v>
      </c>
      <c r="E75" s="78">
        <v>3.036929057337221</v>
      </c>
      <c r="F75" s="78">
        <v>37.172011661807581</v>
      </c>
      <c r="G75" s="78">
        <v>36.443148688046648</v>
      </c>
      <c r="H75" t="s">
        <v>1</v>
      </c>
      <c r="I75" s="78">
        <v>76.652089407191454</v>
      </c>
      <c r="J75" t="s">
        <v>166</v>
      </c>
      <c r="K75" s="78">
        <v>22.877895858804358</v>
      </c>
      <c r="L75" s="78">
        <v>-332.15325962415005</v>
      </c>
    </row>
    <row r="76" spans="1:12" x14ac:dyDescent="0.25">
      <c r="A76">
        <v>75</v>
      </c>
      <c r="B76" s="94">
        <v>45079</v>
      </c>
      <c r="C76" s="69" t="s">
        <v>171</v>
      </c>
      <c r="D76" s="78">
        <v>0</v>
      </c>
      <c r="E76" s="78">
        <v>22.56259745024305</v>
      </c>
      <c r="F76" s="78">
        <v>36.687150325598459</v>
      </c>
      <c r="G76" s="78">
        <v>0</v>
      </c>
      <c r="H76" t="s">
        <v>1</v>
      </c>
      <c r="I76" s="78">
        <v>59.249747775841513</v>
      </c>
      <c r="J76" t="s">
        <v>166</v>
      </c>
      <c r="K76" s="78">
        <v>5.4755542274544169</v>
      </c>
      <c r="L76" s="78">
        <v>-5.4755542274544169</v>
      </c>
    </row>
    <row r="77" spans="1:12" x14ac:dyDescent="0.25">
      <c r="A77">
        <v>76</v>
      </c>
      <c r="B77" s="94">
        <v>45080</v>
      </c>
      <c r="C77" s="69" t="s">
        <v>171</v>
      </c>
      <c r="D77" s="78">
        <v>0</v>
      </c>
      <c r="E77" s="78">
        <v>6.8788406860497107</v>
      </c>
      <c r="F77" s="78">
        <v>0</v>
      </c>
      <c r="G77" s="78">
        <v>13.757681372099421</v>
      </c>
      <c r="H77" t="s">
        <v>7</v>
      </c>
      <c r="I77" s="78">
        <v>20.636522058149133</v>
      </c>
      <c r="J77" t="s">
        <v>168</v>
      </c>
      <c r="K77" s="78">
        <v>-33.137671490237963</v>
      </c>
      <c r="L77" s="78">
        <v>27.662117262783546</v>
      </c>
    </row>
    <row r="78" spans="1:12" x14ac:dyDescent="0.25">
      <c r="A78">
        <v>77</v>
      </c>
      <c r="B78" s="94">
        <v>45081</v>
      </c>
      <c r="C78" s="69" t="s">
        <v>171</v>
      </c>
      <c r="D78" s="78">
        <v>0</v>
      </c>
      <c r="E78" s="78">
        <v>17.151242777217277</v>
      </c>
      <c r="F78" s="78">
        <v>0</v>
      </c>
      <c r="G78" s="78">
        <v>0</v>
      </c>
      <c r="H78" t="s">
        <v>7</v>
      </c>
      <c r="I78" s="78">
        <v>17.151242777217277</v>
      </c>
      <c r="J78" t="s">
        <v>168</v>
      </c>
      <c r="K78" s="78">
        <v>-36.622950771169819</v>
      </c>
      <c r="L78" s="78">
        <v>64.285068033953365</v>
      </c>
    </row>
    <row r="79" spans="1:12" x14ac:dyDescent="0.25">
      <c r="A79">
        <v>78</v>
      </c>
      <c r="B79" s="94">
        <v>45082</v>
      </c>
      <c r="C79" s="69" t="s">
        <v>171</v>
      </c>
      <c r="D79" s="78">
        <v>0</v>
      </c>
      <c r="E79" s="78">
        <v>35.622944830105958</v>
      </c>
      <c r="F79" s="78">
        <v>0</v>
      </c>
      <c r="G79" s="78">
        <v>0</v>
      </c>
      <c r="H79" t="s">
        <v>7</v>
      </c>
      <c r="I79" s="78">
        <v>35.622944830105958</v>
      </c>
      <c r="J79" t="s">
        <v>168</v>
      </c>
      <c r="K79" s="78">
        <v>-18.151248718281138</v>
      </c>
      <c r="L79" s="78">
        <v>82.436316752234504</v>
      </c>
    </row>
    <row r="80" spans="1:12" x14ac:dyDescent="0.25">
      <c r="A80">
        <v>79</v>
      </c>
      <c r="B80" s="94">
        <v>45083</v>
      </c>
      <c r="C80" s="69" t="s">
        <v>171</v>
      </c>
      <c r="D80" s="78">
        <v>0</v>
      </c>
      <c r="E80" s="78">
        <v>29.558890404729425</v>
      </c>
      <c r="F80" s="78">
        <v>0</v>
      </c>
      <c r="G80" s="78">
        <v>8.0945884492951343</v>
      </c>
      <c r="H80" t="s">
        <v>7</v>
      </c>
      <c r="I80" s="78">
        <v>37.653478854024556</v>
      </c>
      <c r="J80" t="s">
        <v>168</v>
      </c>
      <c r="K80" s="78">
        <v>-16.12071469436254</v>
      </c>
      <c r="L80" s="78">
        <v>98.557031446597051</v>
      </c>
    </row>
    <row r="81" spans="1:12" x14ac:dyDescent="0.25">
      <c r="A81">
        <v>80</v>
      </c>
      <c r="B81" s="94">
        <v>45084</v>
      </c>
      <c r="C81" s="69" t="s">
        <v>171</v>
      </c>
      <c r="D81" s="78">
        <v>0</v>
      </c>
      <c r="E81" s="78">
        <v>31.03605659516203</v>
      </c>
      <c r="F81" s="78">
        <v>0</v>
      </c>
      <c r="G81" s="78">
        <v>0</v>
      </c>
      <c r="H81" t="s">
        <v>7</v>
      </c>
      <c r="I81" s="78">
        <v>31.03605659516203</v>
      </c>
      <c r="J81" t="s">
        <v>168</v>
      </c>
      <c r="K81" s="78">
        <v>-22.738136953225066</v>
      </c>
      <c r="L81" s="78">
        <v>121.29516839982212</v>
      </c>
    </row>
    <row r="82" spans="1:12" x14ac:dyDescent="0.25">
      <c r="A82">
        <v>81</v>
      </c>
      <c r="B82" s="94">
        <v>45085</v>
      </c>
      <c r="C82" s="69" t="s">
        <v>171</v>
      </c>
      <c r="D82" s="78">
        <v>0</v>
      </c>
      <c r="E82" s="78">
        <v>10.071942446043163</v>
      </c>
      <c r="F82" s="78">
        <v>0</v>
      </c>
      <c r="G82" s="78">
        <v>0</v>
      </c>
      <c r="H82" t="s">
        <v>7</v>
      </c>
      <c r="I82" s="78">
        <v>10.071942446043163</v>
      </c>
      <c r="J82" t="s">
        <v>168</v>
      </c>
      <c r="K82" s="78">
        <v>-43.702251102343936</v>
      </c>
      <c r="L82" s="78">
        <v>164.99741950216605</v>
      </c>
    </row>
    <row r="83" spans="1:12" x14ac:dyDescent="0.25">
      <c r="A83">
        <v>82</v>
      </c>
      <c r="B83" s="94">
        <v>45086</v>
      </c>
      <c r="C83" s="69" t="s">
        <v>171</v>
      </c>
      <c r="D83" s="78">
        <v>0</v>
      </c>
      <c r="E83" s="78">
        <v>16.753270023293314</v>
      </c>
      <c r="F83" s="78">
        <v>0</v>
      </c>
      <c r="G83" s="78">
        <v>0</v>
      </c>
      <c r="H83" t="s">
        <v>7</v>
      </c>
      <c r="I83" s="78">
        <v>16.753270023293314</v>
      </c>
      <c r="J83" t="s">
        <v>168</v>
      </c>
      <c r="K83" s="78">
        <v>-37.020923525093778</v>
      </c>
      <c r="L83" s="78">
        <v>202.01834302725985</v>
      </c>
    </row>
    <row r="84" spans="1:12" x14ac:dyDescent="0.25">
      <c r="A84">
        <v>83</v>
      </c>
      <c r="B84" s="94">
        <v>45087</v>
      </c>
      <c r="C84" s="69" t="s">
        <v>171</v>
      </c>
      <c r="D84" s="78">
        <v>29.564594158752911</v>
      </c>
      <c r="E84" s="78">
        <v>15.678193872065936</v>
      </c>
      <c r="F84" s="78">
        <v>0</v>
      </c>
      <c r="G84" s="78">
        <v>0</v>
      </c>
      <c r="H84" t="s">
        <v>7</v>
      </c>
      <c r="I84" s="78">
        <v>45.242788030818843</v>
      </c>
      <c r="J84" t="s">
        <v>168</v>
      </c>
      <c r="K84" s="78">
        <v>-8.5314055175682526</v>
      </c>
      <c r="L84" s="78">
        <v>210.54974854482811</v>
      </c>
    </row>
    <row r="85" spans="1:12" x14ac:dyDescent="0.25">
      <c r="A85">
        <v>84</v>
      </c>
      <c r="B85" s="94">
        <v>45088</v>
      </c>
      <c r="C85" s="69" t="s">
        <v>171</v>
      </c>
      <c r="D85" s="78">
        <v>0</v>
      </c>
      <c r="E85" s="78">
        <v>8.5110195305500795</v>
      </c>
      <c r="F85" s="78">
        <v>0</v>
      </c>
      <c r="G85" s="78">
        <v>53.753807561368923</v>
      </c>
      <c r="H85" t="s">
        <v>7</v>
      </c>
      <c r="I85" s="78">
        <v>62.264827091919003</v>
      </c>
      <c r="J85" t="s">
        <v>166</v>
      </c>
      <c r="K85" s="78">
        <v>8.4906335435319065</v>
      </c>
      <c r="L85" s="78">
        <v>202.05911500129619</v>
      </c>
    </row>
    <row r="86" spans="1:12" x14ac:dyDescent="0.25">
      <c r="A86">
        <v>85</v>
      </c>
      <c r="B86" s="94">
        <v>45089</v>
      </c>
      <c r="C86" s="69" t="s">
        <v>171</v>
      </c>
      <c r="D86" s="78">
        <v>17.02356419675656</v>
      </c>
      <c r="E86" s="78">
        <v>15.366006630230263</v>
      </c>
      <c r="F86" s="78">
        <v>0</v>
      </c>
      <c r="G86" s="78">
        <v>4.4798853149359372</v>
      </c>
      <c r="H86" t="s">
        <v>7</v>
      </c>
      <c r="I86" s="78">
        <v>36.869456141922761</v>
      </c>
      <c r="J86" t="s">
        <v>168</v>
      </c>
      <c r="K86" s="78">
        <v>-16.904737406464335</v>
      </c>
      <c r="L86" s="78">
        <v>218.96385240776053</v>
      </c>
    </row>
    <row r="87" spans="1:12" x14ac:dyDescent="0.25">
      <c r="A87">
        <v>86</v>
      </c>
      <c r="B87" s="94">
        <v>45090</v>
      </c>
      <c r="C87" s="69" t="s">
        <v>171</v>
      </c>
      <c r="D87" s="78">
        <v>10.36036036036036</v>
      </c>
      <c r="E87" s="78">
        <v>10.540540540540539</v>
      </c>
      <c r="F87" s="78">
        <v>0</v>
      </c>
      <c r="G87" s="78">
        <v>0</v>
      </c>
      <c r="H87" t="s">
        <v>7</v>
      </c>
      <c r="I87" s="78">
        <v>20.900900900900901</v>
      </c>
      <c r="J87" t="s">
        <v>168</v>
      </c>
      <c r="K87" s="78">
        <v>-32.873292647486196</v>
      </c>
      <c r="L87" s="78">
        <v>251.83714505524671</v>
      </c>
    </row>
    <row r="88" spans="1:12" x14ac:dyDescent="0.25">
      <c r="A88">
        <v>87</v>
      </c>
      <c r="B88" s="94">
        <v>45091</v>
      </c>
      <c r="C88" s="69" t="s">
        <v>171</v>
      </c>
      <c r="D88" s="78">
        <v>17.807853263289111</v>
      </c>
      <c r="E88" s="78">
        <v>18.030451429080223</v>
      </c>
      <c r="F88" s="78">
        <v>0</v>
      </c>
      <c r="G88" s="78">
        <v>0</v>
      </c>
      <c r="H88" t="s">
        <v>7</v>
      </c>
      <c r="I88" s="78">
        <v>35.838304692369334</v>
      </c>
      <c r="J88" t="s">
        <v>168</v>
      </c>
      <c r="K88" s="78">
        <v>-17.935888856017762</v>
      </c>
      <c r="L88" s="78">
        <v>269.77303391126446</v>
      </c>
    </row>
    <row r="89" spans="1:12" x14ac:dyDescent="0.25">
      <c r="A89">
        <v>88</v>
      </c>
      <c r="B89" s="94">
        <v>45092</v>
      </c>
      <c r="C89" s="69" t="s">
        <v>171</v>
      </c>
      <c r="D89" s="78">
        <v>15.828350334154063</v>
      </c>
      <c r="E89" s="78">
        <v>24.84171649665846</v>
      </c>
      <c r="F89" s="78">
        <v>0</v>
      </c>
      <c r="G89" s="78">
        <v>0</v>
      </c>
      <c r="H89" t="s">
        <v>7</v>
      </c>
      <c r="I89" s="78">
        <v>40.670066830812523</v>
      </c>
      <c r="J89" t="s">
        <v>168</v>
      </c>
      <c r="K89" s="78">
        <v>-13.104126717574573</v>
      </c>
      <c r="L89" s="78">
        <v>282.87716062883902</v>
      </c>
    </row>
    <row r="90" spans="1:12" x14ac:dyDescent="0.25">
      <c r="A90">
        <v>89</v>
      </c>
      <c r="B90" s="94">
        <v>45093</v>
      </c>
      <c r="C90" s="69" t="s">
        <v>171</v>
      </c>
      <c r="D90" s="78">
        <v>0</v>
      </c>
      <c r="E90" s="78">
        <v>0</v>
      </c>
      <c r="F90" s="78">
        <v>0</v>
      </c>
      <c r="G90" s="78">
        <v>0</v>
      </c>
      <c r="H90" t="s">
        <v>7</v>
      </c>
      <c r="I90" s="78">
        <v>0</v>
      </c>
      <c r="J90" t="s">
        <v>168</v>
      </c>
      <c r="K90" s="78">
        <v>-53.774193548387096</v>
      </c>
      <c r="L90" s="78">
        <v>336.6513541772261</v>
      </c>
    </row>
    <row r="91" spans="1:12" x14ac:dyDescent="0.25">
      <c r="A91">
        <v>90</v>
      </c>
      <c r="B91" s="94">
        <v>45094</v>
      </c>
      <c r="C91" s="69" t="s">
        <v>171</v>
      </c>
      <c r="D91" s="78">
        <v>0</v>
      </c>
      <c r="E91" s="78">
        <v>9.5276079056988383</v>
      </c>
      <c r="F91" s="78">
        <v>0</v>
      </c>
      <c r="G91" s="78">
        <v>0</v>
      </c>
      <c r="H91" t="s">
        <v>7</v>
      </c>
      <c r="I91" s="78">
        <v>9.5276079056988383</v>
      </c>
      <c r="J91" t="s">
        <v>168</v>
      </c>
      <c r="K91" s="78">
        <v>-44.24658564268826</v>
      </c>
      <c r="L91" s="78">
        <v>380.89793981991437</v>
      </c>
    </row>
    <row r="92" spans="1:12" x14ac:dyDescent="0.25">
      <c r="A92">
        <v>91</v>
      </c>
      <c r="B92" s="94">
        <v>45095</v>
      </c>
      <c r="C92" s="69" t="s">
        <v>171</v>
      </c>
      <c r="D92" s="78">
        <v>15.953203935123636</v>
      </c>
      <c r="E92" s="78">
        <v>28.538509261721174</v>
      </c>
      <c r="F92" s="78">
        <v>0</v>
      </c>
      <c r="G92" s="78">
        <v>0</v>
      </c>
      <c r="H92" t="s">
        <v>7</v>
      </c>
      <c r="I92" s="78">
        <v>44.491713196844813</v>
      </c>
      <c r="J92" t="s">
        <v>168</v>
      </c>
      <c r="K92" s="78">
        <v>-9.2824803515422829</v>
      </c>
      <c r="L92" s="78">
        <v>390.18042017145666</v>
      </c>
    </row>
    <row r="93" spans="1:12" x14ac:dyDescent="0.25">
      <c r="A93">
        <v>92</v>
      </c>
      <c r="B93" s="94">
        <v>45096</v>
      </c>
      <c r="C93" s="69" t="s">
        <v>171</v>
      </c>
      <c r="D93" s="78">
        <v>8.8121254846669022</v>
      </c>
      <c r="E93" s="78">
        <v>29.917166020444132</v>
      </c>
      <c r="F93" s="78">
        <v>0</v>
      </c>
      <c r="G93" s="78">
        <v>0</v>
      </c>
      <c r="H93" t="s">
        <v>7</v>
      </c>
      <c r="I93" s="78">
        <v>38.729291505111036</v>
      </c>
      <c r="J93" t="s">
        <v>168</v>
      </c>
      <c r="K93" s="78">
        <v>-15.044902043276061</v>
      </c>
      <c r="L93" s="78">
        <v>405.22532221473273</v>
      </c>
    </row>
    <row r="94" spans="1:12" x14ac:dyDescent="0.25">
      <c r="A94">
        <v>93</v>
      </c>
      <c r="B94" s="94">
        <v>45097</v>
      </c>
      <c r="C94" s="69" t="s">
        <v>171</v>
      </c>
      <c r="D94" s="78">
        <v>8.3472454090150254</v>
      </c>
      <c r="E94" s="78">
        <v>7.5564537386872859</v>
      </c>
      <c r="F94" s="78">
        <v>0</v>
      </c>
      <c r="G94" s="78">
        <v>0</v>
      </c>
      <c r="H94" t="s">
        <v>7</v>
      </c>
      <c r="I94" s="78">
        <v>15.903699147702312</v>
      </c>
      <c r="J94" t="s">
        <v>168</v>
      </c>
      <c r="K94" s="78">
        <v>-37.870494400684784</v>
      </c>
      <c r="L94" s="78">
        <v>443.0958166154175</v>
      </c>
    </row>
    <row r="95" spans="1:12" x14ac:dyDescent="0.25">
      <c r="A95">
        <v>94</v>
      </c>
      <c r="B95" s="94">
        <v>45098</v>
      </c>
      <c r="C95" s="69" t="s">
        <v>171</v>
      </c>
      <c r="D95" s="78">
        <v>0</v>
      </c>
      <c r="E95" s="78">
        <v>14.085731675506478</v>
      </c>
      <c r="F95" s="78">
        <v>0</v>
      </c>
      <c r="G95" s="78">
        <v>22.171985044778715</v>
      </c>
      <c r="H95" t="s">
        <v>7</v>
      </c>
      <c r="I95" s="78">
        <v>36.257716720285195</v>
      </c>
      <c r="J95" t="s">
        <v>168</v>
      </c>
      <c r="K95" s="78">
        <v>-17.516476828101901</v>
      </c>
      <c r="L95" s="78">
        <v>460.61229344351943</v>
      </c>
    </row>
    <row r="96" spans="1:12" x14ac:dyDescent="0.25">
      <c r="A96">
        <v>95</v>
      </c>
      <c r="B96" s="94">
        <v>45099</v>
      </c>
      <c r="C96" s="69" t="s">
        <v>171</v>
      </c>
      <c r="D96" s="78">
        <v>3.3877692842251563</v>
      </c>
      <c r="E96" s="78">
        <v>13.507644197359278</v>
      </c>
      <c r="F96" s="78">
        <v>0</v>
      </c>
      <c r="G96" s="78">
        <v>26.059763724808896</v>
      </c>
      <c r="H96" t="s">
        <v>7</v>
      </c>
      <c r="I96" s="78">
        <v>42.95517720639333</v>
      </c>
      <c r="J96" t="s">
        <v>168</v>
      </c>
      <c r="K96" s="78">
        <v>-10.819016341993766</v>
      </c>
      <c r="L96" s="78">
        <v>471.43130978551318</v>
      </c>
    </row>
    <row r="97" spans="1:12" x14ac:dyDescent="0.25">
      <c r="A97">
        <v>96</v>
      </c>
      <c r="B97" s="94">
        <v>45100</v>
      </c>
      <c r="C97" s="69" t="s">
        <v>171</v>
      </c>
      <c r="D97" s="78">
        <v>0</v>
      </c>
      <c r="E97" s="78">
        <v>1.0897044721471536</v>
      </c>
      <c r="F97" s="78">
        <v>0</v>
      </c>
      <c r="G97" s="78">
        <v>2.6152907331531687</v>
      </c>
      <c r="H97" t="s">
        <v>7</v>
      </c>
      <c r="I97" s="78">
        <v>3.7049952053003223</v>
      </c>
      <c r="J97" t="s">
        <v>168</v>
      </c>
      <c r="K97" s="78">
        <v>-50.069198343086775</v>
      </c>
      <c r="L97" s="78">
        <v>521.5005081285999</v>
      </c>
    </row>
    <row r="98" spans="1:12" x14ac:dyDescent="0.25">
      <c r="A98">
        <v>97</v>
      </c>
      <c r="B98" s="94">
        <v>45101</v>
      </c>
      <c r="C98" s="69" t="s">
        <v>171</v>
      </c>
      <c r="D98" s="78">
        <v>0</v>
      </c>
      <c r="E98" s="78">
        <v>0</v>
      </c>
      <c r="F98" s="78">
        <v>0</v>
      </c>
      <c r="G98" s="78">
        <v>0</v>
      </c>
      <c r="H98" t="s">
        <v>7</v>
      </c>
      <c r="I98" s="78">
        <v>0</v>
      </c>
      <c r="J98" t="s">
        <v>168</v>
      </c>
      <c r="K98" s="78">
        <v>-53.774193548387096</v>
      </c>
      <c r="L98" s="78">
        <v>575.27470167698698</v>
      </c>
    </row>
    <row r="99" spans="1:12" x14ac:dyDescent="0.25">
      <c r="A99">
        <v>98</v>
      </c>
      <c r="B99" s="94">
        <v>45102</v>
      </c>
      <c r="C99" s="69" t="s">
        <v>171</v>
      </c>
      <c r="D99" s="78">
        <v>0</v>
      </c>
      <c r="E99" s="78">
        <v>0</v>
      </c>
      <c r="F99" s="78">
        <v>0</v>
      </c>
      <c r="G99" s="78">
        <v>0</v>
      </c>
      <c r="H99" t="s">
        <v>7</v>
      </c>
      <c r="I99" s="78">
        <v>0</v>
      </c>
      <c r="J99" t="s">
        <v>168</v>
      </c>
      <c r="K99" s="78">
        <v>-53.774193548387096</v>
      </c>
      <c r="L99" s="78">
        <v>629.04889522537405</v>
      </c>
    </row>
    <row r="100" spans="1:12" x14ac:dyDescent="0.25">
      <c r="A100">
        <v>99</v>
      </c>
      <c r="B100" s="94">
        <v>45103</v>
      </c>
      <c r="C100" s="69" t="s">
        <v>171</v>
      </c>
      <c r="D100" s="78">
        <v>16.570730856445142</v>
      </c>
      <c r="E100" s="78">
        <v>26.077097505668931</v>
      </c>
      <c r="F100" s="78">
        <v>0</v>
      </c>
      <c r="G100" s="78">
        <v>0</v>
      </c>
      <c r="H100" t="s">
        <v>7</v>
      </c>
      <c r="I100" s="78">
        <v>42.647828362114069</v>
      </c>
      <c r="J100" t="s">
        <v>168</v>
      </c>
      <c r="K100" s="78">
        <v>-11.126365186273027</v>
      </c>
      <c r="L100" s="78">
        <v>640.17526041164706</v>
      </c>
    </row>
    <row r="101" spans="1:12" x14ac:dyDescent="0.25">
      <c r="A101">
        <v>100</v>
      </c>
      <c r="B101" s="94">
        <v>45104</v>
      </c>
      <c r="C101" s="69" t="s">
        <v>171</v>
      </c>
      <c r="D101" s="78">
        <v>0</v>
      </c>
      <c r="E101" s="78">
        <v>28.039010797631487</v>
      </c>
      <c r="F101" s="78">
        <v>0</v>
      </c>
      <c r="G101" s="78">
        <v>0</v>
      </c>
      <c r="H101" t="s">
        <v>7</v>
      </c>
      <c r="I101" s="78">
        <v>28.039010797631487</v>
      </c>
      <c r="J101" t="s">
        <v>168</v>
      </c>
      <c r="K101" s="78">
        <v>-25.735182750755609</v>
      </c>
      <c r="L101" s="78">
        <v>665.91044316240266</v>
      </c>
    </row>
    <row r="102" spans="1:12" x14ac:dyDescent="0.25">
      <c r="A102">
        <v>101</v>
      </c>
      <c r="B102" s="94">
        <v>45105</v>
      </c>
      <c r="C102" s="69" t="s">
        <v>171</v>
      </c>
      <c r="D102" s="78">
        <v>42.212646205258991</v>
      </c>
      <c r="E102" s="78">
        <v>3.517720517104916</v>
      </c>
      <c r="F102" s="78">
        <v>0</v>
      </c>
      <c r="G102" s="78">
        <v>0</v>
      </c>
      <c r="H102" t="s">
        <v>7</v>
      </c>
      <c r="I102" s="78">
        <v>45.730366722363911</v>
      </c>
      <c r="J102" t="s">
        <v>168</v>
      </c>
      <c r="K102" s="78">
        <v>-8.0438268260231851</v>
      </c>
      <c r="L102" s="78">
        <v>673.95426998842584</v>
      </c>
    </row>
    <row r="103" spans="1:12" x14ac:dyDescent="0.25">
      <c r="A103">
        <v>102</v>
      </c>
      <c r="B103" s="94">
        <v>45106</v>
      </c>
      <c r="C103" s="69" t="s">
        <v>171</v>
      </c>
      <c r="D103" s="78">
        <v>54.848617814831066</v>
      </c>
      <c r="E103" s="78">
        <v>1.9745502413339184</v>
      </c>
      <c r="F103" s="78">
        <v>0</v>
      </c>
      <c r="G103" s="78">
        <v>0</v>
      </c>
      <c r="H103" t="s">
        <v>7</v>
      </c>
      <c r="I103" s="78">
        <v>56.823168056164981</v>
      </c>
      <c r="J103" t="s">
        <v>166</v>
      </c>
      <c r="K103" s="78">
        <v>3.0489745077778849</v>
      </c>
      <c r="L103" s="78">
        <v>670.90529548064796</v>
      </c>
    </row>
    <row r="104" spans="1:12" x14ac:dyDescent="0.25">
      <c r="A104">
        <v>103</v>
      </c>
      <c r="B104" s="94">
        <v>45107</v>
      </c>
      <c r="C104" s="69" t="s">
        <v>171</v>
      </c>
      <c r="D104" s="78">
        <v>0</v>
      </c>
      <c r="E104" s="78">
        <v>8.0209241499564072</v>
      </c>
      <c r="F104" s="78">
        <v>0</v>
      </c>
      <c r="G104" s="78">
        <v>0</v>
      </c>
      <c r="H104" t="s">
        <v>7</v>
      </c>
      <c r="I104" s="78">
        <v>8.0209241499564072</v>
      </c>
      <c r="J104" t="s">
        <v>168</v>
      </c>
      <c r="K104" s="78">
        <v>-45.753269398430689</v>
      </c>
      <c r="L104" s="78">
        <v>716.65856487907865</v>
      </c>
    </row>
    <row r="105" spans="1:12" x14ac:dyDescent="0.25">
      <c r="A105">
        <v>104</v>
      </c>
      <c r="B105" s="94">
        <v>45108</v>
      </c>
      <c r="C105" s="69" t="s">
        <v>171</v>
      </c>
      <c r="D105" s="78">
        <v>0</v>
      </c>
      <c r="E105" s="78">
        <v>22.231909328683521</v>
      </c>
      <c r="F105" s="78">
        <v>0</v>
      </c>
      <c r="G105" s="78">
        <v>0</v>
      </c>
      <c r="H105" t="s">
        <v>7</v>
      </c>
      <c r="I105" s="78">
        <v>22.231909328683521</v>
      </c>
      <c r="J105" t="s">
        <v>168</v>
      </c>
      <c r="K105" s="78">
        <v>-31.542284219703575</v>
      </c>
      <c r="L105" s="78">
        <v>748.20084909878221</v>
      </c>
    </row>
    <row r="106" spans="1:12" x14ac:dyDescent="0.25">
      <c r="A106">
        <v>105</v>
      </c>
      <c r="B106" s="94">
        <v>45109</v>
      </c>
      <c r="C106" s="69" t="s">
        <v>171</v>
      </c>
      <c r="D106" s="78">
        <v>0</v>
      </c>
      <c r="E106" s="78">
        <v>9.67741935483871</v>
      </c>
      <c r="F106" s="78">
        <v>0</v>
      </c>
      <c r="G106" s="78">
        <v>0</v>
      </c>
      <c r="H106" t="s">
        <v>7</v>
      </c>
      <c r="I106" s="78">
        <v>9.67741935483871</v>
      </c>
      <c r="J106" t="s">
        <v>168</v>
      </c>
      <c r="K106" s="78">
        <v>-44.096774193548384</v>
      </c>
      <c r="L106" s="78">
        <v>792.29762329233063</v>
      </c>
    </row>
    <row r="107" spans="1:12" x14ac:dyDescent="0.25">
      <c r="A107">
        <v>106</v>
      </c>
      <c r="B107" s="94">
        <v>45110</v>
      </c>
      <c r="C107" s="69" t="s">
        <v>171</v>
      </c>
      <c r="D107" s="78">
        <v>7.8520328040481582</v>
      </c>
      <c r="E107" s="78">
        <v>18.844878729715582</v>
      </c>
      <c r="F107" s="78">
        <v>0</v>
      </c>
      <c r="G107" s="78">
        <v>0</v>
      </c>
      <c r="H107" t="s">
        <v>7</v>
      </c>
      <c r="I107" s="78">
        <v>26.696911533763739</v>
      </c>
      <c r="J107" t="s">
        <v>168</v>
      </c>
      <c r="K107" s="78">
        <v>-27.077282014623357</v>
      </c>
      <c r="L107" s="78">
        <v>819.37490530695402</v>
      </c>
    </row>
    <row r="108" spans="1:12" x14ac:dyDescent="0.25">
      <c r="A108">
        <v>107</v>
      </c>
      <c r="B108" s="94">
        <v>45111</v>
      </c>
      <c r="C108" s="69" t="s">
        <v>171</v>
      </c>
      <c r="D108" s="78">
        <v>5.705758426966292</v>
      </c>
      <c r="E108" s="78">
        <v>0</v>
      </c>
      <c r="F108" s="78">
        <v>0</v>
      </c>
      <c r="G108" s="78">
        <v>0</v>
      </c>
      <c r="H108" t="s">
        <v>7</v>
      </c>
      <c r="I108" s="78">
        <v>5.705758426966292</v>
      </c>
      <c r="J108" t="s">
        <v>168</v>
      </c>
      <c r="K108" s="78">
        <v>-48.068435121420805</v>
      </c>
      <c r="L108" s="78">
        <v>867.44334042837477</v>
      </c>
    </row>
    <row r="109" spans="1:12" x14ac:dyDescent="0.25">
      <c r="A109">
        <v>108</v>
      </c>
      <c r="B109" s="94">
        <v>45112</v>
      </c>
      <c r="C109" s="69" t="s">
        <v>171</v>
      </c>
      <c r="D109" s="78">
        <v>35.571054925893634</v>
      </c>
      <c r="E109" s="78">
        <v>24.629468177855273</v>
      </c>
      <c r="F109" s="78">
        <v>0</v>
      </c>
      <c r="G109" s="78">
        <v>0</v>
      </c>
      <c r="H109" t="s">
        <v>7</v>
      </c>
      <c r="I109" s="78">
        <v>60.200523103748907</v>
      </c>
      <c r="J109" t="s">
        <v>166</v>
      </c>
      <c r="K109" s="78">
        <v>6.4263295553618107</v>
      </c>
      <c r="L109" s="78">
        <v>861.01701087301296</v>
      </c>
    </row>
    <row r="110" spans="1:12" x14ac:dyDescent="0.25">
      <c r="A110">
        <v>109</v>
      </c>
      <c r="B110" s="94">
        <v>45113</v>
      </c>
      <c r="C110" s="69" t="s">
        <v>171</v>
      </c>
      <c r="D110" s="78">
        <v>23.103748910200522</v>
      </c>
      <c r="E110" s="78">
        <v>13.426329555361814</v>
      </c>
      <c r="F110" s="78">
        <v>0</v>
      </c>
      <c r="G110" s="78">
        <v>0</v>
      </c>
      <c r="H110" t="s">
        <v>1</v>
      </c>
      <c r="I110" s="78">
        <v>36.53007846556234</v>
      </c>
      <c r="J110" t="s">
        <v>168</v>
      </c>
      <c r="K110" s="78">
        <v>-17.244115082824756</v>
      </c>
      <c r="L110" s="78">
        <v>878.26112595583777</v>
      </c>
    </row>
  </sheetData>
  <conditionalFormatting sqref="J2:J110">
    <cfRule type="containsText" dxfId="45" priority="1" operator="containsText" text="We exceed way too much">
      <formula>NOT(ISERROR(SEARCH("We exceed way too much",J2)))</formula>
    </cfRule>
    <cfRule type="containsText" dxfId="44" priority="2" operator="containsText" text="We exceed a little too much">
      <formula>NOT(ISERROR(SEARCH("We exceed a little too much",J2)))</formula>
    </cfRule>
    <cfRule type="containsText" dxfId="43" priority="3" operator="containsText" text="We exceed a little">
      <formula>NOT(ISERROR(SEARCH("We exceed a little",J2)))</formula>
    </cfRule>
    <cfRule type="containsText" dxfId="42" priority="4" operator="containsText" text="We did not exceed">
      <formula>NOT(ISERROR(SEARCH("We did not exceed",J2)))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72BE-355B-4AAA-9942-094CE53099EB}">
  <sheetPr codeName="Arkusz5"/>
  <dimension ref="A3:E118"/>
  <sheetViews>
    <sheetView workbookViewId="0">
      <selection activeCell="E4" sqref="E4"/>
    </sheetView>
  </sheetViews>
  <sheetFormatPr defaultRowHeight="12.5" x14ac:dyDescent="0.25"/>
  <cols>
    <col min="1" max="1" width="17.08984375" bestFit="1" customWidth="1"/>
    <col min="2" max="2" width="21.81640625" bestFit="1" customWidth="1"/>
    <col min="3" max="3" width="24.453125" bestFit="1" customWidth="1"/>
    <col min="4" max="4" width="27.1796875" bestFit="1" customWidth="1"/>
    <col min="5" max="5" width="24" bestFit="1" customWidth="1"/>
    <col min="6" max="6" width="13.90625" bestFit="1" customWidth="1"/>
    <col min="7" max="12" width="16.90625" bestFit="1" customWidth="1"/>
    <col min="13" max="13" width="9.453125" bestFit="1" customWidth="1"/>
    <col min="14" max="43" width="6.1796875" bestFit="1" customWidth="1"/>
    <col min="44" max="44" width="9" bestFit="1" customWidth="1"/>
    <col min="45" max="75" width="6.36328125" bestFit="1" customWidth="1"/>
    <col min="76" max="76" width="9.1796875" bestFit="1" customWidth="1"/>
    <col min="77" max="106" width="6.26953125" bestFit="1" customWidth="1"/>
    <col min="107" max="107" width="9.08984375" bestFit="1" customWidth="1"/>
    <col min="108" max="113" width="5.36328125" bestFit="1" customWidth="1"/>
    <col min="114" max="114" width="8.1796875" bestFit="1" customWidth="1"/>
    <col min="115" max="116" width="13.90625" bestFit="1" customWidth="1"/>
    <col min="117" max="150" width="27.1796875" bestFit="1" customWidth="1"/>
    <col min="151" max="151" width="30.81640625" bestFit="1" customWidth="1"/>
    <col min="152" max="152" width="27.6328125" bestFit="1" customWidth="1"/>
    <col min="153" max="212" width="27.1796875" bestFit="1" customWidth="1"/>
    <col min="213" max="213" width="30.7265625" bestFit="1" customWidth="1"/>
    <col min="214" max="214" width="27.54296875" bestFit="1" customWidth="1"/>
    <col min="215" max="226" width="27.1796875" bestFit="1" customWidth="1"/>
    <col min="227" max="227" width="29.81640625" bestFit="1" customWidth="1"/>
    <col min="228" max="228" width="26.6328125" bestFit="1" customWidth="1"/>
    <col min="229" max="229" width="34.26953125" bestFit="1" customWidth="1"/>
    <col min="230" max="230" width="31.08984375" bestFit="1" customWidth="1"/>
    <col min="231" max="318" width="27.1796875" bestFit="1" customWidth="1"/>
    <col min="319" max="319" width="28" bestFit="1" customWidth="1"/>
    <col min="320" max="320" width="30.7265625" bestFit="1" customWidth="1"/>
    <col min="321" max="321" width="27.54296875" bestFit="1" customWidth="1"/>
    <col min="322" max="339" width="27.1796875" bestFit="1" customWidth="1"/>
    <col min="340" max="340" width="27.08984375" bestFit="1" customWidth="1"/>
    <col min="341" max="341" width="29.81640625" bestFit="1" customWidth="1"/>
    <col min="342" max="342" width="26.6328125" bestFit="1" customWidth="1"/>
    <col min="343" max="343" width="31.54296875" bestFit="1" customWidth="1"/>
    <col min="344" max="344" width="34.26953125" bestFit="1" customWidth="1"/>
    <col min="345" max="345" width="31.08984375" bestFit="1" customWidth="1"/>
    <col min="346" max="424" width="27.1796875" bestFit="1" customWidth="1"/>
    <col min="425" max="425" width="25.36328125" bestFit="1" customWidth="1"/>
    <col min="426" max="426" width="28" bestFit="1" customWidth="1"/>
    <col min="427" max="427" width="30.7265625" bestFit="1" customWidth="1"/>
    <col min="428" max="428" width="27.54296875" bestFit="1" customWidth="1"/>
    <col min="429" max="452" width="27.1796875" bestFit="1" customWidth="1"/>
    <col min="453" max="453" width="24.36328125" bestFit="1" customWidth="1"/>
    <col min="454" max="454" width="27.08984375" bestFit="1" customWidth="1"/>
    <col min="455" max="455" width="29.81640625" bestFit="1" customWidth="1"/>
    <col min="456" max="456" width="26.6328125" bestFit="1" customWidth="1"/>
    <col min="457" max="457" width="28.81640625" bestFit="1" customWidth="1"/>
    <col min="458" max="458" width="31.54296875" bestFit="1" customWidth="1"/>
    <col min="459" max="459" width="34.26953125" bestFit="1" customWidth="1"/>
    <col min="460" max="461" width="31.08984375" bestFit="1" customWidth="1"/>
    <col min="462" max="462" width="30.7265625" bestFit="1" customWidth="1"/>
    <col min="463" max="463" width="33.453125" bestFit="1" customWidth="1"/>
    <col min="464" max="464" width="30.26953125" bestFit="1" customWidth="1"/>
    <col min="465" max="468" width="27.1796875" bestFit="1" customWidth="1"/>
    <col min="469" max="469" width="28" bestFit="1" customWidth="1"/>
    <col min="470" max="470" width="30.7265625" bestFit="1" customWidth="1"/>
    <col min="471" max="471" width="33.453125" bestFit="1" customWidth="1"/>
    <col min="472" max="472" width="30.26953125" bestFit="1" customWidth="1"/>
    <col min="473" max="476" width="27.1796875" bestFit="1" customWidth="1"/>
    <col min="477" max="477" width="28" bestFit="1" customWidth="1"/>
    <col min="478" max="478" width="30.7265625" bestFit="1" customWidth="1"/>
    <col min="479" max="479" width="33.453125" bestFit="1" customWidth="1"/>
    <col min="480" max="480" width="30.26953125" bestFit="1" customWidth="1"/>
    <col min="481" max="484" width="27.1796875" bestFit="1" customWidth="1"/>
    <col min="485" max="485" width="28" bestFit="1" customWidth="1"/>
    <col min="486" max="486" width="30.7265625" bestFit="1" customWidth="1"/>
    <col min="487" max="487" width="33.453125" bestFit="1" customWidth="1"/>
    <col min="488" max="488" width="30.26953125" bestFit="1" customWidth="1"/>
    <col min="489" max="492" width="27.1796875" bestFit="1" customWidth="1"/>
    <col min="493" max="493" width="28" bestFit="1" customWidth="1"/>
    <col min="494" max="494" width="30.7265625" bestFit="1" customWidth="1"/>
    <col min="495" max="495" width="33.453125" bestFit="1" customWidth="1"/>
    <col min="496" max="496" width="30.26953125" bestFit="1" customWidth="1"/>
    <col min="497" max="500" width="27.1796875" bestFit="1" customWidth="1"/>
    <col min="501" max="501" width="28" bestFit="1" customWidth="1"/>
    <col min="502" max="502" width="30.7265625" bestFit="1" customWidth="1"/>
    <col min="503" max="503" width="33.453125" bestFit="1" customWidth="1"/>
    <col min="504" max="504" width="30.26953125" bestFit="1" customWidth="1"/>
    <col min="505" max="508" width="27.1796875" bestFit="1" customWidth="1"/>
    <col min="509" max="509" width="28" bestFit="1" customWidth="1"/>
    <col min="510" max="510" width="30.7265625" bestFit="1" customWidth="1"/>
    <col min="511" max="511" width="33.453125" bestFit="1" customWidth="1"/>
    <col min="512" max="512" width="30.26953125" bestFit="1" customWidth="1"/>
    <col min="513" max="516" width="27.1796875" bestFit="1" customWidth="1"/>
    <col min="517" max="517" width="28" bestFit="1" customWidth="1"/>
    <col min="518" max="518" width="30.7265625" bestFit="1" customWidth="1"/>
    <col min="519" max="519" width="33.453125" bestFit="1" customWidth="1"/>
    <col min="520" max="520" width="30.26953125" bestFit="1" customWidth="1"/>
    <col min="521" max="524" width="27.1796875" bestFit="1" customWidth="1"/>
    <col min="525" max="525" width="28" bestFit="1" customWidth="1"/>
    <col min="526" max="526" width="30.7265625" bestFit="1" customWidth="1"/>
    <col min="527" max="527" width="33.453125" bestFit="1" customWidth="1"/>
    <col min="528" max="528" width="30.26953125" bestFit="1" customWidth="1"/>
    <col min="529" max="532" width="27.1796875" bestFit="1" customWidth="1"/>
    <col min="533" max="533" width="28" bestFit="1" customWidth="1"/>
    <col min="534" max="534" width="30.7265625" bestFit="1" customWidth="1"/>
    <col min="535" max="535" width="33.453125" bestFit="1" customWidth="1"/>
    <col min="536" max="536" width="30.26953125" bestFit="1" customWidth="1"/>
    <col min="537" max="540" width="27.1796875" bestFit="1" customWidth="1"/>
    <col min="541" max="541" width="28" bestFit="1" customWidth="1"/>
    <col min="542" max="542" width="30.7265625" bestFit="1" customWidth="1"/>
    <col min="543" max="543" width="33.453125" bestFit="1" customWidth="1"/>
    <col min="544" max="544" width="30.26953125" bestFit="1" customWidth="1"/>
    <col min="545" max="548" width="27.1796875" bestFit="1" customWidth="1"/>
    <col min="549" max="549" width="28" bestFit="1" customWidth="1"/>
    <col min="550" max="550" width="30.7265625" bestFit="1" customWidth="1"/>
    <col min="551" max="551" width="33.453125" bestFit="1" customWidth="1"/>
    <col min="552" max="552" width="30.26953125" bestFit="1" customWidth="1"/>
    <col min="553" max="556" width="27.1796875" bestFit="1" customWidth="1"/>
    <col min="557" max="557" width="28" bestFit="1" customWidth="1"/>
    <col min="558" max="558" width="30.7265625" bestFit="1" customWidth="1"/>
    <col min="559" max="559" width="33.453125" bestFit="1" customWidth="1"/>
    <col min="560" max="560" width="30.26953125" bestFit="1" customWidth="1"/>
    <col min="561" max="564" width="27.1796875" bestFit="1" customWidth="1"/>
    <col min="565" max="565" width="28" bestFit="1" customWidth="1"/>
    <col min="566" max="566" width="30.7265625" bestFit="1" customWidth="1"/>
    <col min="567" max="567" width="33.453125" bestFit="1" customWidth="1"/>
    <col min="568" max="568" width="30.26953125" bestFit="1" customWidth="1"/>
    <col min="569" max="572" width="27.1796875" bestFit="1" customWidth="1"/>
    <col min="573" max="573" width="28" bestFit="1" customWidth="1"/>
    <col min="574" max="574" width="30.7265625" bestFit="1" customWidth="1"/>
    <col min="575" max="575" width="33.453125" bestFit="1" customWidth="1"/>
    <col min="576" max="576" width="30.26953125" bestFit="1" customWidth="1"/>
    <col min="577" max="580" width="27.1796875" bestFit="1" customWidth="1"/>
    <col min="581" max="581" width="28" bestFit="1" customWidth="1"/>
    <col min="582" max="582" width="30.7265625" bestFit="1" customWidth="1"/>
    <col min="583" max="583" width="33.453125" bestFit="1" customWidth="1"/>
    <col min="584" max="584" width="30.26953125" bestFit="1" customWidth="1"/>
    <col min="585" max="588" width="27.1796875" bestFit="1" customWidth="1"/>
    <col min="589" max="589" width="28" bestFit="1" customWidth="1"/>
    <col min="590" max="590" width="30.7265625" bestFit="1" customWidth="1"/>
    <col min="591" max="591" width="33.453125" bestFit="1" customWidth="1"/>
    <col min="592" max="592" width="30.26953125" bestFit="1" customWidth="1"/>
    <col min="593" max="593" width="25.453125" bestFit="1" customWidth="1"/>
    <col min="594" max="594" width="28.08984375" bestFit="1" customWidth="1"/>
    <col min="595" max="595" width="30.81640625" bestFit="1" customWidth="1"/>
    <col min="596" max="596" width="27.6328125" bestFit="1" customWidth="1"/>
    <col min="597" max="600" width="27.1796875" bestFit="1" customWidth="1"/>
    <col min="601" max="601" width="27.90625" bestFit="1" customWidth="1"/>
    <col min="602" max="602" width="30.6328125" bestFit="1" customWidth="1"/>
    <col min="603" max="603" width="33.36328125" bestFit="1" customWidth="1"/>
    <col min="604" max="604" width="30.1796875" bestFit="1" customWidth="1"/>
    <col min="605" max="608" width="27.1796875" bestFit="1" customWidth="1"/>
    <col min="609" max="609" width="27.90625" bestFit="1" customWidth="1"/>
    <col min="610" max="610" width="30.6328125" bestFit="1" customWidth="1"/>
    <col min="611" max="611" width="33.36328125" bestFit="1" customWidth="1"/>
    <col min="612" max="612" width="30.1796875" bestFit="1" customWidth="1"/>
    <col min="613" max="616" width="27.1796875" bestFit="1" customWidth="1"/>
    <col min="617" max="617" width="27.90625" bestFit="1" customWidth="1"/>
    <col min="618" max="618" width="30.6328125" bestFit="1" customWidth="1"/>
    <col min="619" max="619" width="33.36328125" bestFit="1" customWidth="1"/>
    <col min="620" max="620" width="30.1796875" bestFit="1" customWidth="1"/>
    <col min="621" max="624" width="27.1796875" bestFit="1" customWidth="1"/>
    <col min="625" max="625" width="27.90625" bestFit="1" customWidth="1"/>
    <col min="626" max="626" width="30.6328125" bestFit="1" customWidth="1"/>
    <col min="627" max="627" width="33.36328125" bestFit="1" customWidth="1"/>
    <col min="628" max="628" width="30.1796875" bestFit="1" customWidth="1"/>
    <col min="629" max="632" width="27.1796875" bestFit="1" customWidth="1"/>
    <col min="633" max="633" width="27.90625" bestFit="1" customWidth="1"/>
    <col min="634" max="634" width="30.6328125" bestFit="1" customWidth="1"/>
    <col min="635" max="635" width="33.36328125" bestFit="1" customWidth="1"/>
    <col min="636" max="636" width="30.1796875" bestFit="1" customWidth="1"/>
    <col min="637" max="640" width="27.1796875" bestFit="1" customWidth="1"/>
    <col min="641" max="641" width="27.90625" bestFit="1" customWidth="1"/>
    <col min="642" max="642" width="30.6328125" bestFit="1" customWidth="1"/>
    <col min="643" max="643" width="33.36328125" bestFit="1" customWidth="1"/>
    <col min="644" max="644" width="30.1796875" bestFit="1" customWidth="1"/>
    <col min="645" max="648" width="27.1796875" bestFit="1" customWidth="1"/>
    <col min="649" max="649" width="27.90625" bestFit="1" customWidth="1"/>
    <col min="650" max="650" width="30.6328125" bestFit="1" customWidth="1"/>
    <col min="651" max="651" width="33.36328125" bestFit="1" customWidth="1"/>
    <col min="652" max="652" width="30.1796875" bestFit="1" customWidth="1"/>
    <col min="653" max="656" width="27.1796875" bestFit="1" customWidth="1"/>
    <col min="657" max="657" width="27.90625" bestFit="1" customWidth="1"/>
    <col min="658" max="658" width="30.6328125" bestFit="1" customWidth="1"/>
    <col min="659" max="659" width="33.36328125" bestFit="1" customWidth="1"/>
    <col min="660" max="660" width="30.1796875" bestFit="1" customWidth="1"/>
    <col min="661" max="664" width="27.1796875" bestFit="1" customWidth="1"/>
    <col min="665" max="665" width="27.90625" bestFit="1" customWidth="1"/>
    <col min="666" max="666" width="30.6328125" bestFit="1" customWidth="1"/>
    <col min="667" max="667" width="33.36328125" bestFit="1" customWidth="1"/>
    <col min="668" max="668" width="30.1796875" bestFit="1" customWidth="1"/>
    <col min="669" max="672" width="27.1796875" bestFit="1" customWidth="1"/>
    <col min="673" max="673" width="27.90625" bestFit="1" customWidth="1"/>
    <col min="674" max="674" width="30.6328125" bestFit="1" customWidth="1"/>
    <col min="675" max="675" width="33.36328125" bestFit="1" customWidth="1"/>
    <col min="676" max="676" width="30.1796875" bestFit="1" customWidth="1"/>
    <col min="677" max="680" width="27.1796875" bestFit="1" customWidth="1"/>
    <col min="681" max="681" width="27.90625" bestFit="1" customWidth="1"/>
    <col min="682" max="682" width="30.6328125" bestFit="1" customWidth="1"/>
    <col min="683" max="683" width="33.36328125" bestFit="1" customWidth="1"/>
    <col min="684" max="684" width="30.1796875" bestFit="1" customWidth="1"/>
    <col min="685" max="688" width="27.1796875" bestFit="1" customWidth="1"/>
    <col min="689" max="689" width="27.90625" bestFit="1" customWidth="1"/>
    <col min="690" max="690" width="30.6328125" bestFit="1" customWidth="1"/>
    <col min="691" max="691" width="33.36328125" bestFit="1" customWidth="1"/>
    <col min="692" max="692" width="30.1796875" bestFit="1" customWidth="1"/>
    <col min="693" max="696" width="27.1796875" bestFit="1" customWidth="1"/>
    <col min="697" max="697" width="27.90625" bestFit="1" customWidth="1"/>
    <col min="698" max="698" width="30.6328125" bestFit="1" customWidth="1"/>
    <col min="699" max="699" width="33.36328125" bestFit="1" customWidth="1"/>
    <col min="700" max="700" width="30.1796875" bestFit="1" customWidth="1"/>
    <col min="701" max="704" width="27.1796875" bestFit="1" customWidth="1"/>
    <col min="705" max="705" width="27.90625" bestFit="1" customWidth="1"/>
    <col min="706" max="706" width="30.6328125" bestFit="1" customWidth="1"/>
    <col min="707" max="707" width="33.36328125" bestFit="1" customWidth="1"/>
    <col min="708" max="708" width="30.1796875" bestFit="1" customWidth="1"/>
    <col min="709" max="712" width="27.1796875" bestFit="1" customWidth="1"/>
    <col min="713" max="713" width="27.90625" bestFit="1" customWidth="1"/>
    <col min="714" max="714" width="30.6328125" bestFit="1" customWidth="1"/>
    <col min="715" max="715" width="33.36328125" bestFit="1" customWidth="1"/>
    <col min="716" max="716" width="30.1796875" bestFit="1" customWidth="1"/>
    <col min="717" max="720" width="27.1796875" bestFit="1" customWidth="1"/>
    <col min="721" max="721" width="27.90625" bestFit="1" customWidth="1"/>
    <col min="722" max="722" width="30.6328125" bestFit="1" customWidth="1"/>
    <col min="723" max="723" width="33.36328125" bestFit="1" customWidth="1"/>
    <col min="724" max="724" width="30.1796875" bestFit="1" customWidth="1"/>
    <col min="725" max="728" width="27.1796875" bestFit="1" customWidth="1"/>
    <col min="729" max="729" width="27.90625" bestFit="1" customWidth="1"/>
    <col min="730" max="730" width="30.6328125" bestFit="1" customWidth="1"/>
    <col min="731" max="731" width="33.36328125" bestFit="1" customWidth="1"/>
    <col min="732" max="732" width="30.1796875" bestFit="1" customWidth="1"/>
    <col min="733" max="736" width="27.1796875" bestFit="1" customWidth="1"/>
    <col min="737" max="737" width="27.90625" bestFit="1" customWidth="1"/>
    <col min="738" max="738" width="30.6328125" bestFit="1" customWidth="1"/>
    <col min="739" max="739" width="33.36328125" bestFit="1" customWidth="1"/>
    <col min="740" max="740" width="30.1796875" bestFit="1" customWidth="1"/>
    <col min="741" max="744" width="27.1796875" bestFit="1" customWidth="1"/>
    <col min="745" max="745" width="27.90625" bestFit="1" customWidth="1"/>
    <col min="746" max="746" width="30.6328125" bestFit="1" customWidth="1"/>
    <col min="747" max="747" width="33.36328125" bestFit="1" customWidth="1"/>
    <col min="748" max="748" width="30.1796875" bestFit="1" customWidth="1"/>
    <col min="749" max="752" width="27.1796875" bestFit="1" customWidth="1"/>
    <col min="753" max="753" width="27.90625" bestFit="1" customWidth="1"/>
    <col min="754" max="754" width="30.6328125" bestFit="1" customWidth="1"/>
    <col min="755" max="755" width="33.36328125" bestFit="1" customWidth="1"/>
    <col min="756" max="756" width="30.1796875" bestFit="1" customWidth="1"/>
    <col min="757" max="760" width="27.1796875" bestFit="1" customWidth="1"/>
    <col min="761" max="761" width="27.90625" bestFit="1" customWidth="1"/>
    <col min="762" max="762" width="30.6328125" bestFit="1" customWidth="1"/>
    <col min="763" max="763" width="33.36328125" bestFit="1" customWidth="1"/>
    <col min="764" max="764" width="30.1796875" bestFit="1" customWidth="1"/>
    <col min="765" max="768" width="27.1796875" bestFit="1" customWidth="1"/>
    <col min="769" max="769" width="27.90625" bestFit="1" customWidth="1"/>
    <col min="770" max="770" width="30.6328125" bestFit="1" customWidth="1"/>
    <col min="771" max="771" width="33.36328125" bestFit="1" customWidth="1"/>
    <col min="772" max="772" width="30.1796875" bestFit="1" customWidth="1"/>
    <col min="773" max="776" width="27.1796875" bestFit="1" customWidth="1"/>
    <col min="777" max="777" width="27.90625" bestFit="1" customWidth="1"/>
    <col min="778" max="778" width="30.6328125" bestFit="1" customWidth="1"/>
    <col min="779" max="779" width="33.36328125" bestFit="1" customWidth="1"/>
    <col min="780" max="780" width="30.1796875" bestFit="1" customWidth="1"/>
    <col min="781" max="784" width="27.1796875" bestFit="1" customWidth="1"/>
    <col min="785" max="785" width="27.90625" bestFit="1" customWidth="1"/>
    <col min="786" max="786" width="30.6328125" bestFit="1" customWidth="1"/>
    <col min="787" max="787" width="33.36328125" bestFit="1" customWidth="1"/>
    <col min="788" max="788" width="30.1796875" bestFit="1" customWidth="1"/>
    <col min="789" max="792" width="27.1796875" bestFit="1" customWidth="1"/>
    <col min="793" max="793" width="27.90625" bestFit="1" customWidth="1"/>
    <col min="794" max="794" width="30.6328125" bestFit="1" customWidth="1"/>
    <col min="795" max="795" width="33.36328125" bestFit="1" customWidth="1"/>
    <col min="796" max="796" width="30.1796875" bestFit="1" customWidth="1"/>
    <col min="797" max="800" width="27.1796875" bestFit="1" customWidth="1"/>
    <col min="801" max="801" width="27.90625" bestFit="1" customWidth="1"/>
    <col min="802" max="802" width="30.6328125" bestFit="1" customWidth="1"/>
    <col min="803" max="803" width="33.36328125" bestFit="1" customWidth="1"/>
    <col min="804" max="804" width="30.1796875" bestFit="1" customWidth="1"/>
    <col min="805" max="808" width="27.1796875" bestFit="1" customWidth="1"/>
    <col min="809" max="809" width="27.90625" bestFit="1" customWidth="1"/>
    <col min="810" max="810" width="30.6328125" bestFit="1" customWidth="1"/>
    <col min="811" max="811" width="33.36328125" bestFit="1" customWidth="1"/>
    <col min="812" max="812" width="30.1796875" bestFit="1" customWidth="1"/>
    <col min="813" max="816" width="27.1796875" bestFit="1" customWidth="1"/>
    <col min="817" max="817" width="27.90625" bestFit="1" customWidth="1"/>
    <col min="818" max="818" width="30.6328125" bestFit="1" customWidth="1"/>
    <col min="819" max="819" width="33.36328125" bestFit="1" customWidth="1"/>
    <col min="820" max="820" width="30.1796875" bestFit="1" customWidth="1"/>
    <col min="821" max="824" width="27.1796875" bestFit="1" customWidth="1"/>
    <col min="825" max="825" width="27.90625" bestFit="1" customWidth="1"/>
    <col min="826" max="826" width="30.6328125" bestFit="1" customWidth="1"/>
    <col min="827" max="827" width="33.36328125" bestFit="1" customWidth="1"/>
    <col min="828" max="828" width="30.1796875" bestFit="1" customWidth="1"/>
    <col min="829" max="832" width="27.1796875" bestFit="1" customWidth="1"/>
    <col min="833" max="833" width="27.90625" bestFit="1" customWidth="1"/>
    <col min="834" max="834" width="30.6328125" bestFit="1" customWidth="1"/>
    <col min="835" max="835" width="33.36328125" bestFit="1" customWidth="1"/>
    <col min="836" max="836" width="30.1796875" bestFit="1" customWidth="1"/>
    <col min="837" max="837" width="25.36328125" bestFit="1" customWidth="1"/>
    <col min="838" max="838" width="28" bestFit="1" customWidth="1"/>
    <col min="839" max="839" width="30.7265625" bestFit="1" customWidth="1"/>
    <col min="840" max="840" width="27.54296875" bestFit="1" customWidth="1"/>
    <col min="841" max="844" width="27.1796875" bestFit="1" customWidth="1"/>
    <col min="845" max="845" width="27" bestFit="1" customWidth="1"/>
    <col min="846" max="846" width="29.7265625" bestFit="1" customWidth="1"/>
    <col min="847" max="847" width="32.36328125" bestFit="1" customWidth="1"/>
    <col min="848" max="848" width="29.26953125" bestFit="1" customWidth="1"/>
    <col min="849" max="852" width="27.1796875" bestFit="1" customWidth="1"/>
    <col min="853" max="853" width="27" bestFit="1" customWidth="1"/>
    <col min="854" max="854" width="29.7265625" bestFit="1" customWidth="1"/>
    <col min="855" max="855" width="32.36328125" bestFit="1" customWidth="1"/>
    <col min="856" max="856" width="29.26953125" bestFit="1" customWidth="1"/>
    <col min="857" max="860" width="27.1796875" bestFit="1" customWidth="1"/>
    <col min="861" max="861" width="27" bestFit="1" customWidth="1"/>
    <col min="862" max="862" width="29.7265625" bestFit="1" customWidth="1"/>
    <col min="863" max="863" width="32.36328125" bestFit="1" customWidth="1"/>
    <col min="864" max="864" width="29.26953125" bestFit="1" customWidth="1"/>
    <col min="865" max="868" width="27.1796875" bestFit="1" customWidth="1"/>
    <col min="869" max="869" width="27" bestFit="1" customWidth="1"/>
    <col min="870" max="870" width="29.7265625" bestFit="1" customWidth="1"/>
    <col min="871" max="871" width="32.36328125" bestFit="1" customWidth="1"/>
    <col min="872" max="872" width="29.26953125" bestFit="1" customWidth="1"/>
    <col min="873" max="876" width="27.1796875" bestFit="1" customWidth="1"/>
    <col min="877" max="877" width="27" bestFit="1" customWidth="1"/>
    <col min="878" max="878" width="29.7265625" bestFit="1" customWidth="1"/>
    <col min="879" max="879" width="32.36328125" bestFit="1" customWidth="1"/>
    <col min="880" max="880" width="29.26953125" bestFit="1" customWidth="1"/>
    <col min="881" max="884" width="27.1796875" bestFit="1" customWidth="1"/>
    <col min="885" max="885" width="27" bestFit="1" customWidth="1"/>
    <col min="886" max="886" width="29.7265625" bestFit="1" customWidth="1"/>
    <col min="887" max="887" width="32.36328125" bestFit="1" customWidth="1"/>
    <col min="888" max="888" width="29.26953125" bestFit="1" customWidth="1"/>
    <col min="889" max="889" width="24.36328125" bestFit="1" customWidth="1"/>
    <col min="890" max="890" width="27.08984375" bestFit="1" customWidth="1"/>
    <col min="891" max="891" width="29.81640625" bestFit="1" customWidth="1"/>
    <col min="892" max="892" width="26.6328125" bestFit="1" customWidth="1"/>
    <col min="893" max="893" width="28.81640625" bestFit="1" customWidth="1"/>
    <col min="894" max="894" width="31.54296875" bestFit="1" customWidth="1"/>
    <col min="895" max="895" width="34.26953125" bestFit="1" customWidth="1"/>
    <col min="896" max="896" width="31.08984375" bestFit="1" customWidth="1"/>
  </cols>
  <sheetData>
    <row r="3" spans="1:5" x14ac:dyDescent="0.25">
      <c r="A3" s="67" t="s">
        <v>15</v>
      </c>
      <c r="B3" t="s">
        <v>194</v>
      </c>
      <c r="C3" t="s">
        <v>195</v>
      </c>
      <c r="D3" t="s">
        <v>187</v>
      </c>
      <c r="E3" t="s">
        <v>196</v>
      </c>
    </row>
    <row r="4" spans="1:5" x14ac:dyDescent="0.25">
      <c r="A4" s="68" t="s">
        <v>10</v>
      </c>
      <c r="B4" s="78">
        <v>625.14532638622973</v>
      </c>
      <c r="C4" s="78">
        <v>278.27843238916779</v>
      </c>
      <c r="D4" s="78">
        <v>103.05660798125891</v>
      </c>
      <c r="E4" s="78">
        <v>275.87263574984877</v>
      </c>
    </row>
    <row r="5" spans="1:5" x14ac:dyDescent="0.25">
      <c r="A5" s="70" t="s">
        <v>17</v>
      </c>
      <c r="B5" s="78">
        <v>18.62707296038208</v>
      </c>
      <c r="C5" s="78">
        <v>18.62707296038208</v>
      </c>
      <c r="D5" s="78">
        <v>16.950636393947693</v>
      </c>
      <c r="E5" s="78">
        <v>46.567682400955199</v>
      </c>
    </row>
    <row r="6" spans="1:5" x14ac:dyDescent="0.25">
      <c r="A6" s="70" t="s">
        <v>18</v>
      </c>
      <c r="B6" s="78">
        <v>21.218142803636233</v>
      </c>
      <c r="C6" s="78">
        <v>21.218142803636233</v>
      </c>
      <c r="D6" s="78">
        <v>16.79000865331215</v>
      </c>
      <c r="E6" s="78">
        <v>0</v>
      </c>
    </row>
    <row r="7" spans="1:5" x14ac:dyDescent="0.25">
      <c r="A7" s="70" t="s">
        <v>66</v>
      </c>
      <c r="B7" s="78">
        <v>3.8591377951091861</v>
      </c>
      <c r="C7" s="78">
        <v>36.753693286754149</v>
      </c>
      <c r="D7" s="78">
        <v>0</v>
      </c>
      <c r="E7" s="78">
        <v>45.942116608442689</v>
      </c>
    </row>
    <row r="8" spans="1:5" x14ac:dyDescent="0.25">
      <c r="A8" s="70" t="s">
        <v>67</v>
      </c>
      <c r="B8" s="78">
        <v>22.087854441039234</v>
      </c>
      <c r="C8" s="78">
        <v>18.406545367532694</v>
      </c>
      <c r="D8" s="78">
        <v>0</v>
      </c>
      <c r="E8" s="78">
        <v>0</v>
      </c>
    </row>
    <row r="9" spans="1:5" x14ac:dyDescent="0.25">
      <c r="A9" s="70" t="s">
        <v>68</v>
      </c>
      <c r="B9" s="78">
        <v>16.334834405616213</v>
      </c>
      <c r="C9" s="78">
        <v>18.562311824563878</v>
      </c>
      <c r="D9" s="78">
        <v>0</v>
      </c>
      <c r="E9" s="78">
        <v>0</v>
      </c>
    </row>
    <row r="10" spans="1:5" x14ac:dyDescent="0.25">
      <c r="A10" s="70" t="s">
        <v>19</v>
      </c>
      <c r="B10" s="78">
        <v>27.843467736845817</v>
      </c>
      <c r="C10" s="78">
        <v>4.6405779561409695</v>
      </c>
      <c r="D10" s="78">
        <v>9.2811559122819389</v>
      </c>
      <c r="E10" s="78">
        <v>0</v>
      </c>
    </row>
    <row r="11" spans="1:5" x14ac:dyDescent="0.25">
      <c r="A11" s="70" t="s">
        <v>20</v>
      </c>
      <c r="B11" s="78">
        <v>9.2811559122819389</v>
      </c>
      <c r="C11" s="78">
        <v>6.0327513429832607</v>
      </c>
      <c r="D11" s="78">
        <v>18.562311824563878</v>
      </c>
      <c r="E11" s="78">
        <v>0</v>
      </c>
    </row>
    <row r="12" spans="1:5" x14ac:dyDescent="0.25">
      <c r="A12" s="70" t="s">
        <v>21</v>
      </c>
      <c r="B12" s="78">
        <v>98.663466037390393</v>
      </c>
      <c r="C12" s="78">
        <v>31.901495579099986</v>
      </c>
      <c r="D12" s="78">
        <v>9.7091508284217358</v>
      </c>
      <c r="E12" s="78">
        <v>48.083413626469543</v>
      </c>
    </row>
    <row r="13" spans="1:5" x14ac:dyDescent="0.25">
      <c r="A13" s="70" t="s">
        <v>22</v>
      </c>
      <c r="B13" s="78">
        <v>339.81278849513581</v>
      </c>
      <c r="C13" s="78">
        <v>33.561983927027974</v>
      </c>
      <c r="D13" s="78">
        <v>9.6548172940765404</v>
      </c>
      <c r="E13" s="78">
        <v>0</v>
      </c>
    </row>
    <row r="14" spans="1:5" x14ac:dyDescent="0.25">
      <c r="A14" s="70" t="s">
        <v>23</v>
      </c>
      <c r="B14" s="78">
        <v>6.4483203967743652</v>
      </c>
      <c r="C14" s="78">
        <v>12.89664079354873</v>
      </c>
      <c r="D14" s="78">
        <v>22.108527074654965</v>
      </c>
      <c r="E14" s="78">
        <v>9.2118862811062368</v>
      </c>
    </row>
    <row r="15" spans="1:5" x14ac:dyDescent="0.25">
      <c r="A15" s="70" t="s">
        <v>24</v>
      </c>
      <c r="B15" s="78">
        <v>13.335647281263416</v>
      </c>
      <c r="C15" s="78">
        <v>48.958266731213634</v>
      </c>
      <c r="D15" s="78">
        <v>0</v>
      </c>
      <c r="E15" s="78">
        <v>126.06753683287511</v>
      </c>
    </row>
    <row r="16" spans="1:5" x14ac:dyDescent="0.25">
      <c r="A16" s="70" t="s">
        <v>69</v>
      </c>
      <c r="B16" s="78">
        <v>47.633438120754917</v>
      </c>
      <c r="C16" s="78">
        <v>26.718949816284187</v>
      </c>
      <c r="D16" s="78">
        <v>0</v>
      </c>
      <c r="E16" s="78">
        <v>0</v>
      </c>
    </row>
    <row r="17" spans="1:5" x14ac:dyDescent="0.25">
      <c r="A17" s="68" t="s">
        <v>11</v>
      </c>
      <c r="B17" s="78">
        <v>381.09320033591217</v>
      </c>
      <c r="C17" s="78">
        <v>497.32351649816974</v>
      </c>
      <c r="D17" s="78">
        <v>428.48738044613685</v>
      </c>
      <c r="E17" s="78">
        <v>775.87580884344595</v>
      </c>
    </row>
    <row r="18" spans="1:5" x14ac:dyDescent="0.25">
      <c r="A18" s="70" t="s">
        <v>70</v>
      </c>
      <c r="B18" s="78">
        <v>0</v>
      </c>
      <c r="C18" s="78">
        <v>0</v>
      </c>
      <c r="D18" s="78">
        <v>0</v>
      </c>
      <c r="E18" s="78">
        <v>0</v>
      </c>
    </row>
    <row r="19" spans="1:5" x14ac:dyDescent="0.25">
      <c r="A19" s="70" t="s">
        <v>71</v>
      </c>
      <c r="B19" s="78">
        <v>0</v>
      </c>
      <c r="C19" s="78">
        <v>4.8831184147002133</v>
      </c>
      <c r="D19" s="78">
        <v>0</v>
      </c>
      <c r="E19" s="78">
        <v>17.505518845151709</v>
      </c>
    </row>
    <row r="20" spans="1:5" x14ac:dyDescent="0.25">
      <c r="A20" s="70" t="s">
        <v>72</v>
      </c>
      <c r="B20" s="78">
        <v>0</v>
      </c>
      <c r="C20" s="78">
        <v>11.422034108935136</v>
      </c>
      <c r="D20" s="78">
        <v>0</v>
      </c>
      <c r="E20" s="78">
        <v>0</v>
      </c>
    </row>
    <row r="21" spans="1:5" x14ac:dyDescent="0.25">
      <c r="A21" s="70" t="s">
        <v>73</v>
      </c>
      <c r="B21" s="78">
        <v>0</v>
      </c>
      <c r="C21" s="78">
        <v>0</v>
      </c>
      <c r="D21" s="78">
        <v>0</v>
      </c>
      <c r="E21" s="78">
        <v>0</v>
      </c>
    </row>
    <row r="22" spans="1:5" x14ac:dyDescent="0.25">
      <c r="A22" s="70" t="s">
        <v>74</v>
      </c>
      <c r="B22" s="78">
        <v>0</v>
      </c>
      <c r="C22" s="78">
        <v>0.9161082986586343</v>
      </c>
      <c r="D22" s="78">
        <v>0</v>
      </c>
      <c r="E22" s="78">
        <v>0</v>
      </c>
    </row>
    <row r="23" spans="1:5" x14ac:dyDescent="0.25">
      <c r="A23" s="70" t="s">
        <v>75</v>
      </c>
      <c r="B23" s="78">
        <v>0</v>
      </c>
      <c r="C23" s="78">
        <v>5.4927751697267526</v>
      </c>
      <c r="D23" s="78">
        <v>0</v>
      </c>
      <c r="E23" s="78">
        <v>0</v>
      </c>
    </row>
    <row r="24" spans="1:5" x14ac:dyDescent="0.25">
      <c r="A24" s="70" t="s">
        <v>76</v>
      </c>
      <c r="B24" s="78">
        <v>0</v>
      </c>
      <c r="C24" s="78">
        <v>0</v>
      </c>
      <c r="D24" s="78">
        <v>0</v>
      </c>
      <c r="E24" s="78">
        <v>24.742494776584437</v>
      </c>
    </row>
    <row r="25" spans="1:5" x14ac:dyDescent="0.25">
      <c r="A25" s="70" t="s">
        <v>77</v>
      </c>
      <c r="B25" s="78">
        <v>0</v>
      </c>
      <c r="C25" s="78">
        <v>0</v>
      </c>
      <c r="D25" s="78">
        <v>0</v>
      </c>
      <c r="E25" s="78">
        <v>0</v>
      </c>
    </row>
    <row r="26" spans="1:5" x14ac:dyDescent="0.25">
      <c r="A26" s="70" t="s">
        <v>78</v>
      </c>
      <c r="B26" s="78">
        <v>0</v>
      </c>
      <c r="C26" s="78">
        <v>24.375939298412817</v>
      </c>
      <c r="D26" s="78">
        <v>0</v>
      </c>
      <c r="E26" s="78">
        <v>0</v>
      </c>
    </row>
    <row r="27" spans="1:5" x14ac:dyDescent="0.25">
      <c r="A27" s="70" t="s">
        <v>79</v>
      </c>
      <c r="B27" s="78">
        <v>23.41428160559288</v>
      </c>
      <c r="C27" s="78">
        <v>4.2403817080994974</v>
      </c>
      <c r="D27" s="78">
        <v>0</v>
      </c>
      <c r="E27" s="78">
        <v>0</v>
      </c>
    </row>
    <row r="28" spans="1:5" x14ac:dyDescent="0.25">
      <c r="A28" s="70" t="s">
        <v>80</v>
      </c>
      <c r="B28" s="78">
        <v>10.955342372708051</v>
      </c>
      <c r="C28" s="78">
        <v>34.105806696635618</v>
      </c>
      <c r="D28" s="78">
        <v>0</v>
      </c>
      <c r="E28" s="78">
        <v>8.7460149942119276</v>
      </c>
    </row>
    <row r="29" spans="1:5" x14ac:dyDescent="0.25">
      <c r="A29" s="70" t="s">
        <v>46</v>
      </c>
      <c r="B29" s="78">
        <v>7.2227589133359213</v>
      </c>
      <c r="C29" s="78">
        <v>2.3473966468341745</v>
      </c>
      <c r="D29" s="78">
        <v>18.056897283339804</v>
      </c>
      <c r="E29" s="78">
        <v>0</v>
      </c>
    </row>
    <row r="30" spans="1:5" x14ac:dyDescent="0.25">
      <c r="A30" s="70" t="s">
        <v>47</v>
      </c>
      <c r="B30" s="78">
        <v>6.4448331235778848</v>
      </c>
      <c r="C30" s="78">
        <v>43.323600441829115</v>
      </c>
      <c r="D30" s="78">
        <v>21.679702535146721</v>
      </c>
      <c r="E30" s="78">
        <v>194.72347190321292</v>
      </c>
    </row>
    <row r="31" spans="1:5" x14ac:dyDescent="0.25">
      <c r="A31" s="70" t="s">
        <v>48</v>
      </c>
      <c r="B31" s="78">
        <v>4.143136354220144</v>
      </c>
      <c r="C31" s="78">
        <v>33.325227196988116</v>
      </c>
      <c r="D31" s="78">
        <v>21.814513586785196</v>
      </c>
      <c r="E31" s="78">
        <v>179.59595413728192</v>
      </c>
    </row>
    <row r="32" spans="1:5" x14ac:dyDescent="0.25">
      <c r="A32" s="70" t="s">
        <v>49</v>
      </c>
      <c r="B32" s="78">
        <v>0</v>
      </c>
      <c r="C32" s="78">
        <v>30.80331811181064</v>
      </c>
      <c r="D32" s="78">
        <v>21.814513586785196</v>
      </c>
      <c r="E32" s="78">
        <v>53.140227151954029</v>
      </c>
    </row>
    <row r="33" spans="1:5" x14ac:dyDescent="0.25">
      <c r="A33" s="70" t="s">
        <v>50</v>
      </c>
      <c r="B33" s="78">
        <v>10.628045430390806</v>
      </c>
      <c r="C33" s="78">
        <v>11.708863609752582</v>
      </c>
      <c r="D33" s="78">
        <v>78.094247345240348</v>
      </c>
      <c r="E33" s="78">
        <v>13.510227242022211</v>
      </c>
    </row>
    <row r="34" spans="1:5" x14ac:dyDescent="0.25">
      <c r="A34" s="70" t="s">
        <v>51</v>
      </c>
      <c r="B34" s="78">
        <v>0</v>
      </c>
      <c r="C34" s="78">
        <v>2.7095816225336034</v>
      </c>
      <c r="D34" s="78">
        <v>78.312057096303946</v>
      </c>
      <c r="E34" s="78">
        <v>0</v>
      </c>
    </row>
    <row r="35" spans="1:5" x14ac:dyDescent="0.25">
      <c r="A35" s="70" t="s">
        <v>52</v>
      </c>
      <c r="B35" s="78">
        <v>12.54729883543142</v>
      </c>
      <c r="C35" s="78">
        <v>25.990833301965086</v>
      </c>
      <c r="D35" s="78">
        <v>0</v>
      </c>
      <c r="E35" s="78">
        <v>0</v>
      </c>
    </row>
    <row r="36" spans="1:5" x14ac:dyDescent="0.25">
      <c r="A36" s="70" t="s">
        <v>53</v>
      </c>
      <c r="B36" s="78">
        <v>131.96173432349445</v>
      </c>
      <c r="C36" s="78">
        <v>10.575580447006482</v>
      </c>
      <c r="D36" s="78">
        <v>13.196173432349445</v>
      </c>
      <c r="E36" s="78">
        <v>6.5980867161747225</v>
      </c>
    </row>
    <row r="37" spans="1:5" x14ac:dyDescent="0.25">
      <c r="A37" s="70" t="s">
        <v>54</v>
      </c>
      <c r="B37" s="78">
        <v>0</v>
      </c>
      <c r="C37" s="78">
        <v>34.626545392474824</v>
      </c>
      <c r="D37" s="78">
        <v>12.192445560730572</v>
      </c>
      <c r="E37" s="78">
        <v>0</v>
      </c>
    </row>
    <row r="38" spans="1:5" x14ac:dyDescent="0.25">
      <c r="A38" s="70" t="s">
        <v>55</v>
      </c>
      <c r="B38" s="78">
        <v>0</v>
      </c>
      <c r="C38" s="78">
        <v>12.940306123694677</v>
      </c>
      <c r="D38" s="78">
        <v>12.207835965749695</v>
      </c>
      <c r="E38" s="78">
        <v>21.974104738349453</v>
      </c>
    </row>
    <row r="39" spans="1:5" x14ac:dyDescent="0.25">
      <c r="A39" s="70" t="s">
        <v>56</v>
      </c>
      <c r="B39" s="78">
        <v>15.259794957187118</v>
      </c>
      <c r="C39" s="78">
        <v>10.498738930544738</v>
      </c>
      <c r="D39" s="78">
        <v>12.207835965749695</v>
      </c>
      <c r="E39" s="78">
        <v>0</v>
      </c>
    </row>
    <row r="40" spans="1:5" x14ac:dyDescent="0.25">
      <c r="A40" s="70" t="s">
        <v>57</v>
      </c>
      <c r="B40" s="78">
        <v>65.92231421504836</v>
      </c>
      <c r="C40" s="78">
        <v>18.555910667939536</v>
      </c>
      <c r="D40" s="78">
        <v>0</v>
      </c>
      <c r="E40" s="78">
        <v>0</v>
      </c>
    </row>
    <row r="41" spans="1:5" x14ac:dyDescent="0.25">
      <c r="A41" s="70" t="s">
        <v>58</v>
      </c>
      <c r="B41" s="78">
        <v>10.893931837878927</v>
      </c>
      <c r="C41" s="78">
        <v>40.186504113064487</v>
      </c>
      <c r="D41" s="78">
        <v>24.208737417508729</v>
      </c>
      <c r="E41" s="78">
        <v>86.667279954681248</v>
      </c>
    </row>
    <row r="42" spans="1:5" x14ac:dyDescent="0.25">
      <c r="A42" s="70" t="s">
        <v>59</v>
      </c>
      <c r="B42" s="78">
        <v>0</v>
      </c>
      <c r="C42" s="78">
        <v>28.386040403203602</v>
      </c>
      <c r="D42" s="78">
        <v>24.365699916912963</v>
      </c>
      <c r="E42" s="78">
        <v>15.837704945993426</v>
      </c>
    </row>
    <row r="43" spans="1:5" x14ac:dyDescent="0.25">
      <c r="A43" s="70" t="s">
        <v>60</v>
      </c>
      <c r="B43" s="78">
        <v>7.2453442625326341</v>
      </c>
      <c r="C43" s="78">
        <v>14.490688525065268</v>
      </c>
      <c r="D43" s="78">
        <v>24.151147541775448</v>
      </c>
      <c r="E43" s="78">
        <v>4.8302295083550897</v>
      </c>
    </row>
    <row r="44" spans="1:5" x14ac:dyDescent="0.25">
      <c r="A44" s="70" t="s">
        <v>61</v>
      </c>
      <c r="B44" s="78">
        <v>56.394541008430387</v>
      </c>
      <c r="C44" s="78">
        <v>24.837595720734235</v>
      </c>
      <c r="D44" s="78">
        <v>16.930361141041548</v>
      </c>
      <c r="E44" s="78">
        <v>25.197560876107193</v>
      </c>
    </row>
    <row r="45" spans="1:5" x14ac:dyDescent="0.25">
      <c r="A45" s="70" t="s">
        <v>62</v>
      </c>
      <c r="B45" s="78">
        <v>18.059843096083181</v>
      </c>
      <c r="C45" s="78">
        <v>26.728567782203111</v>
      </c>
      <c r="D45" s="78">
        <v>16.98829240571558</v>
      </c>
      <c r="E45" s="78">
        <v>4.8159581589555156</v>
      </c>
    </row>
    <row r="46" spans="1:5" x14ac:dyDescent="0.25">
      <c r="A46" s="70" t="s">
        <v>63</v>
      </c>
      <c r="B46" s="78">
        <v>0</v>
      </c>
      <c r="C46" s="78">
        <v>22.755402301064809</v>
      </c>
      <c r="D46" s="78">
        <v>16.133459832500975</v>
      </c>
      <c r="E46" s="78">
        <v>108.35905857649909</v>
      </c>
    </row>
    <row r="47" spans="1:5" x14ac:dyDescent="0.25">
      <c r="A47" s="70" t="s">
        <v>64</v>
      </c>
      <c r="B47" s="78">
        <v>0</v>
      </c>
      <c r="C47" s="78">
        <v>17.09665146429208</v>
      </c>
      <c r="D47" s="78">
        <v>16.133459832500975</v>
      </c>
      <c r="E47" s="78">
        <v>9.6319163179110312</v>
      </c>
    </row>
    <row r="48" spans="1:5" x14ac:dyDescent="0.25">
      <c r="A48" s="68" t="s">
        <v>12</v>
      </c>
      <c r="B48" s="78">
        <v>454.61709698013493</v>
      </c>
      <c r="C48" s="78">
        <v>634.51223404169264</v>
      </c>
      <c r="D48" s="78">
        <v>231.35925778316337</v>
      </c>
      <c r="E48" s="78">
        <v>649.06855305448846</v>
      </c>
    </row>
    <row r="49" spans="1:5" x14ac:dyDescent="0.25">
      <c r="A49" s="70" t="s">
        <v>28</v>
      </c>
      <c r="B49" s="78">
        <v>14.545137197006611</v>
      </c>
      <c r="C49" s="78">
        <v>25.090361664836404</v>
      </c>
      <c r="D49" s="78">
        <v>16.242069869990715</v>
      </c>
      <c r="E49" s="78">
        <v>4.8483790656688699</v>
      </c>
    </row>
    <row r="50" spans="1:5" x14ac:dyDescent="0.25">
      <c r="A50" s="70" t="s">
        <v>29</v>
      </c>
      <c r="B50" s="78">
        <v>23.933923224761081</v>
      </c>
      <c r="C50" s="78">
        <v>21.181522053913554</v>
      </c>
      <c r="D50" s="78">
        <v>16.753746257332754</v>
      </c>
      <c r="E50" s="78">
        <v>0</v>
      </c>
    </row>
    <row r="51" spans="1:5" x14ac:dyDescent="0.25">
      <c r="A51" s="70" t="s">
        <v>30</v>
      </c>
      <c r="B51" s="78">
        <v>0</v>
      </c>
      <c r="C51" s="78">
        <v>26.606850965840625</v>
      </c>
      <c r="D51" s="78">
        <v>16.703852624294562</v>
      </c>
      <c r="E51" s="78">
        <v>14.556214429742404</v>
      </c>
    </row>
    <row r="52" spans="1:5" x14ac:dyDescent="0.25">
      <c r="A52" s="70" t="s">
        <v>31</v>
      </c>
      <c r="B52" s="78">
        <v>2.8755187915153027</v>
      </c>
      <c r="C52" s="78">
        <v>10.663382185202581</v>
      </c>
      <c r="D52" s="78">
        <v>0</v>
      </c>
      <c r="E52" s="78">
        <v>14.377593957576513</v>
      </c>
    </row>
    <row r="53" spans="1:5" x14ac:dyDescent="0.25">
      <c r="A53" s="70" t="s">
        <v>32</v>
      </c>
      <c r="B53" s="78">
        <v>77.509872697392623</v>
      </c>
      <c r="C53" s="78">
        <v>16.188770879835168</v>
      </c>
      <c r="D53" s="78">
        <v>0</v>
      </c>
      <c r="E53" s="78">
        <v>0</v>
      </c>
    </row>
    <row r="54" spans="1:5" x14ac:dyDescent="0.25">
      <c r="A54" s="70" t="s">
        <v>33</v>
      </c>
      <c r="B54" s="78">
        <v>22.995413181584045</v>
      </c>
      <c r="C54" s="78">
        <v>19.377468174348156</v>
      </c>
      <c r="D54" s="78">
        <v>11.099119428977898</v>
      </c>
      <c r="E54" s="78">
        <v>29.434128872427578</v>
      </c>
    </row>
    <row r="55" spans="1:5" x14ac:dyDescent="0.25">
      <c r="A55" s="70" t="s">
        <v>34</v>
      </c>
      <c r="B55" s="78">
        <v>19.622752581618386</v>
      </c>
      <c r="C55" s="78">
        <v>23.056734283401603</v>
      </c>
      <c r="D55" s="78">
        <v>11.099119428977898</v>
      </c>
      <c r="E55" s="78">
        <v>11.037798327160342</v>
      </c>
    </row>
    <row r="56" spans="1:5" x14ac:dyDescent="0.25">
      <c r="A56" s="70" t="s">
        <v>35</v>
      </c>
      <c r="B56" s="78">
        <v>0</v>
      </c>
      <c r="C56" s="78">
        <v>16.525081401326904</v>
      </c>
      <c r="D56" s="78">
        <v>6.120400519009964</v>
      </c>
      <c r="E56" s="78">
        <v>184.22405562219993</v>
      </c>
    </row>
    <row r="57" spans="1:5" x14ac:dyDescent="0.25">
      <c r="A57" s="70" t="s">
        <v>36</v>
      </c>
      <c r="B57" s="78">
        <v>52.561527180409897</v>
      </c>
      <c r="C57" s="78">
        <v>11.338008207732029</v>
      </c>
      <c r="D57" s="78">
        <v>0</v>
      </c>
      <c r="E57" s="78">
        <v>8.6267453754482819</v>
      </c>
    </row>
    <row r="58" spans="1:5" x14ac:dyDescent="0.25">
      <c r="A58" s="70" t="s">
        <v>37</v>
      </c>
      <c r="B58" s="78">
        <v>12.354135577464099</v>
      </c>
      <c r="C58" s="78">
        <v>31.680407074883188</v>
      </c>
      <c r="D58" s="78">
        <v>20.794089585830662</v>
      </c>
      <c r="E58" s="78">
        <v>56.266360055777092</v>
      </c>
    </row>
    <row r="59" spans="1:5" x14ac:dyDescent="0.25">
      <c r="A59" s="70" t="s">
        <v>38</v>
      </c>
      <c r="B59" s="78">
        <v>0</v>
      </c>
      <c r="C59" s="78">
        <v>66.606804595439002</v>
      </c>
      <c r="D59" s="78">
        <v>0</v>
      </c>
      <c r="E59" s="78">
        <v>101.35550690053877</v>
      </c>
    </row>
    <row r="60" spans="1:5" x14ac:dyDescent="0.25">
      <c r="A60" s="70" t="s">
        <v>39</v>
      </c>
      <c r="B60" s="78">
        <v>2.2111392280667275</v>
      </c>
      <c r="C60" s="78">
        <v>28.192025157850775</v>
      </c>
      <c r="D60" s="78">
        <v>22.111392280667275</v>
      </c>
      <c r="E60" s="78">
        <v>10.441490799203992</v>
      </c>
    </row>
    <row r="61" spans="1:5" x14ac:dyDescent="0.25">
      <c r="A61" s="70" t="s">
        <v>40</v>
      </c>
      <c r="B61" s="78">
        <v>7.3704640935557579</v>
      </c>
      <c r="C61" s="78">
        <v>11.977004152028107</v>
      </c>
      <c r="D61" s="78">
        <v>27.025035009704446</v>
      </c>
      <c r="E61" s="78">
        <v>0</v>
      </c>
    </row>
    <row r="62" spans="1:5" x14ac:dyDescent="0.25">
      <c r="A62" s="70" t="s">
        <v>81</v>
      </c>
      <c r="B62" s="78">
        <v>153.55133528241163</v>
      </c>
      <c r="C62" s="78">
        <v>30.464584920030468</v>
      </c>
      <c r="D62" s="78">
        <v>0</v>
      </c>
      <c r="E62" s="78">
        <v>13.512517504852223</v>
      </c>
    </row>
    <row r="63" spans="1:5" x14ac:dyDescent="0.25">
      <c r="A63" s="70" t="s">
        <v>82</v>
      </c>
      <c r="B63" s="78">
        <v>0</v>
      </c>
      <c r="C63" s="78">
        <v>28.073702663936938</v>
      </c>
      <c r="D63" s="78">
        <v>0</v>
      </c>
      <c r="E63" s="78">
        <v>0</v>
      </c>
    </row>
    <row r="64" spans="1:5" x14ac:dyDescent="0.25">
      <c r="A64" s="70" t="s">
        <v>83</v>
      </c>
      <c r="B64" s="78">
        <v>0</v>
      </c>
      <c r="C64" s="78">
        <v>9.2683458728601025</v>
      </c>
      <c r="D64" s="78">
        <v>0</v>
      </c>
      <c r="E64" s="78">
        <v>0</v>
      </c>
    </row>
    <row r="65" spans="1:5" x14ac:dyDescent="0.25">
      <c r="A65" s="70" t="s">
        <v>84</v>
      </c>
      <c r="B65" s="78">
        <v>0</v>
      </c>
      <c r="C65" s="78">
        <v>14.989945768082382</v>
      </c>
      <c r="D65" s="78">
        <v>0</v>
      </c>
      <c r="E65" s="78">
        <v>0</v>
      </c>
    </row>
    <row r="66" spans="1:5" x14ac:dyDescent="0.25">
      <c r="A66" s="70" t="s">
        <v>85</v>
      </c>
      <c r="B66" s="78">
        <v>0</v>
      </c>
      <c r="C66" s="78">
        <v>17.049984667279976</v>
      </c>
      <c r="D66" s="78">
        <v>0</v>
      </c>
      <c r="E66" s="78">
        <v>0</v>
      </c>
    </row>
    <row r="67" spans="1:5" x14ac:dyDescent="0.25">
      <c r="A67" s="70" t="s">
        <v>86</v>
      </c>
      <c r="B67" s="78">
        <v>0</v>
      </c>
      <c r="C67" s="78">
        <v>22.070453793052714</v>
      </c>
      <c r="D67" s="78">
        <v>0</v>
      </c>
      <c r="E67" s="78">
        <v>0</v>
      </c>
    </row>
    <row r="68" spans="1:5" x14ac:dyDescent="0.25">
      <c r="A68" s="70" t="s">
        <v>87</v>
      </c>
      <c r="B68" s="78">
        <v>0</v>
      </c>
      <c r="C68" s="78">
        <v>16.221783537893746</v>
      </c>
      <c r="D68" s="78">
        <v>0</v>
      </c>
      <c r="E68" s="78">
        <v>0</v>
      </c>
    </row>
    <row r="69" spans="1:5" x14ac:dyDescent="0.25">
      <c r="A69" s="70" t="s">
        <v>88</v>
      </c>
      <c r="B69" s="78">
        <v>0</v>
      </c>
      <c r="C69" s="78">
        <v>15.36348811260836</v>
      </c>
      <c r="D69" s="78">
        <v>0</v>
      </c>
      <c r="E69" s="78">
        <v>28.446362666601274</v>
      </c>
    </row>
    <row r="70" spans="1:5" x14ac:dyDescent="0.25">
      <c r="A70" s="70" t="s">
        <v>89</v>
      </c>
      <c r="B70" s="78">
        <v>0</v>
      </c>
      <c r="C70" s="78">
        <v>21.712586288187438</v>
      </c>
      <c r="D70" s="78">
        <v>0</v>
      </c>
      <c r="E70" s="78">
        <v>0</v>
      </c>
    </row>
    <row r="71" spans="1:5" x14ac:dyDescent="0.25">
      <c r="A71" s="70" t="s">
        <v>90</v>
      </c>
      <c r="B71" s="78">
        <v>2.4101321957509372</v>
      </c>
      <c r="C71" s="78">
        <v>19.437716158731309</v>
      </c>
      <c r="D71" s="78">
        <v>0</v>
      </c>
      <c r="E71" s="78">
        <v>36.151982936264055</v>
      </c>
    </row>
    <row r="72" spans="1:5" x14ac:dyDescent="0.25">
      <c r="A72" s="70" t="s">
        <v>91</v>
      </c>
      <c r="B72" s="78">
        <v>0</v>
      </c>
      <c r="C72" s="78">
        <v>7.2649779629001783</v>
      </c>
      <c r="D72" s="78">
        <v>0</v>
      </c>
      <c r="E72" s="78">
        <v>36.324889814500892</v>
      </c>
    </row>
    <row r="73" spans="1:5" x14ac:dyDescent="0.25">
      <c r="A73" s="70" t="s">
        <v>92</v>
      </c>
      <c r="B73" s="78">
        <v>3.0316626850830071</v>
      </c>
      <c r="C73" s="78">
        <v>34.864120878454578</v>
      </c>
      <c r="D73" s="78">
        <v>0</v>
      </c>
      <c r="E73" s="78">
        <v>24.253301480664057</v>
      </c>
    </row>
    <row r="74" spans="1:5" x14ac:dyDescent="0.25">
      <c r="A74" s="70" t="s">
        <v>93</v>
      </c>
      <c r="B74" s="78">
        <v>0</v>
      </c>
      <c r="C74" s="78">
        <v>12.787256585437142</v>
      </c>
      <c r="D74" s="78">
        <v>0</v>
      </c>
      <c r="E74" s="78">
        <v>56.93373765420823</v>
      </c>
    </row>
    <row r="75" spans="1:5" x14ac:dyDescent="0.25">
      <c r="A75" s="70" t="s">
        <v>94</v>
      </c>
      <c r="B75" s="78">
        <v>0</v>
      </c>
      <c r="C75" s="78">
        <v>11.569422624919319</v>
      </c>
      <c r="D75" s="78">
        <v>0</v>
      </c>
      <c r="E75" s="78">
        <v>7.3070037631069384</v>
      </c>
    </row>
    <row r="76" spans="1:5" x14ac:dyDescent="0.25">
      <c r="A76" s="70" t="s">
        <v>95</v>
      </c>
      <c r="B76" s="78">
        <v>0</v>
      </c>
      <c r="C76" s="78">
        <v>10.960505644660408</v>
      </c>
      <c r="D76" s="78">
        <v>0</v>
      </c>
      <c r="E76" s="78">
        <v>0</v>
      </c>
    </row>
    <row r="77" spans="1:5" x14ac:dyDescent="0.25">
      <c r="A77" s="70" t="s">
        <v>41</v>
      </c>
      <c r="B77" s="78">
        <v>59.644083063514856</v>
      </c>
      <c r="C77" s="78">
        <v>15.823940404605983</v>
      </c>
      <c r="D77" s="78">
        <v>24.344523699393818</v>
      </c>
      <c r="E77" s="78">
        <v>4.8689047398787642</v>
      </c>
    </row>
    <row r="78" spans="1:5" x14ac:dyDescent="0.25">
      <c r="A78" s="70" t="s">
        <v>42</v>
      </c>
      <c r="B78" s="78">
        <v>0</v>
      </c>
      <c r="C78" s="78">
        <v>17.572547775364267</v>
      </c>
      <c r="D78" s="78">
        <v>28.921484880287021</v>
      </c>
      <c r="E78" s="78">
        <v>6.1015790886681476</v>
      </c>
    </row>
    <row r="79" spans="1:5" x14ac:dyDescent="0.25">
      <c r="A79" s="70" t="s">
        <v>43</v>
      </c>
      <c r="B79" s="78">
        <v>0</v>
      </c>
      <c r="C79" s="78">
        <v>20.532449586049182</v>
      </c>
      <c r="D79" s="78">
        <v>30.144424198696388</v>
      </c>
      <c r="E79" s="78">
        <v>0</v>
      </c>
    </row>
    <row r="80" spans="1:5" x14ac:dyDescent="0.25">
      <c r="A80" s="68" t="s">
        <v>13</v>
      </c>
      <c r="B80" s="78">
        <v>240.71706130287896</v>
      </c>
      <c r="C80" s="78">
        <v>437.49276325256665</v>
      </c>
      <c r="D80" s="78">
        <v>73.85916198740604</v>
      </c>
      <c r="E80" s="78">
        <v>167.37615088848685</v>
      </c>
    </row>
    <row r="81" spans="1:5" x14ac:dyDescent="0.25">
      <c r="A81" s="70" t="s">
        <v>26</v>
      </c>
      <c r="B81" s="78">
        <v>0</v>
      </c>
      <c r="C81" s="78">
        <v>3.036929057337221</v>
      </c>
      <c r="D81" s="78">
        <v>37.172011661807581</v>
      </c>
      <c r="E81" s="78">
        <v>36.443148688046648</v>
      </c>
    </row>
    <row r="82" spans="1:5" x14ac:dyDescent="0.25">
      <c r="A82" s="70" t="s">
        <v>27</v>
      </c>
      <c r="B82" s="78">
        <v>0</v>
      </c>
      <c r="C82" s="78">
        <v>22.56259745024305</v>
      </c>
      <c r="D82" s="78">
        <v>36.687150325598459</v>
      </c>
      <c r="E82" s="78">
        <v>0</v>
      </c>
    </row>
    <row r="83" spans="1:5" x14ac:dyDescent="0.25">
      <c r="A83" s="70" t="s">
        <v>96</v>
      </c>
      <c r="B83" s="78">
        <v>0</v>
      </c>
      <c r="C83" s="78">
        <v>6.8788406860497107</v>
      </c>
      <c r="D83" s="78">
        <v>0</v>
      </c>
      <c r="E83" s="78">
        <v>13.757681372099421</v>
      </c>
    </row>
    <row r="84" spans="1:5" x14ac:dyDescent="0.25">
      <c r="A84" s="70" t="s">
        <v>97</v>
      </c>
      <c r="B84" s="78">
        <v>0</v>
      </c>
      <c r="C84" s="78">
        <v>17.151242777217277</v>
      </c>
      <c r="D84" s="78">
        <v>0</v>
      </c>
      <c r="E84" s="78">
        <v>0</v>
      </c>
    </row>
    <row r="85" spans="1:5" x14ac:dyDescent="0.25">
      <c r="A85" s="70" t="s">
        <v>98</v>
      </c>
      <c r="B85" s="78">
        <v>0</v>
      </c>
      <c r="C85" s="78">
        <v>35.622944830105958</v>
      </c>
      <c r="D85" s="78">
        <v>0</v>
      </c>
      <c r="E85" s="78">
        <v>0</v>
      </c>
    </row>
    <row r="86" spans="1:5" x14ac:dyDescent="0.25">
      <c r="A86" s="70" t="s">
        <v>99</v>
      </c>
      <c r="B86" s="78">
        <v>0</v>
      </c>
      <c r="C86" s="78">
        <v>29.558890404729425</v>
      </c>
      <c r="D86" s="78">
        <v>0</v>
      </c>
      <c r="E86" s="78">
        <v>8.0945884492951343</v>
      </c>
    </row>
    <row r="87" spans="1:5" x14ac:dyDescent="0.25">
      <c r="A87" s="70" t="s">
        <v>100</v>
      </c>
      <c r="B87" s="78">
        <v>0</v>
      </c>
      <c r="C87" s="78">
        <v>31.03605659516203</v>
      </c>
      <c r="D87" s="78">
        <v>0</v>
      </c>
      <c r="E87" s="78">
        <v>0</v>
      </c>
    </row>
    <row r="88" spans="1:5" x14ac:dyDescent="0.25">
      <c r="A88" s="70" t="s">
        <v>101</v>
      </c>
      <c r="B88" s="78">
        <v>0</v>
      </c>
      <c r="C88" s="78">
        <v>10.071942446043163</v>
      </c>
      <c r="D88" s="78">
        <v>0</v>
      </c>
      <c r="E88" s="78">
        <v>0</v>
      </c>
    </row>
    <row r="89" spans="1:5" x14ac:dyDescent="0.25">
      <c r="A89" s="70" t="s">
        <v>102</v>
      </c>
      <c r="B89" s="78">
        <v>0</v>
      </c>
      <c r="C89" s="78">
        <v>16.753270023293314</v>
      </c>
      <c r="D89" s="78">
        <v>0</v>
      </c>
      <c r="E89" s="78">
        <v>0</v>
      </c>
    </row>
    <row r="90" spans="1:5" x14ac:dyDescent="0.25">
      <c r="A90" s="70" t="s">
        <v>103</v>
      </c>
      <c r="B90" s="78">
        <v>29.564594158752911</v>
      </c>
      <c r="C90" s="78">
        <v>15.678193872065936</v>
      </c>
      <c r="D90" s="78">
        <v>0</v>
      </c>
      <c r="E90" s="78">
        <v>0</v>
      </c>
    </row>
    <row r="91" spans="1:5" x14ac:dyDescent="0.25">
      <c r="A91" s="70" t="s">
        <v>104</v>
      </c>
      <c r="B91" s="78">
        <v>0</v>
      </c>
      <c r="C91" s="78">
        <v>8.5110195305500795</v>
      </c>
      <c r="D91" s="78">
        <v>0</v>
      </c>
      <c r="E91" s="78">
        <v>53.753807561368923</v>
      </c>
    </row>
    <row r="92" spans="1:5" x14ac:dyDescent="0.25">
      <c r="A92" s="70" t="s">
        <v>105</v>
      </c>
      <c r="B92" s="78">
        <v>17.02356419675656</v>
      </c>
      <c r="C92" s="78">
        <v>15.366006630230263</v>
      </c>
      <c r="D92" s="78">
        <v>0</v>
      </c>
      <c r="E92" s="78">
        <v>4.4798853149359372</v>
      </c>
    </row>
    <row r="93" spans="1:5" x14ac:dyDescent="0.25">
      <c r="A93" s="70" t="s">
        <v>106</v>
      </c>
      <c r="B93" s="78">
        <v>10.36036036036036</v>
      </c>
      <c r="C93" s="78">
        <v>10.540540540540539</v>
      </c>
      <c r="D93" s="78">
        <v>0</v>
      </c>
      <c r="E93" s="78">
        <v>0</v>
      </c>
    </row>
    <row r="94" spans="1:5" x14ac:dyDescent="0.25">
      <c r="A94" s="70" t="s">
        <v>107</v>
      </c>
      <c r="B94" s="78">
        <v>17.807853263289111</v>
      </c>
      <c r="C94" s="78">
        <v>18.030451429080223</v>
      </c>
      <c r="D94" s="78">
        <v>0</v>
      </c>
      <c r="E94" s="78">
        <v>0</v>
      </c>
    </row>
    <row r="95" spans="1:5" x14ac:dyDescent="0.25">
      <c r="A95" s="70" t="s">
        <v>108</v>
      </c>
      <c r="B95" s="78">
        <v>15.828350334154063</v>
      </c>
      <c r="C95" s="78">
        <v>24.84171649665846</v>
      </c>
      <c r="D95" s="78">
        <v>0</v>
      </c>
      <c r="E95" s="78">
        <v>0</v>
      </c>
    </row>
    <row r="96" spans="1:5" x14ac:dyDescent="0.25">
      <c r="A96" s="70" t="s">
        <v>109</v>
      </c>
      <c r="B96" s="78">
        <v>0</v>
      </c>
      <c r="C96" s="78">
        <v>0</v>
      </c>
      <c r="D96" s="78">
        <v>0</v>
      </c>
      <c r="E96" s="78">
        <v>0</v>
      </c>
    </row>
    <row r="97" spans="1:5" x14ac:dyDescent="0.25">
      <c r="A97" s="70" t="s">
        <v>110</v>
      </c>
      <c r="B97" s="78">
        <v>0</v>
      </c>
      <c r="C97" s="78">
        <v>9.5276079056988383</v>
      </c>
      <c r="D97" s="78">
        <v>0</v>
      </c>
      <c r="E97" s="78">
        <v>0</v>
      </c>
    </row>
    <row r="98" spans="1:5" x14ac:dyDescent="0.25">
      <c r="A98" s="70" t="s">
        <v>111</v>
      </c>
      <c r="B98" s="78">
        <v>15.953203935123636</v>
      </c>
      <c r="C98" s="78">
        <v>28.538509261721174</v>
      </c>
      <c r="D98" s="78">
        <v>0</v>
      </c>
      <c r="E98" s="78">
        <v>0</v>
      </c>
    </row>
    <row r="99" spans="1:5" x14ac:dyDescent="0.25">
      <c r="A99" s="70" t="s">
        <v>112</v>
      </c>
      <c r="B99" s="78">
        <v>8.8121254846669022</v>
      </c>
      <c r="C99" s="78">
        <v>29.917166020444132</v>
      </c>
      <c r="D99" s="78">
        <v>0</v>
      </c>
      <c r="E99" s="78">
        <v>0</v>
      </c>
    </row>
    <row r="100" spans="1:5" x14ac:dyDescent="0.25">
      <c r="A100" s="70" t="s">
        <v>113</v>
      </c>
      <c r="B100" s="78">
        <v>8.3472454090150254</v>
      </c>
      <c r="C100" s="78">
        <v>7.5564537386872859</v>
      </c>
      <c r="D100" s="78">
        <v>0</v>
      </c>
      <c r="E100" s="78">
        <v>0</v>
      </c>
    </row>
    <row r="101" spans="1:5" x14ac:dyDescent="0.25">
      <c r="A101" s="70" t="s">
        <v>114</v>
      </c>
      <c r="B101" s="78">
        <v>0</v>
      </c>
      <c r="C101" s="78">
        <v>14.085731675506478</v>
      </c>
      <c r="D101" s="78">
        <v>0</v>
      </c>
      <c r="E101" s="78">
        <v>22.171985044778715</v>
      </c>
    </row>
    <row r="102" spans="1:5" x14ac:dyDescent="0.25">
      <c r="A102" s="70" t="s">
        <v>115</v>
      </c>
      <c r="B102" s="78">
        <v>3.3877692842251563</v>
      </c>
      <c r="C102" s="78">
        <v>13.507644197359278</v>
      </c>
      <c r="D102" s="78">
        <v>0</v>
      </c>
      <c r="E102" s="78">
        <v>26.059763724808896</v>
      </c>
    </row>
    <row r="103" spans="1:5" x14ac:dyDescent="0.25">
      <c r="A103" s="70" t="s">
        <v>116</v>
      </c>
      <c r="B103" s="78">
        <v>0</v>
      </c>
      <c r="C103" s="78">
        <v>1.0897044721471536</v>
      </c>
      <c r="D103" s="78">
        <v>0</v>
      </c>
      <c r="E103" s="78">
        <v>2.6152907331531687</v>
      </c>
    </row>
    <row r="104" spans="1:5" x14ac:dyDescent="0.25">
      <c r="A104" s="70" t="s">
        <v>117</v>
      </c>
      <c r="B104" s="78">
        <v>0</v>
      </c>
      <c r="C104" s="78">
        <v>0</v>
      </c>
      <c r="D104" s="78">
        <v>0</v>
      </c>
      <c r="E104" s="78">
        <v>0</v>
      </c>
    </row>
    <row r="105" spans="1:5" x14ac:dyDescent="0.25">
      <c r="A105" s="70" t="s">
        <v>118</v>
      </c>
      <c r="B105" s="78">
        <v>0</v>
      </c>
      <c r="C105" s="78">
        <v>0</v>
      </c>
      <c r="D105" s="78">
        <v>0</v>
      </c>
      <c r="E105" s="78">
        <v>0</v>
      </c>
    </row>
    <row r="106" spans="1:5" x14ac:dyDescent="0.25">
      <c r="A106" s="70" t="s">
        <v>119</v>
      </c>
      <c r="B106" s="78">
        <v>16.570730856445142</v>
      </c>
      <c r="C106" s="78">
        <v>26.077097505668931</v>
      </c>
      <c r="D106" s="78">
        <v>0</v>
      </c>
      <c r="E106" s="78">
        <v>0</v>
      </c>
    </row>
    <row r="107" spans="1:5" x14ac:dyDescent="0.25">
      <c r="A107" s="70" t="s">
        <v>120</v>
      </c>
      <c r="B107" s="78">
        <v>0</v>
      </c>
      <c r="C107" s="78">
        <v>28.039010797631487</v>
      </c>
      <c r="D107" s="78">
        <v>0</v>
      </c>
      <c r="E107" s="78">
        <v>0</v>
      </c>
    </row>
    <row r="108" spans="1:5" x14ac:dyDescent="0.25">
      <c r="A108" s="70" t="s">
        <v>121</v>
      </c>
      <c r="B108" s="78">
        <v>42.212646205258991</v>
      </c>
      <c r="C108" s="78">
        <v>3.517720517104916</v>
      </c>
      <c r="D108" s="78">
        <v>0</v>
      </c>
      <c r="E108" s="78">
        <v>0</v>
      </c>
    </row>
    <row r="109" spans="1:5" x14ac:dyDescent="0.25">
      <c r="A109" s="70" t="s">
        <v>122</v>
      </c>
      <c r="B109" s="78">
        <v>54.848617814831066</v>
      </c>
      <c r="C109" s="78">
        <v>1.9745502413339184</v>
      </c>
      <c r="D109" s="78">
        <v>0</v>
      </c>
      <c r="E109" s="78">
        <v>0</v>
      </c>
    </row>
    <row r="110" spans="1:5" x14ac:dyDescent="0.25">
      <c r="A110" s="70" t="s">
        <v>123</v>
      </c>
      <c r="B110" s="78">
        <v>0</v>
      </c>
      <c r="C110" s="78">
        <v>8.0209241499564072</v>
      </c>
      <c r="D110" s="78">
        <v>0</v>
      </c>
      <c r="E110" s="78">
        <v>0</v>
      </c>
    </row>
    <row r="111" spans="1:5" x14ac:dyDescent="0.25">
      <c r="A111" s="68" t="s">
        <v>14</v>
      </c>
      <c r="B111" s="78">
        <v>72.232595067108605</v>
      </c>
      <c r="C111" s="78">
        <v>88.810005146454913</v>
      </c>
      <c r="D111" s="78">
        <v>0</v>
      </c>
      <c r="E111" s="78">
        <v>0</v>
      </c>
    </row>
    <row r="112" spans="1:5" x14ac:dyDescent="0.25">
      <c r="A112" s="70" t="s">
        <v>124</v>
      </c>
      <c r="B112" s="78">
        <v>0</v>
      </c>
      <c r="C112" s="78">
        <v>22.231909328683521</v>
      </c>
      <c r="D112" s="78">
        <v>0</v>
      </c>
      <c r="E112" s="78">
        <v>0</v>
      </c>
    </row>
    <row r="113" spans="1:5" x14ac:dyDescent="0.25">
      <c r="A113" s="70" t="s">
        <v>125</v>
      </c>
      <c r="B113" s="78">
        <v>0</v>
      </c>
      <c r="C113" s="78">
        <v>9.67741935483871</v>
      </c>
      <c r="D113" s="78">
        <v>0</v>
      </c>
      <c r="E113" s="78">
        <v>0</v>
      </c>
    </row>
    <row r="114" spans="1:5" x14ac:dyDescent="0.25">
      <c r="A114" s="70" t="s">
        <v>126</v>
      </c>
      <c r="B114" s="78">
        <v>7.8520328040481582</v>
      </c>
      <c r="C114" s="78">
        <v>18.844878729715582</v>
      </c>
      <c r="D114" s="78">
        <v>0</v>
      </c>
      <c r="E114" s="78">
        <v>0</v>
      </c>
    </row>
    <row r="115" spans="1:5" x14ac:dyDescent="0.25">
      <c r="A115" s="70" t="s">
        <v>127</v>
      </c>
      <c r="B115" s="78">
        <v>5.705758426966292</v>
      </c>
      <c r="C115" s="78">
        <v>0</v>
      </c>
      <c r="D115" s="78">
        <v>0</v>
      </c>
      <c r="E115" s="78">
        <v>0</v>
      </c>
    </row>
    <row r="116" spans="1:5" x14ac:dyDescent="0.25">
      <c r="A116" s="70" t="s">
        <v>128</v>
      </c>
      <c r="B116" s="78">
        <v>35.571054925893634</v>
      </c>
      <c r="C116" s="78">
        <v>24.629468177855273</v>
      </c>
      <c r="D116" s="78">
        <v>0</v>
      </c>
      <c r="E116" s="78">
        <v>0</v>
      </c>
    </row>
    <row r="117" spans="1:5" x14ac:dyDescent="0.25">
      <c r="A117" s="70" t="s">
        <v>25</v>
      </c>
      <c r="B117" s="78">
        <v>23.103748910200522</v>
      </c>
      <c r="C117" s="78">
        <v>13.426329555361814</v>
      </c>
      <c r="D117" s="78">
        <v>0</v>
      </c>
      <c r="E117" s="78">
        <v>0</v>
      </c>
    </row>
    <row r="118" spans="1:5" x14ac:dyDescent="0.25">
      <c r="A118" s="68" t="s">
        <v>16</v>
      </c>
      <c r="B118" s="78">
        <v>1773.8052800722644</v>
      </c>
      <c r="C118" s="78">
        <v>1936.4169513280515</v>
      </c>
      <c r="D118" s="78">
        <v>836.76240819796521</v>
      </c>
      <c r="E118" s="78">
        <v>1868.1931485362697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B7BC-8294-4481-8FCB-9CA3C0428A0B}">
  <sheetPr codeName="Arkusz7"/>
  <dimension ref="A1:G85"/>
  <sheetViews>
    <sheetView topLeftCell="A60" zoomScale="70" zoomScaleNormal="70" workbookViewId="0">
      <selection activeCell="D81" sqref="D81"/>
    </sheetView>
  </sheetViews>
  <sheetFormatPr defaultRowHeight="12.5" x14ac:dyDescent="0.25"/>
  <cols>
    <col min="1" max="1" width="23.7265625" bestFit="1" customWidth="1"/>
    <col min="2" max="2" width="34.26953125" bestFit="1" customWidth="1"/>
    <col min="3" max="3" width="31.6328125" bestFit="1" customWidth="1"/>
    <col min="4" max="4" width="34.90625" bestFit="1" customWidth="1"/>
    <col min="5" max="5" width="25.6328125" bestFit="1" customWidth="1"/>
    <col min="6" max="6" width="17.08984375" bestFit="1" customWidth="1"/>
    <col min="7" max="7" width="49.08984375" bestFit="1" customWidth="1"/>
    <col min="8" max="21" width="12.26953125" bestFit="1" customWidth="1"/>
    <col min="22" max="22" width="11.26953125" bestFit="1" customWidth="1"/>
    <col min="23" max="26" width="12.26953125" bestFit="1" customWidth="1"/>
    <col min="27" max="27" width="11.26953125" bestFit="1" customWidth="1"/>
    <col min="28" max="32" width="12.26953125" bestFit="1" customWidth="1"/>
    <col min="33" max="33" width="11.26953125" bestFit="1" customWidth="1"/>
    <col min="34" max="34" width="12.26953125" bestFit="1" customWidth="1"/>
    <col min="35" max="35" width="11.26953125" bestFit="1" customWidth="1"/>
    <col min="36" max="54" width="12.26953125" bestFit="1" customWidth="1"/>
    <col min="55" max="55" width="11.26953125" bestFit="1" customWidth="1"/>
    <col min="56" max="70" width="12.26953125" bestFit="1" customWidth="1"/>
    <col min="71" max="72" width="11.26953125" bestFit="1" customWidth="1"/>
    <col min="73" max="103" width="12.26953125" bestFit="1" customWidth="1"/>
    <col min="104" max="104" width="11.26953125" bestFit="1" customWidth="1"/>
    <col min="105" max="105" width="12.26953125" bestFit="1" customWidth="1"/>
    <col min="106" max="106" width="14.54296875" bestFit="1" customWidth="1"/>
    <col min="107" max="107" width="13.54296875" bestFit="1" customWidth="1"/>
    <col min="108" max="108" width="22.81640625" bestFit="1" customWidth="1"/>
    <col min="109" max="109" width="12.54296875" bestFit="1" customWidth="1"/>
    <col min="110" max="110" width="22.81640625" bestFit="1" customWidth="1"/>
    <col min="111" max="111" width="13.54296875" bestFit="1" customWidth="1"/>
    <col min="112" max="112" width="22.81640625" bestFit="1" customWidth="1"/>
    <col min="113" max="113" width="13.54296875" bestFit="1" customWidth="1"/>
    <col min="114" max="114" width="22.81640625" bestFit="1" customWidth="1"/>
    <col min="115" max="115" width="13.54296875" bestFit="1" customWidth="1"/>
    <col min="116" max="116" width="22.81640625" bestFit="1" customWidth="1"/>
    <col min="117" max="117" width="13.54296875" bestFit="1" customWidth="1"/>
    <col min="118" max="118" width="22.81640625" bestFit="1" customWidth="1"/>
    <col min="119" max="119" width="13.54296875" bestFit="1" customWidth="1"/>
    <col min="120" max="120" width="22.81640625" bestFit="1" customWidth="1"/>
    <col min="121" max="121" width="13.54296875" bestFit="1" customWidth="1"/>
    <col min="122" max="122" width="22.81640625" bestFit="1" customWidth="1"/>
    <col min="123" max="123" width="13.54296875" bestFit="1" customWidth="1"/>
    <col min="124" max="124" width="22.81640625" bestFit="1" customWidth="1"/>
    <col min="125" max="125" width="13.54296875" bestFit="1" customWidth="1"/>
    <col min="126" max="126" width="22.81640625" bestFit="1" customWidth="1"/>
    <col min="127" max="127" width="13.54296875" bestFit="1" customWidth="1"/>
    <col min="128" max="128" width="22.81640625" bestFit="1" customWidth="1"/>
    <col min="129" max="129" width="13.54296875" bestFit="1" customWidth="1"/>
    <col min="130" max="130" width="22.81640625" bestFit="1" customWidth="1"/>
    <col min="131" max="131" width="13.54296875" bestFit="1" customWidth="1"/>
    <col min="132" max="132" width="21.6328125" bestFit="1" customWidth="1"/>
    <col min="133" max="133" width="13.54296875" bestFit="1" customWidth="1"/>
    <col min="134" max="134" width="22.81640625" bestFit="1" customWidth="1"/>
    <col min="135" max="135" width="13.54296875" bestFit="1" customWidth="1"/>
    <col min="136" max="136" width="22.81640625" bestFit="1" customWidth="1"/>
    <col min="137" max="137" width="13.54296875" bestFit="1" customWidth="1"/>
    <col min="138" max="138" width="22.81640625" bestFit="1" customWidth="1"/>
    <col min="139" max="139" width="13.54296875" bestFit="1" customWidth="1"/>
    <col min="140" max="140" width="22.81640625" bestFit="1" customWidth="1"/>
    <col min="141" max="141" width="12.54296875" bestFit="1" customWidth="1"/>
    <col min="142" max="142" width="22.81640625" bestFit="1" customWidth="1"/>
    <col min="143" max="143" width="12.54296875" bestFit="1" customWidth="1"/>
    <col min="144" max="144" width="22.81640625" bestFit="1" customWidth="1"/>
    <col min="145" max="145" width="13.54296875" bestFit="1" customWidth="1"/>
    <col min="146" max="146" width="22.81640625" bestFit="1" customWidth="1"/>
    <col min="147" max="147" width="13.54296875" bestFit="1" customWidth="1"/>
    <col min="148" max="148" width="22.81640625" bestFit="1" customWidth="1"/>
    <col min="149" max="149" width="13.54296875" bestFit="1" customWidth="1"/>
    <col min="150" max="150" width="21.6328125" bestFit="1" customWidth="1"/>
    <col min="151" max="151" width="13.54296875" bestFit="1" customWidth="1"/>
    <col min="152" max="152" width="22.81640625" bestFit="1" customWidth="1"/>
    <col min="153" max="153" width="13.54296875" bestFit="1" customWidth="1"/>
    <col min="154" max="154" width="22.81640625" bestFit="1" customWidth="1"/>
    <col min="155" max="155" width="13.54296875" bestFit="1" customWidth="1"/>
    <col min="156" max="156" width="22.81640625" bestFit="1" customWidth="1"/>
    <col min="157" max="157" width="13.54296875" bestFit="1" customWidth="1"/>
    <col min="158" max="158" width="20.6328125" bestFit="1" customWidth="1"/>
    <col min="159" max="159" width="13.54296875" bestFit="1" customWidth="1"/>
    <col min="160" max="160" width="22.81640625" bestFit="1" customWidth="1"/>
    <col min="161" max="161" width="13.54296875" bestFit="1" customWidth="1"/>
    <col min="162" max="162" width="22.81640625" bestFit="1" customWidth="1"/>
    <col min="163" max="163" width="13.54296875" bestFit="1" customWidth="1"/>
    <col min="164" max="164" width="22.81640625" bestFit="1" customWidth="1"/>
    <col min="165" max="165" width="13.54296875" bestFit="1" customWidth="1"/>
    <col min="166" max="166" width="22.81640625" bestFit="1" customWidth="1"/>
    <col min="167" max="167" width="13.54296875" bestFit="1" customWidth="1"/>
    <col min="168" max="168" width="22.81640625" bestFit="1" customWidth="1"/>
    <col min="169" max="169" width="13.54296875" bestFit="1" customWidth="1"/>
    <col min="170" max="170" width="22.81640625" bestFit="1" customWidth="1"/>
    <col min="171" max="171" width="13.54296875" bestFit="1" customWidth="1"/>
    <col min="172" max="172" width="22.81640625" bestFit="1" customWidth="1"/>
    <col min="173" max="173" width="13.54296875" bestFit="1" customWidth="1"/>
    <col min="174" max="174" width="21.6328125" bestFit="1" customWidth="1"/>
    <col min="175" max="175" width="13.54296875" bestFit="1" customWidth="1"/>
    <col min="176" max="176" width="22.81640625" bestFit="1" customWidth="1"/>
    <col min="177" max="177" width="13.54296875" bestFit="1" customWidth="1"/>
    <col min="178" max="178" width="22.81640625" bestFit="1" customWidth="1"/>
    <col min="179" max="179" width="13.54296875" bestFit="1" customWidth="1"/>
    <col min="180" max="180" width="22.81640625" bestFit="1" customWidth="1"/>
    <col min="181" max="181" width="13.54296875" bestFit="1" customWidth="1"/>
    <col min="182" max="182" width="21.6328125" bestFit="1" customWidth="1"/>
    <col min="183" max="183" width="13.54296875" bestFit="1" customWidth="1"/>
    <col min="184" max="184" width="22.81640625" bestFit="1" customWidth="1"/>
    <col min="185" max="185" width="13.54296875" bestFit="1" customWidth="1"/>
    <col min="186" max="186" width="22.81640625" bestFit="1" customWidth="1"/>
    <col min="187" max="187" width="13.54296875" bestFit="1" customWidth="1"/>
    <col min="188" max="188" width="22.81640625" bestFit="1" customWidth="1"/>
    <col min="189" max="189" width="13.54296875" bestFit="1" customWidth="1"/>
    <col min="190" max="190" width="22.81640625" bestFit="1" customWidth="1"/>
    <col min="191" max="191" width="13.54296875" bestFit="1" customWidth="1"/>
    <col min="192" max="192" width="22.81640625" bestFit="1" customWidth="1"/>
    <col min="193" max="193" width="13.54296875" bestFit="1" customWidth="1"/>
    <col min="194" max="194" width="22.81640625" bestFit="1" customWidth="1"/>
    <col min="195" max="195" width="13.54296875" bestFit="1" customWidth="1"/>
    <col min="196" max="196" width="22.81640625" bestFit="1" customWidth="1"/>
    <col min="197" max="197" width="13.54296875" bestFit="1" customWidth="1"/>
    <col min="198" max="198" width="22.81640625" bestFit="1" customWidth="1"/>
    <col min="199" max="199" width="13.54296875" bestFit="1" customWidth="1"/>
    <col min="200" max="200" width="22.81640625" bestFit="1" customWidth="1"/>
    <col min="201" max="201" width="13.54296875" bestFit="1" customWidth="1"/>
    <col min="202" max="202" width="22.81640625" bestFit="1" customWidth="1"/>
    <col min="203" max="203" width="13.54296875" bestFit="1" customWidth="1"/>
    <col min="204" max="204" width="22.81640625" bestFit="1" customWidth="1"/>
    <col min="205" max="205" width="13.54296875" bestFit="1" customWidth="1"/>
    <col min="206" max="206" width="22.81640625" bestFit="1" customWidth="1"/>
    <col min="207" max="207" width="12.54296875" bestFit="1" customWidth="1"/>
    <col min="208" max="208" width="22.81640625" bestFit="1" customWidth="1"/>
    <col min="209" max="209" width="13.54296875" bestFit="1" customWidth="1"/>
    <col min="210" max="210" width="21.6328125" bestFit="1" customWidth="1"/>
    <col min="211" max="211" width="14.54296875" bestFit="1" customWidth="1"/>
  </cols>
  <sheetData>
    <row r="1" spans="1:7" ht="13" thickBot="1" x14ac:dyDescent="0.3"/>
    <row r="2" spans="1:7" ht="13.5" thickTop="1" thickBot="1" x14ac:dyDescent="0.3">
      <c r="A2" s="74" t="s">
        <v>45</v>
      </c>
      <c r="B2" s="75"/>
      <c r="C2" s="75"/>
      <c r="D2" s="76"/>
    </row>
    <row r="3" spans="1:7" ht="13" thickTop="1" x14ac:dyDescent="0.25">
      <c r="A3" s="22" t="s">
        <v>152</v>
      </c>
      <c r="C3" s="29"/>
      <c r="D3" s="97">
        <v>5861.366</v>
      </c>
    </row>
    <row r="4" spans="1:7" ht="13" thickBot="1" x14ac:dyDescent="0.3">
      <c r="A4" s="71" t="s">
        <v>147</v>
      </c>
      <c r="B4" s="72"/>
      <c r="C4" s="73"/>
      <c r="D4" s="98">
        <v>53.774000000000001</v>
      </c>
    </row>
    <row r="5" spans="1:7" ht="13" thickTop="1" x14ac:dyDescent="0.25"/>
    <row r="6" spans="1:7" x14ac:dyDescent="0.25">
      <c r="A6" s="95" t="s">
        <v>15</v>
      </c>
      <c r="B6" s="79" t="s">
        <v>44</v>
      </c>
      <c r="C6" s="78" t="s">
        <v>136</v>
      </c>
      <c r="D6" s="78" t="s">
        <v>142</v>
      </c>
      <c r="E6" s="78" t="s">
        <v>172</v>
      </c>
      <c r="F6" s="78" t="s">
        <v>153</v>
      </c>
      <c r="G6" s="78" t="s">
        <v>173</v>
      </c>
    </row>
    <row r="7" spans="1:7" x14ac:dyDescent="0.25">
      <c r="A7" s="96" t="s">
        <v>0</v>
      </c>
      <c r="B7" s="78">
        <v>215.13034859044362</v>
      </c>
      <c r="C7" s="78">
        <v>334.64506829407458</v>
      </c>
      <c r="D7" s="78">
        <v>225.21894433180418</v>
      </c>
      <c r="E7" s="78">
        <v>311.09600052983984</v>
      </c>
      <c r="F7" s="78">
        <v>1086.0903617461622</v>
      </c>
      <c r="G7" s="78">
        <v>279.47745852035575</v>
      </c>
    </row>
    <row r="8" spans="1:7" x14ac:dyDescent="0.25">
      <c r="A8" s="96" t="s">
        <v>171</v>
      </c>
      <c r="B8" s="78">
        <v>312.94965636998757</v>
      </c>
      <c r="C8" s="78">
        <v>523.26583934168434</v>
      </c>
      <c r="D8" s="78">
        <v>36.687150325598459</v>
      </c>
      <c r="E8" s="78">
        <v>130.9330022004402</v>
      </c>
      <c r="F8" s="78">
        <v>1003.8356482377105</v>
      </c>
      <c r="G8" s="78">
        <v>-878.26112595583777</v>
      </c>
    </row>
    <row r="9" spans="1:7" x14ac:dyDescent="0.25">
      <c r="A9" s="96" t="s">
        <v>170</v>
      </c>
      <c r="B9" s="78">
        <v>413.26251776685194</v>
      </c>
      <c r="C9" s="78">
        <v>554.00704622923672</v>
      </c>
      <c r="D9" s="78">
        <v>218.83160069335293</v>
      </c>
      <c r="E9" s="78">
        <v>651.7295142895473</v>
      </c>
      <c r="F9" s="78">
        <v>1837.8306789789885</v>
      </c>
      <c r="G9" s="78">
        <v>332.15325962415005</v>
      </c>
    </row>
    <row r="10" spans="1:7" x14ac:dyDescent="0.25">
      <c r="A10" s="96" t="s">
        <v>169</v>
      </c>
      <c r="B10" s="78">
        <v>832.46275734498136</v>
      </c>
      <c r="C10" s="78">
        <v>524.4989974630563</v>
      </c>
      <c r="D10" s="78">
        <v>356.02471284720957</v>
      </c>
      <c r="E10" s="78">
        <v>774.43463151644266</v>
      </c>
      <c r="F10" s="78">
        <v>2487.42109917169</v>
      </c>
      <c r="G10" s="78">
        <v>820.42109917168978</v>
      </c>
    </row>
    <row r="11" spans="1:7" x14ac:dyDescent="0.25">
      <c r="A11" s="96" t="s">
        <v>16</v>
      </c>
      <c r="B11" s="78">
        <v>1773.8052800722644</v>
      </c>
      <c r="C11" s="78">
        <v>1936.4169513280517</v>
      </c>
      <c r="D11" s="78">
        <v>836.76240819796521</v>
      </c>
      <c r="E11" s="78">
        <v>1868.1931485362697</v>
      </c>
      <c r="F11" s="78">
        <v>6415.1777881345515</v>
      </c>
      <c r="G11" s="78">
        <v>553.79069136035787</v>
      </c>
    </row>
    <row r="14" spans="1:7" x14ac:dyDescent="0.25">
      <c r="A14" s="67" t="s">
        <v>15</v>
      </c>
      <c r="B14" s="78" t="s">
        <v>177</v>
      </c>
    </row>
    <row r="15" spans="1:7" x14ac:dyDescent="0.25">
      <c r="A15" s="68" t="s">
        <v>0</v>
      </c>
      <c r="B15" s="78">
        <v>18.631830568023716</v>
      </c>
    </row>
    <row r="16" spans="1:7" x14ac:dyDescent="0.25">
      <c r="A16" s="68" t="s">
        <v>171</v>
      </c>
      <c r="B16" s="78">
        <v>-25.093175027309652</v>
      </c>
    </row>
    <row r="17" spans="1:2" x14ac:dyDescent="0.25">
      <c r="A17" s="68" t="s">
        <v>170</v>
      </c>
      <c r="B17" s="78">
        <v>11.862616415148215</v>
      </c>
    </row>
    <row r="18" spans="1:2" x14ac:dyDescent="0.25">
      <c r="A18" s="68" t="s">
        <v>169</v>
      </c>
      <c r="B18" s="78">
        <v>26.465196747473865</v>
      </c>
    </row>
    <row r="19" spans="1:2" x14ac:dyDescent="0.25">
      <c r="A19" s="68" t="s">
        <v>16</v>
      </c>
      <c r="B19" s="78">
        <v>5.0806485445904395</v>
      </c>
    </row>
    <row r="21" spans="1:2" x14ac:dyDescent="0.25">
      <c r="B21" s="77"/>
    </row>
    <row r="22" spans="1:2" x14ac:dyDescent="0.25">
      <c r="B22" s="77"/>
    </row>
    <row r="23" spans="1:2" x14ac:dyDescent="0.25">
      <c r="B23" s="77"/>
    </row>
    <row r="24" spans="1:2" x14ac:dyDescent="0.25">
      <c r="B24" s="77"/>
    </row>
    <row r="25" spans="1:2" x14ac:dyDescent="0.25">
      <c r="B25" s="77"/>
    </row>
    <row r="27" spans="1:2" x14ac:dyDescent="0.25">
      <c r="A27" s="5" t="s">
        <v>171</v>
      </c>
      <c r="B27" s="77">
        <f>GETPIVOTDATA("How much did we exceed the budget? [PLN]",$A$14,"Country","Malaysia")/53.77</f>
        <v>-0.46667612102119493</v>
      </c>
    </row>
    <row r="28" spans="1:2" x14ac:dyDescent="0.25">
      <c r="A28" s="5" t="s">
        <v>170</v>
      </c>
      <c r="B28" s="77">
        <f>B17/53.77</f>
        <v>0.22061774995626213</v>
      </c>
    </row>
    <row r="29" spans="1:2" x14ac:dyDescent="0.25">
      <c r="A29" s="5" t="s">
        <v>0</v>
      </c>
      <c r="B29" s="77">
        <f>B15/53.77</f>
        <v>0.34650977437276764</v>
      </c>
    </row>
    <row r="30" spans="1:2" x14ac:dyDescent="0.25">
      <c r="A30" s="5" t="s">
        <v>169</v>
      </c>
      <c r="B30" s="77">
        <f t="shared" ref="B30" si="0">B18/53.77</f>
        <v>0.49219261200434933</v>
      </c>
    </row>
    <row r="44" spans="1:5" x14ac:dyDescent="0.25">
      <c r="A44" s="67" t="s">
        <v>15</v>
      </c>
      <c r="B44" s="79" t="s">
        <v>190</v>
      </c>
      <c r="C44" s="78" t="s">
        <v>191</v>
      </c>
      <c r="D44" s="78" t="s">
        <v>192</v>
      </c>
      <c r="E44" s="78" t="s">
        <v>193</v>
      </c>
    </row>
    <row r="45" spans="1:5" x14ac:dyDescent="0.25">
      <c r="A45" s="68" t="s">
        <v>0</v>
      </c>
      <c r="B45" s="78">
        <v>14.342023239362907</v>
      </c>
      <c r="C45" s="78">
        <v>22.309671219604972</v>
      </c>
      <c r="D45" s="78">
        <v>15.014596288786946</v>
      </c>
      <c r="E45" s="78">
        <v>20.73973336865599</v>
      </c>
    </row>
    <row r="46" spans="1:5" x14ac:dyDescent="0.25">
      <c r="A46" s="68" t="s">
        <v>171</v>
      </c>
      <c r="B46" s="78">
        <v>8.9414187534282163</v>
      </c>
      <c r="C46" s="78">
        <v>14.950452552619552</v>
      </c>
      <c r="D46" s="78">
        <v>1.0482042950170989</v>
      </c>
      <c r="E46" s="78">
        <v>3.7409429200125772</v>
      </c>
    </row>
    <row r="47" spans="1:5" x14ac:dyDescent="0.25">
      <c r="A47" s="68" t="s">
        <v>170</v>
      </c>
      <c r="B47" s="78">
        <v>14.759375634530427</v>
      </c>
      <c r="C47" s="78">
        <v>19.785965936758455</v>
      </c>
      <c r="D47" s="78">
        <v>7.8154143104768901</v>
      </c>
      <c r="E47" s="78">
        <v>23.276054081769548</v>
      </c>
    </row>
    <row r="48" spans="1:5" x14ac:dyDescent="0.25">
      <c r="A48" s="68" t="s">
        <v>169</v>
      </c>
      <c r="B48" s="78">
        <v>26.853637333709077</v>
      </c>
      <c r="C48" s="78">
        <v>16.919322498808267</v>
      </c>
      <c r="D48" s="78">
        <v>11.484668156361598</v>
      </c>
      <c r="E48" s="78">
        <v>24.98176230698202</v>
      </c>
    </row>
    <row r="49" spans="1:5" x14ac:dyDescent="0.25">
      <c r="A49" s="68" t="s">
        <v>16</v>
      </c>
      <c r="B49" s="78">
        <v>16.273442936442787</v>
      </c>
      <c r="C49" s="78">
        <v>17.765293131450015</v>
      </c>
      <c r="D49" s="78">
        <v>7.676719341265736</v>
      </c>
      <c r="E49" s="78">
        <v>17.139386683818987</v>
      </c>
    </row>
    <row r="62" spans="1:5" x14ac:dyDescent="0.25">
      <c r="A62" s="67" t="s">
        <v>15</v>
      </c>
      <c r="B62" t="s">
        <v>177</v>
      </c>
    </row>
    <row r="63" spans="1:5" x14ac:dyDescent="0.25">
      <c r="A63" s="68" t="s">
        <v>171</v>
      </c>
      <c r="B63" s="78">
        <v>-25.093175027309652</v>
      </c>
    </row>
    <row r="64" spans="1:5" x14ac:dyDescent="0.25">
      <c r="A64" s="68" t="s">
        <v>170</v>
      </c>
      <c r="B64" s="78">
        <v>11.862616415148215</v>
      </c>
    </row>
    <row r="65" spans="1:2" x14ac:dyDescent="0.25">
      <c r="A65" s="68" t="s">
        <v>0</v>
      </c>
      <c r="B65" s="78">
        <v>18.631830568023716</v>
      </c>
    </row>
    <row r="66" spans="1:2" x14ac:dyDescent="0.25">
      <c r="A66" s="68" t="s">
        <v>169</v>
      </c>
      <c r="B66" s="78">
        <v>26.465196747473865</v>
      </c>
    </row>
    <row r="67" spans="1:2" x14ac:dyDescent="0.25">
      <c r="A67" s="68" t="s">
        <v>16</v>
      </c>
      <c r="B67" s="78">
        <v>5.0806485445904395</v>
      </c>
    </row>
    <row r="76" spans="1:2" x14ac:dyDescent="0.25">
      <c r="A76" s="67" t="s">
        <v>175</v>
      </c>
      <c r="B76" s="115" t="s">
        <v>176</v>
      </c>
    </row>
    <row r="78" spans="1:2" x14ac:dyDescent="0.25">
      <c r="A78" s="67" t="s">
        <v>15</v>
      </c>
      <c r="B78" t="s">
        <v>174</v>
      </c>
    </row>
    <row r="79" spans="1:2" x14ac:dyDescent="0.25">
      <c r="A79" s="68" t="s">
        <v>168</v>
      </c>
      <c r="B79" s="77">
        <v>0.62385321100917435</v>
      </c>
    </row>
    <row r="80" spans="1:2" x14ac:dyDescent="0.25">
      <c r="A80" s="68" t="s">
        <v>166</v>
      </c>
      <c r="B80" s="77">
        <v>0.1743119266055046</v>
      </c>
    </row>
    <row r="81" spans="1:2" x14ac:dyDescent="0.25">
      <c r="A81" s="68" t="s">
        <v>165</v>
      </c>
      <c r="B81" s="77">
        <v>7.3394495412844041E-2</v>
      </c>
    </row>
    <row r="82" spans="1:2" x14ac:dyDescent="0.25">
      <c r="A82" s="68" t="s">
        <v>167</v>
      </c>
      <c r="B82" s="77">
        <v>0.12844036697247707</v>
      </c>
    </row>
    <row r="83" spans="1:2" x14ac:dyDescent="0.25">
      <c r="A83" s="68" t="s">
        <v>16</v>
      </c>
      <c r="B83" s="77">
        <v>1</v>
      </c>
    </row>
    <row r="85" spans="1:2" x14ac:dyDescent="0.25">
      <c r="B85" t="str">
        <f>IF(B76="(Wszystko)","Did we exceed the budget?",B76)</f>
        <v>Did we exceed the budget?</v>
      </c>
    </row>
  </sheetData>
  <pageMargins left="0.7" right="0.7" top="0.75" bottom="0.75" header="0.3" footer="0.3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266A-2A15-4A13-87FF-CC3B71518E7C}">
  <sheetPr codeName="Arkusz8"/>
  <dimension ref="L1:Y26"/>
  <sheetViews>
    <sheetView showGridLines="0" tabSelected="1" zoomScale="55" zoomScaleNormal="55" zoomScaleSheetLayoutView="58" workbookViewId="0">
      <selection activeCell="N42" sqref="N42"/>
    </sheetView>
  </sheetViews>
  <sheetFormatPr defaultRowHeight="12.5" x14ac:dyDescent="0.25"/>
  <cols>
    <col min="1" max="1" width="0.90625" customWidth="1"/>
    <col min="11" max="11" width="1.81640625" customWidth="1"/>
    <col min="12" max="12" width="44.36328125" bestFit="1" customWidth="1"/>
    <col min="13" max="13" width="8.7265625" customWidth="1"/>
    <col min="14" max="14" width="1.453125" customWidth="1"/>
    <col min="15" max="15" width="16.6328125" bestFit="1" customWidth="1"/>
    <col min="16" max="16" width="26.1796875" bestFit="1" customWidth="1"/>
    <col min="17" max="17" width="24.1796875" bestFit="1" customWidth="1"/>
    <col min="18" max="18" width="27.54296875" bestFit="1" customWidth="1"/>
    <col min="19" max="19" width="18.453125" bestFit="1" customWidth="1"/>
    <col min="20" max="20" width="10.81640625" bestFit="1" customWidth="1"/>
    <col min="21" max="21" width="24.90625" bestFit="1" customWidth="1"/>
    <col min="22" max="22" width="1.26953125" customWidth="1"/>
  </cols>
  <sheetData>
    <row r="1" spans="12:21" ht="6.5" customHeight="1" x14ac:dyDescent="0.25"/>
    <row r="9" spans="12:21" ht="8.5" customHeight="1" x14ac:dyDescent="0.25"/>
    <row r="10" spans="12:21" ht="25" x14ac:dyDescent="0.25">
      <c r="L10" s="92" t="s">
        <v>181</v>
      </c>
      <c r="M10" s="84"/>
      <c r="O10" s="107" t="s">
        <v>175</v>
      </c>
      <c r="P10" s="112" t="s">
        <v>189</v>
      </c>
      <c r="Q10" s="113" t="s">
        <v>188</v>
      </c>
      <c r="R10" s="113" t="s">
        <v>187</v>
      </c>
      <c r="S10" s="113" t="s">
        <v>182</v>
      </c>
      <c r="T10" s="113" t="s">
        <v>183</v>
      </c>
      <c r="U10" s="114" t="s">
        <v>184</v>
      </c>
    </row>
    <row r="11" spans="12:21" x14ac:dyDescent="0.25">
      <c r="L11" s="89" t="s">
        <v>178</v>
      </c>
      <c r="M11" s="85">
        <v>5861.366</v>
      </c>
      <c r="O11" s="108" t="s">
        <v>0</v>
      </c>
      <c r="P11" s="102">
        <v>215.13034859044362</v>
      </c>
      <c r="Q11" s="103">
        <v>334.64506829407458</v>
      </c>
      <c r="R11" s="103">
        <v>225.21894433180418</v>
      </c>
      <c r="S11" s="103">
        <v>311.09600052983984</v>
      </c>
      <c r="T11" s="103">
        <v>1086.0903617461622</v>
      </c>
      <c r="U11" s="104">
        <v>279.47745852035575</v>
      </c>
    </row>
    <row r="12" spans="12:21" x14ac:dyDescent="0.25">
      <c r="L12" s="90" t="s">
        <v>147</v>
      </c>
      <c r="M12" s="86">
        <v>53.774000000000001</v>
      </c>
      <c r="O12" s="109" t="s">
        <v>171</v>
      </c>
      <c r="P12" s="105">
        <v>312.94965636998757</v>
      </c>
      <c r="Q12" s="78">
        <v>523.26583934168434</v>
      </c>
      <c r="R12" s="78">
        <v>36.687150325598459</v>
      </c>
      <c r="S12" s="78">
        <v>130.9330022004402</v>
      </c>
      <c r="T12" s="78">
        <v>1003.8356482377105</v>
      </c>
      <c r="U12" s="99">
        <v>-878.26112595583777</v>
      </c>
    </row>
    <row r="13" spans="12:21" x14ac:dyDescent="0.25">
      <c r="L13" s="89" t="s">
        <v>180</v>
      </c>
      <c r="M13" s="83">
        <f>GETPIVOTDATA("Total [PLN]",$O$10)</f>
        <v>6415.1777881345515</v>
      </c>
      <c r="O13" s="109" t="s">
        <v>170</v>
      </c>
      <c r="P13" s="105">
        <v>413.26251776685194</v>
      </c>
      <c r="Q13" s="78">
        <v>554.00704622923672</v>
      </c>
      <c r="R13" s="78">
        <v>218.83160069335293</v>
      </c>
      <c r="S13" s="78">
        <v>651.7295142895473</v>
      </c>
      <c r="T13" s="78">
        <v>1837.8306789789885</v>
      </c>
      <c r="U13" s="99">
        <v>332.15325962415005</v>
      </c>
    </row>
    <row r="14" spans="12:21" x14ac:dyDescent="0.25">
      <c r="L14" s="91" t="s">
        <v>179</v>
      </c>
      <c r="M14" s="81">
        <f>M13/109</f>
        <v>58.854842092977535</v>
      </c>
      <c r="O14" s="110" t="s">
        <v>169</v>
      </c>
      <c r="P14" s="105">
        <v>832.46275734498136</v>
      </c>
      <c r="Q14" s="78">
        <v>524.4989974630563</v>
      </c>
      <c r="R14" s="78">
        <v>356.02471284720957</v>
      </c>
      <c r="S14" s="78">
        <v>774.43463151644266</v>
      </c>
      <c r="T14" s="78">
        <v>2487.42109917169</v>
      </c>
      <c r="U14" s="99">
        <v>820.42109917168978</v>
      </c>
    </row>
    <row r="15" spans="12:21" ht="13" x14ac:dyDescent="0.3">
      <c r="L15" s="90" t="s">
        <v>185</v>
      </c>
      <c r="M15" s="82">
        <f>U15</f>
        <v>553.79069136035787</v>
      </c>
      <c r="O15" s="111" t="s">
        <v>186</v>
      </c>
      <c r="P15" s="106">
        <v>1773.8052800722644</v>
      </c>
      <c r="Q15" s="100">
        <v>1936.4169513280517</v>
      </c>
      <c r="R15" s="100">
        <v>836.76240819796521</v>
      </c>
      <c r="S15" s="100">
        <v>1868.1931485362697</v>
      </c>
      <c r="T15" s="100">
        <v>6415.1777881345515</v>
      </c>
      <c r="U15" s="101">
        <v>553.79069136035787</v>
      </c>
    </row>
    <row r="16" spans="12:21" ht="11" customHeight="1" x14ac:dyDescent="0.25">
      <c r="Q16" s="78"/>
      <c r="R16" s="78"/>
      <c r="S16" s="78"/>
      <c r="T16" s="78"/>
      <c r="U16" s="78"/>
    </row>
    <row r="26" spans="25:25" x14ac:dyDescent="0.25">
      <c r="Y26" s="5" t="s">
        <v>65</v>
      </c>
    </row>
  </sheetData>
  <pageMargins left="0.7" right="0.7" top="0.75" bottom="0.75" header="0.3" footer="0.3"/>
  <pageSetup paperSize="9" scale="44" orientation="portrait" r:id="rId2"/>
  <colBreaks count="1" manualBreakCount="1">
    <brk id="11" max="37" man="1"/>
  </colBreaks>
  <drawing r:id="rId3"/>
  <extLst>
    <ext xmlns:x14="http://schemas.microsoft.com/office/spreadsheetml/2009/9/main" uri="{A8765BA9-456A-4dab-B4F3-ACF838C121DE}">
      <x14:slicerList>
        <x14:slicer r:id="rId4"/>
      </x14:slicerList>
    </ext>
    <ext xmlns:x15="http://schemas.microsoft.com/office/spreadsheetml/2010/11/main" uri="{7E03D99C-DC04-49d9-9315-930204A7B6E9}">
      <x15:timelineRefs>
        <x15:timelineRef r:id="rId5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8</vt:i4>
      </vt:variant>
      <vt:variant>
        <vt:lpstr>Nazwane zakresy</vt:lpstr>
      </vt:variant>
      <vt:variant>
        <vt:i4>1</vt:i4>
      </vt:variant>
    </vt:vector>
  </HeadingPairs>
  <TitlesOfParts>
    <vt:vector size="9" baseType="lpstr">
      <vt:lpstr>Vietnam</vt:lpstr>
      <vt:lpstr>Laos</vt:lpstr>
      <vt:lpstr>Thailand</vt:lpstr>
      <vt:lpstr>Malaysia</vt:lpstr>
      <vt:lpstr>All countries</vt:lpstr>
      <vt:lpstr>Expenses vs. Date</vt:lpstr>
      <vt:lpstr>Expenses vs. Country</vt:lpstr>
      <vt:lpstr>Dashboard</vt:lpstr>
      <vt:lpstr>Dashboard!Obszar_wydruku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Rólska</cp:lastModifiedBy>
  <dcterms:created xsi:type="dcterms:W3CDTF">2023-10-20T22:55:05Z</dcterms:created>
  <dcterms:modified xsi:type="dcterms:W3CDTF">2023-10-26T08:41:39Z</dcterms:modified>
</cp:coreProperties>
</file>