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OneDrive\Documents\MA1 Q2\BING-H4003\"/>
    </mc:Choice>
  </mc:AlternateContent>
  <xr:revisionPtr revIDLastSave="0" documentId="13_ncr:1_{924164F9-16BE-4260-92E6-D8FB3FD1B7FE}" xr6:coauthVersionLast="47" xr6:coauthVersionMax="47" xr10:uidLastSave="{00000000-0000-0000-0000-000000000000}"/>
  <bookViews>
    <workbookView xWindow="-108" yWindow="-108" windowWidth="23256" windowHeight="12456" activeTab="1" xr2:uid="{66F9B872-ED19-42B2-B56E-100FD356A39F}"/>
  </bookViews>
  <sheets>
    <sheet name="TEst" sheetId="2" r:id="rId1"/>
    <sheet name="Question 1" sheetId="5" r:id="rId2"/>
    <sheet name="Feuil1" sheetId="7" r:id="rId3"/>
    <sheet name="Sheet1" sheetId="6" r:id="rId4"/>
    <sheet name="Question 2" sheetId="3" r:id="rId5"/>
    <sheet name="Résolution de Vr avec Solveur" sheetId="4" r:id="rId6"/>
  </sheets>
  <definedNames>
    <definedName name="solver_adj" localSheetId="5" hidden="1">'Résolution de Vr avec Solveur'!$G$4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'Résolution de Vr avec Solveur'!$G$4</definedName>
    <definedName name="solver_lhs2" localSheetId="5" hidden="1">'Résolution de Vr avec Solveur'!$G$4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'Résolution de Vr avec Solveur'!$G$8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hs1" localSheetId="5" hidden="1">100</definedName>
    <definedName name="solver_rhs2" localSheetId="5" hidden="1">0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5" l="1"/>
  <c r="H23" i="5"/>
  <c r="H22" i="5"/>
  <c r="H20" i="5"/>
  <c r="H19" i="5"/>
  <c r="H18" i="5"/>
  <c r="H17" i="5"/>
  <c r="B39" i="5"/>
  <c r="B37" i="5"/>
  <c r="B35" i="5"/>
  <c r="B11" i="5"/>
  <c r="L3" i="3"/>
  <c r="L4" i="3"/>
  <c r="G22" i="3"/>
  <c r="G23" i="3" s="1"/>
  <c r="D7" i="4"/>
  <c r="G6" i="4"/>
  <c r="D5" i="4"/>
  <c r="G3" i="4"/>
  <c r="G2" i="4"/>
  <c r="G1" i="4"/>
  <c r="G5" i="4" s="1"/>
  <c r="G8" i="4" s="1"/>
  <c r="B12" i="3"/>
  <c r="G20" i="3"/>
  <c r="H20" i="3" s="1"/>
  <c r="G19" i="3"/>
  <c r="H19" i="3" s="1"/>
  <c r="G6" i="3"/>
  <c r="L16" i="3"/>
  <c r="G8" i="3"/>
  <c r="D7" i="2"/>
  <c r="L15" i="3"/>
  <c r="L13" i="3"/>
  <c r="F13" i="3"/>
  <c r="H1" i="3"/>
  <c r="L9" i="3" s="1"/>
  <c r="L11" i="3" s="1"/>
  <c r="L7" i="3"/>
  <c r="L6" i="3"/>
  <c r="F12" i="3"/>
  <c r="C8" i="3"/>
  <c r="C9" i="3"/>
  <c r="C7" i="3"/>
  <c r="C12" i="3"/>
  <c r="D5" i="2"/>
  <c r="G1" i="2" l="1"/>
  <c r="G2" i="2"/>
  <c r="G3" i="2"/>
  <c r="G6" i="2" s="1"/>
  <c r="G5" i="2" l="1"/>
</calcChain>
</file>

<file path=xl/sharedStrings.xml><?xml version="1.0" encoding="utf-8"?>
<sst xmlns="http://schemas.openxmlformats.org/spreadsheetml/2006/main" count="155" uniqueCount="100">
  <si>
    <t>RhoL</t>
  </si>
  <si>
    <t>g</t>
  </si>
  <si>
    <t>Rho</t>
  </si>
  <si>
    <t>Mu</t>
  </si>
  <si>
    <t>d</t>
  </si>
  <si>
    <t>a</t>
  </si>
  <si>
    <t>b</t>
  </si>
  <si>
    <t>c</t>
  </si>
  <si>
    <t>vr</t>
  </si>
  <si>
    <t xml:space="preserve">equation </t>
  </si>
  <si>
    <t>resultat</t>
  </si>
  <si>
    <t>Re</t>
  </si>
  <si>
    <t>QL,min</t>
  </si>
  <si>
    <t>QG,min</t>
  </si>
  <si>
    <t>Q</t>
  </si>
  <si>
    <t>CG,ext</t>
  </si>
  <si>
    <t>tF,m</t>
  </si>
  <si>
    <t>tF,s</t>
  </si>
  <si>
    <t>tF,p</t>
  </si>
  <si>
    <t>CG,cible</t>
  </si>
  <si>
    <t>v</t>
  </si>
  <si>
    <t>MM</t>
  </si>
  <si>
    <t>CG,seuil</t>
  </si>
  <si>
    <t>R</t>
  </si>
  <si>
    <t>T</t>
  </si>
  <si>
    <t>P</t>
  </si>
  <si>
    <t>Vm</t>
  </si>
  <si>
    <t>S murs</t>
  </si>
  <si>
    <t>S sol</t>
  </si>
  <si>
    <t>S plafond</t>
  </si>
  <si>
    <t>H</t>
  </si>
  <si>
    <t>CL,out,max</t>
  </si>
  <si>
    <t>QL</t>
  </si>
  <si>
    <t>QG</t>
  </si>
  <si>
    <t>Calculer surface au sol</t>
  </si>
  <si>
    <t>Vérifier que ε &lt;&lt; 1</t>
  </si>
  <si>
    <t>ε</t>
  </si>
  <si>
    <t>Ω</t>
  </si>
  <si>
    <t>α</t>
  </si>
  <si>
    <t>β</t>
  </si>
  <si>
    <t>ρL</t>
  </si>
  <si>
    <t>ρG</t>
  </si>
  <si>
    <t>µ</t>
  </si>
  <si>
    <t>Vr si Re tend vers 0</t>
  </si>
  <si>
    <t xml:space="preserve">vr,Stokes </t>
  </si>
  <si>
    <t>Différence</t>
  </si>
  <si>
    <t>vr,Stokes - vr</t>
  </si>
  <si>
    <t>Surface au sol avec vr,Stokes</t>
  </si>
  <si>
    <t>Plus faible</t>
  </si>
  <si>
    <t>D air</t>
  </si>
  <si>
    <t>D eau</t>
  </si>
  <si>
    <t>K*</t>
  </si>
  <si>
    <t>h</t>
  </si>
  <si>
    <t>K min</t>
  </si>
  <si>
    <t>?</t>
  </si>
  <si>
    <t>Ok</t>
  </si>
  <si>
    <t>delta</t>
  </si>
  <si>
    <t>t éq</t>
  </si>
  <si>
    <t>extremement faible</t>
  </si>
  <si>
    <t>h éq</t>
  </si>
  <si>
    <t>Plus élevée</t>
  </si>
  <si>
    <t>Données</t>
  </si>
  <si>
    <t>w</t>
  </si>
  <si>
    <t>m</t>
  </si>
  <si>
    <t xml:space="preserve">l </t>
  </si>
  <si>
    <t>tair</t>
  </si>
  <si>
    <t>h-1</t>
  </si>
  <si>
    <t>m/h</t>
  </si>
  <si>
    <t>g/mol</t>
  </si>
  <si>
    <t>Dimensions</t>
  </si>
  <si>
    <t>m²</t>
  </si>
  <si>
    <t>K</t>
  </si>
  <si>
    <t>Taux de renouvellement et d'emissions</t>
  </si>
  <si>
    <t xml:space="preserve">Volume </t>
  </si>
  <si>
    <t>J/mol/K</t>
  </si>
  <si>
    <t>Caractéristique phase gazeuse</t>
  </si>
  <si>
    <t>μg/(m²h)</t>
  </si>
  <si>
    <t>μ</t>
  </si>
  <si>
    <t>m³</t>
  </si>
  <si>
    <t>kg/m3</t>
  </si>
  <si>
    <t>kg/m³</t>
  </si>
  <si>
    <t>kg/(m.s)</t>
  </si>
  <si>
    <t>Dair</t>
  </si>
  <si>
    <t>m2/s</t>
  </si>
  <si>
    <t>Caractéristique phase liquide</t>
  </si>
  <si>
    <t>Deau</t>
  </si>
  <si>
    <t>db</t>
  </si>
  <si>
    <t>mol/(Pa.m³)</t>
  </si>
  <si>
    <t>v dépot</t>
  </si>
  <si>
    <t>ppb</t>
  </si>
  <si>
    <t>1.1 - Concentration en formaldéhyde à l'état stationaire sans syst. De traitement</t>
  </si>
  <si>
    <t>μg/m3</t>
  </si>
  <si>
    <t>μg/h</t>
  </si>
  <si>
    <t>m3/h*Cg,in</t>
  </si>
  <si>
    <t>Cg in</t>
  </si>
  <si>
    <t>1.2 - Quantité de formaldéhyde à transférer vers la phase liq. Pour maintenir la Cg,in &lt; CG,seuil</t>
  </si>
  <si>
    <t>1.3 - Concentration maximale en formaldéhyde dans le liq quittant le système</t>
  </si>
  <si>
    <t>1.4 -Valeurs minimales admissibles du débit liquide et du débit de gas afin de satisfaire l'objectif</t>
  </si>
  <si>
    <t xml:space="preserve">C_F,L </t>
  </si>
  <si>
    <t>1.5 - Temps pour remonter au dela de la concentration maximale recomandé par l'OMS si le système de capture est stoppé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</si>
</sst>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5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0" fillId="2" borderId="0" xfId="0" applyFill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765175</xdr:colOff>
      <xdr:row>2</xdr:row>
      <xdr:rowOff>57150</xdr:rowOff>
    </xdr:from>
    <xdr:to>
      <xdr:col>11</xdr:col>
      <xdr:colOff>787400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9" name="ZoneTexte 10">
              <a:extLst>
                <a:ext uri="{FF2B5EF4-FFF2-40B4-BE49-F238E27FC236}">
                  <a16:creationId xmlns:a16="http://schemas.microsoft.com/office/drawing/2014/main" id="{FBF061F6-2695-C6E1-3116-5114DEC89E70}"/>
                </a:ext>
              </a:extLst>
            </xdr:cNvPr>
            <xdr:cNvSpPr txBox="1"/>
          </xdr:nvSpPr>
          <xdr:spPr>
            <a:xfrm>
              <a:off x="4892675" y="450850"/>
              <a:ext cx="5356225" cy="254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txBody>
            <a:bodyPr vertOverflow="clip" horzOverflow="clip" rtlCol="0" anchor="t"/>
            <a:lstStyle/>
            <a:p>
              <a:pPr marL="0" indent="0" algn="l"/>
              <a:r>
                <a:rPr lang="en-US" sz="1100" i="1">
                  <a:latin typeface="+mn-lt"/>
                  <a:ea typeface="+mn-lt"/>
                  <a:cs typeface="+mn-lt"/>
                </a:rPr>
                <a:t>Bilan de matière</a:t>
              </a: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𝑄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∗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𝑒𝑥𝑡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𝑃𝑟𝑜𝑑𝑢𝑐𝑡𝑖𝑜𝑛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𝑄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∗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+mn-lt"/>
                            <a:cs typeface="+mn-lt"/>
                          </a:rPr>
                          <m:t>𝑖𝑛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𝐷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é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𝑝𝑜𝑡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𝑎𝑢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+mn-lt"/>
                        <a:cs typeface="+mn-lt"/>
                      </a:rPr>
                      <m:t>𝑠𝑜𝑙</m:t>
                    </m:r>
                  </m:oMath>
                </m:oMathPara>
              </a14:m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:r>
                <a:rPr lang="en-US" sz="1100" i="1" baseline="0">
                  <a:latin typeface="+mn-lt"/>
                  <a:ea typeface="+mn-lt"/>
                  <a:cs typeface="+mn-lt"/>
                </a:rPr>
                <a:t>                                         </a:t>
              </a:r>
              <a:r>
                <a:rPr lang="en-US" sz="1100" i="1">
                  <a:solidFill>
                    <a:schemeClr val="accent1"/>
                  </a:solidFill>
                  <a:latin typeface="+mn-lt"/>
                  <a:ea typeface="+mn-lt"/>
                  <a:cs typeface="+mn-lt"/>
                </a:rPr>
                <a:t>1 	          2	     3	  4</a:t>
              </a: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r>
                <a:rPr lang="en-US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 : </a:t>
              </a:r>
              <a14:m>
                <m:oMath xmlns:m="http://schemas.openxmlformats.org/officeDocument/2006/math"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𝑄</m:t>
                  </m:r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𝑒𝑥𝑡</m:t>
                      </m:r>
                    </m:sub>
                  </m:sSub>
                </m:oMath>
              </a14:m>
              <a:r>
                <a:rPr lang="en-GB" i="1">
                  <a:solidFill>
                    <a:sysClr val="windowText" lastClr="000000"/>
                  </a:solidFill>
                  <a:effectLst/>
                </a:rPr>
                <a:t>= 166.235</a:t>
              </a:r>
              <a:r>
                <a:rPr lang="en-GB" i="1" baseline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el-GR" i="1" baseline="0">
                  <a:solidFill>
                    <a:sysClr val="windowText" lastClr="000000"/>
                  </a:solidFill>
                  <a:effectLst/>
                </a:rPr>
                <a:t>μ</a:t>
              </a:r>
              <a:r>
                <a:rPr lang="en-GB" i="1" baseline="0">
                  <a:solidFill>
                    <a:sysClr val="windowText" lastClr="000000"/>
                  </a:solidFill>
                  <a:effectLst/>
                </a:rPr>
                <a:t>g/h</a:t>
              </a:r>
              <a:endParaRPr lang="en-BE" i="1">
                <a:solidFill>
                  <a:schemeClr val="accent1"/>
                </a:solidFill>
                <a:effectLst/>
              </a:endParaRPr>
            </a:p>
            <a:p>
              <a:r>
                <a:rPr lang="en-US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i="1">
                  <a:effectLst/>
                  <a:latin typeface="+mn-lt"/>
                  <a:ea typeface="+mn-ea"/>
                  <a:cs typeface="+mn-cs"/>
                </a:rPr>
                <a:t>:  </a:t>
              </a:r>
              <a14:m>
                <m:oMath xmlns:m="http://schemas.openxmlformats.org/officeDocument/2006/math"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𝑃𝑟𝑜𝑑𝑢𝑐𝑡𝑖𝑜𝑛</m:t>
                  </m:r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𝑝𝑙𝑎𝑓𝑜𝑛𝑑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𝑚𝑢𝑟𝑠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𝑠𝑜𝑙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=4608</m:t>
                  </m:r>
                  <m:r>
                    <m:rPr>
                      <m:nor/>
                    </m:rPr>
                    <a:rPr lang="el-GR" sz="1100" i="1" baseline="0">
                      <a:effectLst/>
                      <a:latin typeface="+mn-lt"/>
                      <a:ea typeface="+mn-ea"/>
                      <a:cs typeface="+mn-cs"/>
                    </a:rPr>
                    <m:t>μ</m:t>
                  </m:r>
                  <m:r>
                    <m:rPr>
                      <m:nor/>
                    </m:rPr>
                    <a:rPr lang="en-GB" sz="1100" i="1" baseline="0">
                      <a:effectLst/>
                      <a:latin typeface="+mn-lt"/>
                      <a:ea typeface="+mn-ea"/>
                      <a:cs typeface="+mn-cs"/>
                    </a:rPr>
                    <m:t>g</m:t>
                  </m:r>
                  <m:r>
                    <m:rPr>
                      <m:nor/>
                    </m:rPr>
                    <a:rPr lang="en-GB" sz="1100" i="1" baseline="0">
                      <a:effectLst/>
                      <a:latin typeface="+mn-lt"/>
                      <a:ea typeface="+mn-ea"/>
                      <a:cs typeface="+mn-cs"/>
                    </a:rPr>
                    <m:t>/</m:t>
                  </m:r>
                  <m:r>
                    <m:rPr>
                      <m:nor/>
                    </m:rPr>
                    <a:rPr lang="en-GB" sz="1100" i="1" baseline="0">
                      <a:effectLst/>
                      <a:latin typeface="+mn-lt"/>
                      <a:ea typeface="+mn-ea"/>
                      <a:cs typeface="+mn-cs"/>
                    </a:rPr>
                    <m:t>h</m:t>
                  </m:r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 i="1"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GB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GB" sz="1100" i="1">
                  <a:effectLst/>
                  <a:latin typeface="+mn-lt"/>
                  <a:ea typeface="+mn-ea"/>
                  <a:cs typeface="+mn-cs"/>
                </a:rPr>
                <a:t>:  </a:t>
              </a:r>
              <a14:m>
                <m:oMath xmlns:m="http://schemas.openxmlformats.org/officeDocument/2006/math"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𝑄</m:t>
                  </m:r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</m:sub>
                  </m:sSub>
                  <m:r>
                    <a:rPr lang="nl-BE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𝑎𝑖𝑟</m:t>
                      </m:r>
                    </m:sub>
                  </m:sSub>
                  <m:r>
                    <a:rPr lang="nl-BE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nl-BE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𝑉</m:t>
                  </m:r>
                  <m:r>
                    <a:rPr lang="nl-BE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∗</m:t>
                  </m:r>
                  <m:sSub>
                    <m:sSubPr>
                      <m:ctrlP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nl-BE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=27∗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</m:sub>
                  </m:sSub>
                </m:oMath>
              </a14:m>
              <a:r>
                <a:rPr lang="en-GB" i="1">
                  <a:effectLst/>
                </a:rPr>
                <a:t>  </a:t>
              </a:r>
              <a:endParaRPr lang="en-BE" i="1">
                <a:effectLst/>
              </a:endParaRPr>
            </a:p>
            <a:p>
              <a:r>
                <a:rPr lang="en-GB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GB" sz="1100" i="1"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é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𝑝𝑜𝑡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𝑎𝑢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𝑠𝑜𝑙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é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𝑝𝑜𝑡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el-GR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𝛺</m:t>
                  </m:r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GB" sz="1100" b="0" i="1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=6∗</m:t>
                  </m:r>
                  <m:sSub>
                    <m:sSubPr>
                      <m:ctrlP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</m:t>
                      </m:r>
                    </m:sub>
                  </m:sSub>
                </m:oMath>
              </a14:m>
              <a:r>
                <a:rPr lang="en-US" sz="1100" i="1">
                  <a:latin typeface="+mn-lt"/>
                  <a:ea typeface="+mn-lt"/>
                  <a:cs typeface="+mn-lt"/>
                </a:rPr>
                <a:t> </a:t>
              </a: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𝑖𝑛</m:t>
                        </m:r>
                      </m:sub>
                    </m:sSub>
                    <m:r>
                      <a:rPr lang="en-GB" sz="1100" b="0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𝑒𝑥𝑡</m:t>
                            </m:r>
                          </m:sub>
                        </m:sSub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𝑃𝑟𝑜𝑑𝑢𝑐𝑡𝑖𝑜𝑛</m:t>
                        </m:r>
                      </m:num>
                      <m:den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lang="en-GB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é</m:t>
                            </m:r>
                            <m:r>
                              <a:rPr lang="en-GB" sz="1100" b="0" i="1"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𝑝𝑜𝑡</m:t>
                            </m:r>
                          </m:sub>
                        </m:sSub>
                        <m:r>
                          <a:rPr lang="el-GR" sz="1100" b="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𝛺</m:t>
                        </m:r>
                      </m:den>
                    </m:f>
                  </m:oMath>
                </m:oMathPara>
              </a14:m>
              <a:endParaRPr lang="nl-BE" sz="1100" b="0" i="1"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</xdr:txBody>
        </xdr:sp>
      </mc:Choice>
      <mc:Fallback>
        <xdr:sp macro="" textlink="">
          <xdr:nvSpPr>
            <xdr:cNvPr id="619" name="ZoneTexte 10">
              <a:extLst>
                <a:ext uri="{FF2B5EF4-FFF2-40B4-BE49-F238E27FC236}">
                  <a16:creationId xmlns:a16="http://schemas.microsoft.com/office/drawing/2014/main" id="{FBF061F6-2695-C6E1-3116-5114DEC89E70}"/>
                </a:ext>
              </a:extLst>
            </xdr:cNvPr>
            <xdr:cNvSpPr txBox="1"/>
          </xdr:nvSpPr>
          <xdr:spPr>
            <a:xfrm>
              <a:off x="4892675" y="450850"/>
              <a:ext cx="5356225" cy="254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txBody>
            <a:bodyPr vertOverflow="clip" horzOverflow="clip" rtlCol="0" anchor="t"/>
            <a:lstStyle/>
            <a:p>
              <a:pPr marL="0" indent="0" algn="l"/>
              <a:r>
                <a:rPr lang="en-US" sz="1100" i="1">
                  <a:latin typeface="+mn-lt"/>
                  <a:ea typeface="+mn-lt"/>
                  <a:cs typeface="+mn-lt"/>
                </a:rPr>
                <a:t>Bilan de matière</a:t>
              </a: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:r>
                <a:rPr lang="en-GB" sz="1100" b="0" i="0">
                  <a:latin typeface="Cambria Math" panose="02040503050406030204" pitchFamily="18" charset="0"/>
                  <a:ea typeface="+mn-lt"/>
                  <a:cs typeface="+mn-lt"/>
                </a:rPr>
                <a:t>𝑄∗𝐶_(𝑔,𝑒𝑥𝑡)+𝑃𝑟𝑜𝑑𝑢𝑐𝑡𝑖𝑜𝑛=𝑄∗𝐶_(𝑔,𝑖𝑛)+𝐷é𝑝𝑜𝑡 𝑎𝑢 𝑠𝑜𝑙</a:t>
              </a:r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:r>
                <a:rPr lang="en-US" sz="1100" i="1" baseline="0">
                  <a:latin typeface="+mn-lt"/>
                  <a:ea typeface="+mn-lt"/>
                  <a:cs typeface="+mn-lt"/>
                </a:rPr>
                <a:t>                                         </a:t>
              </a:r>
              <a:r>
                <a:rPr lang="en-US" sz="1100" i="1">
                  <a:solidFill>
                    <a:schemeClr val="accent1"/>
                  </a:solidFill>
                  <a:latin typeface="+mn-lt"/>
                  <a:ea typeface="+mn-lt"/>
                  <a:cs typeface="+mn-lt"/>
                </a:rPr>
                <a:t>1 	          2	     3	  4</a:t>
              </a: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pPr marL="0" indent="0" algn="l"/>
              <a:endParaRPr lang="en-US" sz="1100" i="1">
                <a:latin typeface="+mn-lt"/>
                <a:ea typeface="+mn-lt"/>
                <a:cs typeface="+mn-lt"/>
              </a:endParaRPr>
            </a:p>
            <a:p>
              <a:r>
                <a:rPr lang="en-US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 : 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𝑄∗𝐶_(𝑔,𝑒𝑥𝑡)</a:t>
              </a:r>
              <a:r>
                <a:rPr lang="en-GB" i="1">
                  <a:solidFill>
                    <a:sysClr val="windowText" lastClr="000000"/>
                  </a:solidFill>
                  <a:effectLst/>
                </a:rPr>
                <a:t>= 166.235</a:t>
              </a:r>
              <a:r>
                <a:rPr lang="en-GB" i="1" baseline="0">
                  <a:solidFill>
                    <a:sysClr val="windowText" lastClr="000000"/>
                  </a:solidFill>
                  <a:effectLst/>
                </a:rPr>
                <a:t> </a:t>
              </a:r>
              <a:r>
                <a:rPr lang="el-GR" i="1" baseline="0">
                  <a:solidFill>
                    <a:sysClr val="windowText" lastClr="000000"/>
                  </a:solidFill>
                  <a:effectLst/>
                </a:rPr>
                <a:t>μ</a:t>
              </a:r>
              <a:r>
                <a:rPr lang="en-GB" i="1" baseline="0">
                  <a:solidFill>
                    <a:sysClr val="windowText" lastClr="000000"/>
                  </a:solidFill>
                  <a:effectLst/>
                </a:rPr>
                <a:t>g/h</a:t>
              </a:r>
              <a:endParaRPr lang="en-BE" i="1">
                <a:solidFill>
                  <a:schemeClr val="accent1"/>
                </a:solidFill>
                <a:effectLst/>
              </a:endParaRPr>
            </a:p>
            <a:p>
              <a:r>
                <a:rPr lang="en-US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i="1"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𝑃𝑟𝑜𝑑𝑢𝑐𝑡𝑖𝑜𝑛 =𝑡_(𝐹,𝑝)∗𝑆_𝑝𝑙𝑎𝑓𝑜𝑛𝑑+𝑡_(𝐹,,𝑚)∗𝑆_𝑚𝑢𝑟𝑠+𝑡_(𝐹,𝑠)∗𝑆_𝑠𝑜𝑙=4608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en-GB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g/h</a:t>
              </a:r>
              <a:r>
                <a:rPr lang="en-GB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1"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GB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GB" sz="1100" i="1"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𝑄∗𝐶_(𝑔,𝑖𝑛)</a:t>
              </a:r>
              <a:r>
                <a:rPr lang="nl-BE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=𝑡_𝑎𝑖𝑟∗𝑉 ∗𝐶_(𝑔,𝑖𝑛)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=27∗𝐶_(𝑔,𝑖𝑛)</a:t>
              </a:r>
              <a:r>
                <a:rPr lang="en-GB" i="1">
                  <a:effectLst/>
                </a:rPr>
                <a:t>  </a:t>
              </a:r>
              <a:endParaRPr lang="en-BE" i="1">
                <a:effectLst/>
              </a:endParaRPr>
            </a:p>
            <a:p>
              <a:r>
                <a:rPr lang="en-GB" sz="1100" i="1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GB" sz="1100" i="1"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〖𝐷é𝑝𝑜𝑡 𝑎𝑢 𝑠𝑜𝑙= 𝑉〗_𝑑é𝑝𝑜𝑡∗</a:t>
              </a:r>
              <a:r>
                <a:rPr lang="el-GR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𝛺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∗𝐶_(𝑔,𝑖𝑛 )=6∗𝐶_(𝑔,𝑖𝑛)</a:t>
              </a:r>
              <a:r>
                <a:rPr lang="en-US" sz="1100" i="1">
                  <a:latin typeface="+mn-lt"/>
                  <a:ea typeface="+mn-lt"/>
                  <a:cs typeface="+mn-lt"/>
                </a:rPr>
                <a:t> </a:t>
              </a: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  <a:p>
              <a:pPr/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𝐶_(𝑔,𝑖𝑛)=(𝑄∗𝐶_(𝑔,𝑒𝑥𝑡)+𝑃𝑟𝑜𝑑𝑢𝑐𝑡𝑖𝑜𝑛)/(𝑄+𝑉_𝑑é𝑝𝑜𝑡</a:t>
              </a:r>
              <a:r>
                <a:rPr lang="el-GR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𝛺</a:t>
              </a:r>
              <a:r>
                <a:rPr lang="en-GB" sz="110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nl-BE" sz="1100" b="0" i="1"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  <a:p>
              <a:endParaRPr lang="en-US" sz="1100" i="1">
                <a:latin typeface="+mn-lt"/>
                <a:ea typeface="+mn-lt"/>
                <a:cs typeface="+mn-lt"/>
              </a:endParaRPr>
            </a:p>
          </xdr:txBody>
        </xdr:sp>
      </mc:Fallback>
    </mc:AlternateContent>
    <xdr:clientData/>
  </xdr:twoCellAnchor>
  <xdr:oneCellAnchor>
    <xdr:from>
      <xdr:col>11</xdr:col>
      <xdr:colOff>787400</xdr:colOff>
      <xdr:row>12</xdr:row>
      <xdr:rowOff>165100</xdr:rowOff>
    </xdr:from>
    <xdr:ext cx="184731" cy="264560"/>
    <xdr:sp macro="" textlink="">
      <xdr:nvSpPr>
        <xdr:cNvPr id="107" name="ZoneTexte 106">
          <a:extLst>
            <a:ext uri="{FF2B5EF4-FFF2-40B4-BE49-F238E27FC236}">
              <a16:creationId xmlns:a16="http://schemas.microsoft.com/office/drawing/2014/main" id="{47E07C2F-A8CC-EC24-F146-487F61881003}"/>
            </a:ext>
          </a:extLst>
        </xdr:cNvPr>
        <xdr:cNvSpPr txBox="1"/>
      </xdr:nvSpPr>
      <xdr:spPr>
        <a:xfrm>
          <a:off x="10566400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twoCellAnchor editAs="oneCell">
    <xdr:from>
      <xdr:col>6</xdr:col>
      <xdr:colOff>455280</xdr:colOff>
      <xdr:row>12</xdr:row>
      <xdr:rowOff>169300</xdr:rowOff>
    </xdr:from>
    <xdr:to>
      <xdr:col>6</xdr:col>
      <xdr:colOff>455640</xdr:colOff>
      <xdr:row>12</xdr:row>
      <xdr:rowOff>169660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117" name="Entrée manuscrite 116">
              <a:extLst>
                <a:ext uri="{FF2B5EF4-FFF2-40B4-BE49-F238E27FC236}">
                  <a16:creationId xmlns:a16="http://schemas.microsoft.com/office/drawing/2014/main" id="{D81FE548-D75E-97E5-DF5D-A14C606A3346}"/>
                </a:ext>
              </a:extLst>
            </xdr14:cNvPr>
            <xdr14:cNvContentPartPr/>
          </xdr14:nvContentPartPr>
          <xdr14:nvPr macro=""/>
          <xdr14:xfrm>
            <a:off x="5408280" y="2442600"/>
            <a:ext cx="360" cy="360"/>
          </xdr14:xfrm>
        </xdr:contentPart>
      </mc:Choice>
      <mc:Fallback xmlns="">
        <xdr:pic>
          <xdr:nvPicPr>
            <xdr:cNvPr id="117" name="Entrée manuscrite 116">
              <a:extLst>
                <a:ext uri="{FF2B5EF4-FFF2-40B4-BE49-F238E27FC236}">
                  <a16:creationId xmlns:a16="http://schemas.microsoft.com/office/drawing/2014/main" id="{D81FE548-D75E-97E5-DF5D-A14C606A33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90640" y="23346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50800</xdr:colOff>
      <xdr:row>2</xdr:row>
      <xdr:rowOff>190500</xdr:rowOff>
    </xdr:from>
    <xdr:to>
      <xdr:col>18</xdr:col>
      <xdr:colOff>254000</xdr:colOff>
      <xdr:row>14</xdr:row>
      <xdr:rowOff>25400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9" name="ZoneTexte 590">
              <a:extLst>
                <a:ext uri="{FF2B5EF4-FFF2-40B4-BE49-F238E27FC236}">
                  <a16:creationId xmlns:a16="http://schemas.microsoft.com/office/drawing/2014/main" id="{131BC5DC-22D4-950C-BF53-EC26AC9D6C8E}"/>
                </a:ext>
              </a:extLst>
            </xdr:cNvPr>
            <xdr:cNvSpPr txBox="1"/>
          </xdr:nvSpPr>
          <xdr:spPr>
            <a:xfrm>
              <a:off x="11163300" y="584200"/>
              <a:ext cx="4330700" cy="2095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l-BE" sz="1100" b="0" i="1">
                  <a:latin typeface="Cambria Math" panose="02040503050406030204" pitchFamily="18" charset="0"/>
                </a:rPr>
                <a:t>Equation de Henry</a:t>
              </a:r>
            </a:p>
            <a:p>
              <a:endParaRPr lang="nl-BE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nl-BE" sz="1100" b="0" i="1">
                        <a:latin typeface="Cambria Math" panose="02040503050406030204" pitchFamily="18" charset="0"/>
                      </a:rPr>
                      <m:t>𝐻𝑅𝑇</m:t>
                    </m:r>
                    <m:r>
                      <a:rPr lang="nl-BE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nl-B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nl-B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l-B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</m:oMath>
                </m:oMathPara>
              </a14:m>
              <a:endParaRPr lang="nl-BE" sz="1100" b="0"/>
            </a:p>
            <a:p>
              <a:endParaRPr lang="nl-BE" sz="11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nl-B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𝐺</m:t>
                        </m:r>
                      </m:sub>
                    </m:sSub>
                    <m:r>
                      <a:rPr lang="nl-B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nl-B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𝑐𝑖𝑏𝑙𝑒</m:t>
                        </m:r>
                      </m:sub>
                    </m:sSub>
                  </m:oMath>
                </m:oMathPara>
              </a14:m>
              <a:endParaRPr lang="nl-BE" sz="1100" b="0"/>
            </a:p>
            <a:p>
              <a:endParaRPr lang="nl-BE" sz="1100" b="0"/>
            </a:p>
            <a:p>
              <a:endParaRPr lang="fr-CA" sz="1100"/>
            </a:p>
          </xdr:txBody>
        </xdr:sp>
      </mc:Choice>
      <mc:Fallback xmlns="">
        <xdr:sp macro="" textlink="">
          <xdr:nvSpPr>
            <xdr:cNvPr id="618" name="ZoneTexte 590">
              <a:extLst>
                <a:ext uri="{FF2B5EF4-FFF2-40B4-BE49-F238E27FC236}">
                  <a16:creationId xmlns:a16="http://schemas.microsoft.com/office/drawing/2014/main" id="{131BC5DC-22D4-950C-BF53-EC26AC9D6C8E}"/>
                </a:ext>
              </a:extLst>
            </xdr:cNvPr>
            <xdr:cNvSpPr txBox="1"/>
          </xdr:nvSpPr>
          <xdr:spPr>
            <a:xfrm>
              <a:off x="11163300" y="584200"/>
              <a:ext cx="4330700" cy="2095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nl-BE" sz="1100" b="0" i="1">
                  <a:latin typeface="Cambria Math" panose="02040503050406030204" pitchFamily="18" charset="0"/>
                </a:rPr>
                <a:t>Equation de Henry</a:t>
              </a:r>
            </a:p>
            <a:p>
              <a:endParaRPr lang="nl-BE" sz="1100" b="0" i="1">
                <a:latin typeface="Cambria Math" panose="02040503050406030204" pitchFamily="18" charset="0"/>
              </a:endParaRPr>
            </a:p>
            <a:p>
              <a:pPr/>
              <a:r>
                <a:rPr lang="nl-BE" sz="1100" b="0" i="0">
                  <a:latin typeface="Cambria Math" panose="02040503050406030204" pitchFamily="18" charset="0"/>
                </a:rPr>
                <a:t>𝐻𝑅𝑇∗𝐶_(𝐹,𝐺)=𝐶_(𝐹,𝐿)</a:t>
              </a:r>
              <a:endParaRPr lang="nl-BE" sz="1100" b="0"/>
            </a:p>
            <a:p>
              <a:pPr/>
              <a:endParaRPr lang="nl-BE" sz="1100" b="0"/>
            </a:p>
            <a:p>
              <a:pPr/>
              <a:r>
                <a:rPr lang="nl-BE" sz="1100" b="0" i="0">
                  <a:latin typeface="Cambria Math" panose="02040503050406030204" pitchFamily="18" charset="0"/>
                </a:rPr>
                <a:t>𝐶_(𝐹,𝐺)=𝐶_(𝐺,𝑐𝑖𝑏𝑙𝑒)</a:t>
              </a:r>
              <a:endParaRPr lang="nl-BE" sz="1100" b="0"/>
            </a:p>
            <a:p>
              <a:pPr/>
              <a:endParaRPr lang="nl-BE" sz="1100" b="0"/>
            </a:p>
            <a:p>
              <a:endParaRPr lang="fr-CA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10</xdr:col>
      <xdr:colOff>381000</xdr:colOff>
      <xdr:row>16</xdr:row>
      <xdr:rowOff>44450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ZoneTexte 62">
              <a:extLst>
                <a:ext uri="{FF2B5EF4-FFF2-40B4-BE49-F238E27FC236}">
                  <a16:creationId xmlns:a16="http://schemas.microsoft.com/office/drawing/2014/main" id="{E1DA4679-11FF-4879-85E6-296BC3784B35}"/>
                </a:ext>
              </a:extLst>
            </xdr:cNvPr>
            <xdr:cNvSpPr txBox="1"/>
          </xdr:nvSpPr>
          <xdr:spPr>
            <a:xfrm>
              <a:off x="1524000" y="736600"/>
              <a:ext cx="6477000" cy="22542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ysClr val="window" lastClr="FFFFFF">
                  <a:shade val="50000"/>
                </a:sysClr>
              </a:solidFill>
            </a:ln>
            <a:effectLst/>
          </xdr:spPr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Bilan de matière 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𝑃𝑟𝑜𝑑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𝑂𝑢𝑡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𝑝𝑜𝑡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</m:t>
                    </m:r>
                  </m:oMath>
                </m:oMathPara>
              </a14:m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    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Où T correspond à la quantité de formaldéhyde transféré vers la phase liquide qui permet de maintenir la concentration en formaldéhyde à sa concentration cible.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On isole T à partir de l'équation bilan,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𝑒𝑥𝑡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𝑐𝑖𝑏𝑙𝑒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r>
                      <a:rPr kumimoji="0" lang="fr-FR" sz="11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𝑐𝑖𝑏𝑙𝑒</m:t>
                        </m:r>
                      </m:sub>
                    </m:sSub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kumimoji="0" lang="fr-FR" sz="11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=4537,8 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𝜇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𝑔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r>
                      <a:rPr kumimoji="0" lang="fr-FR" sz="11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</m:t>
                    </m:r>
                  </m:oMath>
                </m:oMathPara>
              </a14:m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8" name="ZoneTexte 62">
              <a:extLst>
                <a:ext uri="{FF2B5EF4-FFF2-40B4-BE49-F238E27FC236}">
                  <a16:creationId xmlns:a16="http://schemas.microsoft.com/office/drawing/2014/main" id="{E1DA4679-11FF-4879-85E6-296BC3784B35}"/>
                </a:ext>
              </a:extLst>
            </xdr:cNvPr>
            <xdr:cNvSpPr txBox="1"/>
          </xdr:nvSpPr>
          <xdr:spPr>
            <a:xfrm>
              <a:off x="1524000" y="736600"/>
              <a:ext cx="6477000" cy="225425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ysClr val="window" lastClr="FFFFFF">
                  <a:shade val="50000"/>
                </a:sysClr>
              </a:solidFill>
            </a:ln>
            <a:effectLst/>
          </xdr:spPr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Bilan de matière 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1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𝐼𝑛+𝑃𝑟𝑜𝑑=𝑂𝑢𝑡+𝐷é𝑝𝑜𝑡+𝑇   </a:t>
              </a: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       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Où T correspond à la quantité de formaldéhyde transféré vers la phase liquide qui permet de maintenir la concentration en formaldéhyde à sa concentration cible.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BE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On isole T à partir de l'équation bilan,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𝑇=𝑄∗𝐶_(𝑔,𝑒𝑥𝑡)+𝑡_(𝐹,𝑚)∗𝑆_𝑚+𝑡_(𝐹,𝑠)∗𝑆_𝑠+𝑡_(𝐹,𝑃)∗𝑆_𝑃−𝑄∗𝐶_(𝑔,𝑐𝑖𝑏𝑙𝑒)−𝑣∗𝐶_(𝑔,𝑐𝑖𝑏𝑙𝑒)∗𝑆_𝑠</a:t>
              </a: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𝑇=4537,8 </a:t>
              </a:r>
              <a:r>
                <a:rPr kumimoji="0" lang="fr-FR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𝜇𝑔/ℎ</a:t>
              </a: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FR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fr-BE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15</xdr:row>
      <xdr:rowOff>110490</xdr:rowOff>
    </xdr:from>
    <xdr:to>
      <xdr:col>11</xdr:col>
      <xdr:colOff>22860</xdr:colOff>
      <xdr:row>28</xdr:row>
      <xdr:rowOff>144780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D4B65F2-DA17-534D-8FC1-087DB4E13614}"/>
            </a:ext>
          </a:extLst>
        </xdr:cNvPr>
        <xdr:cNvSpPr txBox="1"/>
      </xdr:nvSpPr>
      <xdr:spPr>
        <a:xfrm>
          <a:off x="3855720" y="2853690"/>
          <a:ext cx="4884420" cy="2411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BE" sz="1100"/>
        </a:p>
      </xdr:txBody>
    </xdr:sp>
    <xdr:clientData/>
  </xdr:twoCellAnchor>
  <xdr:twoCellAnchor>
    <xdr:from>
      <xdr:col>4</xdr:col>
      <xdr:colOff>312420</xdr:colOff>
      <xdr:row>3</xdr:row>
      <xdr:rowOff>15240</xdr:rowOff>
    </xdr:from>
    <xdr:to>
      <xdr:col>10</xdr:col>
      <xdr:colOff>525780</xdr:colOff>
      <xdr:row>13</xdr:row>
      <xdr:rowOff>45720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2">
              <a:extLst>
                <a:ext uri="{FF2B5EF4-FFF2-40B4-BE49-F238E27FC236}">
                  <a16:creationId xmlns:a16="http://schemas.microsoft.com/office/drawing/2014/main" id="{B0B7259E-CA24-E7A3-1F23-BB2206B47641}"/>
                </a:ext>
              </a:extLst>
            </xdr:cNvPr>
            <xdr:cNvSpPr txBox="1"/>
          </xdr:nvSpPr>
          <xdr:spPr>
            <a:xfrm>
              <a:off x="2750820" y="563880"/>
              <a:ext cx="3870960" cy="1859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Bilan de matière</a:t>
              </a:r>
              <a:endParaRPr lang="en-BE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𝐶𝑔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𝑒𝑥𝑡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𝑃𝑟𝑜𝑑𝑢𝑐𝑡𝑖𝑜𝑛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𝐶𝑔𝑖𝑛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𝑝𝑜𝑡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𝑎𝑢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𝑠𝑜𝑙</m:t>
                    </m:r>
                  </m:oMath>
                </m:oMathPara>
              </a14:m>
              <a:endParaRPr lang="en-BE">
                <a:effectLst/>
              </a:endParaRPr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endParaRPr lang="en-BE">
                <a:solidFill>
                  <a:schemeClr val="accent1"/>
                </a:solidFill>
                <a:effectLst/>
              </a:endParaRPr>
            </a:p>
            <a:p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 :</a:t>
              </a:r>
              <a:endParaRPr lang="en-BE">
                <a:solidFill>
                  <a:schemeClr val="accent1"/>
                </a:solidFill>
                <a:effectLst/>
              </a:endParaRPr>
            </a:p>
            <a:p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14:m>
                <m:oMath xmlns:m="http://schemas.openxmlformats.org/officeDocument/2006/math"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𝑃𝑟𝑜𝑑𝑢𝑐𝑡𝑖𝑜𝑛</m:t>
                  </m:r>
                  <m:r>
                    <a:rPr lang="en-GB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𝑝𝑙𝑎𝑓𝑜𝑛𝑑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,,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𝑚𝑢𝑟𝑠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𝑠𝑜𝑙</m:t>
                      </m:r>
                    </m:sub>
                  </m:sSub>
                  <m:r>
                    <a:rPr lang="en-GB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BE">
                <a:effectLst/>
              </a:endParaRPr>
            </a:p>
            <a:p>
              <a:endParaRPr lang="en-GB" sz="1100"/>
            </a:p>
            <a:p>
              <a:r>
                <a:rPr lang="en-GB" sz="1100">
                  <a:solidFill>
                    <a:schemeClr val="accent1"/>
                  </a:solidFill>
                </a:rPr>
                <a:t>3</a:t>
              </a:r>
              <a:r>
                <a:rPr lang="en-GB" sz="1100"/>
                <a:t>:  </a:t>
              </a:r>
            </a:p>
            <a:p>
              <a:r>
                <a:rPr lang="en-GB" sz="1100">
                  <a:solidFill>
                    <a:schemeClr val="accent1"/>
                  </a:solidFill>
                </a:rPr>
                <a:t>4</a:t>
              </a:r>
              <a:r>
                <a:rPr lang="en-GB" sz="1100"/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𝐷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é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𝑝𝑜𝑡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𝑎𝑢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𝑠𝑜𝑙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= 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𝑑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é</m:t>
                      </m:r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𝑝𝑜𝑡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𝛺</m:t>
                  </m:r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</m:t>
                      </m:r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𝑖𝑛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100" i="1"/>
            </a:p>
            <a:p>
              <a:endParaRPr lang="en-GB" sz="1100" i="1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𝑖𝑛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𝑒𝑥𝑡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/(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𝑝𝑜𝑡</m:t>
                        </m:r>
                      </m:sub>
                    </m:sSub>
                    <m:r>
                      <a:rPr lang="el-GR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𝛺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BE" sz="1100" i="1"/>
            </a:p>
          </xdr:txBody>
        </xdr:sp>
      </mc:Choice>
      <mc:Fallback>
        <xdr:sp macro="" textlink="">
          <xdr:nvSpPr>
            <xdr:cNvPr id="6" name="TextBox 2">
              <a:extLst>
                <a:ext uri="{FF2B5EF4-FFF2-40B4-BE49-F238E27FC236}">
                  <a16:creationId xmlns:a16="http://schemas.microsoft.com/office/drawing/2014/main" id="{B0B7259E-CA24-E7A3-1F23-BB2206B47641}"/>
                </a:ext>
              </a:extLst>
            </xdr:cNvPr>
            <xdr:cNvSpPr txBox="1"/>
          </xdr:nvSpPr>
          <xdr:spPr>
            <a:xfrm>
              <a:off x="2750820" y="563880"/>
              <a:ext cx="3870960" cy="18592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Bilan de matière</a:t>
              </a:r>
              <a:endParaRPr lang="en-BE">
                <a:effectLst/>
              </a:endParaRPr>
            </a:p>
            <a:p>
              <a:pPr/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𝑄∗𝐶𝑔,𝑒𝑥𝑡+𝑃𝑟𝑜𝑑𝑢𝑐𝑡𝑖𝑜𝑛=𝑄∗𝐶𝑔𝑖𝑛+𝐷é𝑝𝑜𝑡 𝑎𝑢 𝑠𝑜𝑙</a:t>
              </a:r>
              <a:endParaRPr lang="en-BE">
                <a:effectLst/>
              </a:endParaRPr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	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    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	            </a:t>
              </a:r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endParaRPr lang="en-BE">
                <a:solidFill>
                  <a:schemeClr val="accent1"/>
                </a:solidFill>
                <a:effectLst/>
              </a:endParaRPr>
            </a:p>
            <a:p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 :</a:t>
              </a:r>
              <a:endParaRPr lang="en-BE">
                <a:solidFill>
                  <a:schemeClr val="accent1"/>
                </a:solidFill>
                <a:effectLst/>
              </a:endParaRPr>
            </a:p>
            <a:p>
              <a:r>
                <a:rPr lang="en-US" sz="110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𝑃𝑟𝑜𝑑𝑢𝑐𝑡𝑖𝑜𝑛 =𝑡_(𝐹,𝑝)∗𝑆_𝑝𝑙𝑎𝑓𝑜𝑛𝑑+𝑡_(𝐹,,𝑚)∗𝑆_𝑚𝑢𝑟𝑠+𝑡_(𝐹,𝑠)∗𝑆_𝑠𝑜𝑙 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BE">
                <a:effectLst/>
              </a:endParaRPr>
            </a:p>
            <a:p>
              <a:endParaRPr lang="en-GB" sz="1100"/>
            </a:p>
            <a:p>
              <a:r>
                <a:rPr lang="en-GB" sz="1100">
                  <a:solidFill>
                    <a:schemeClr val="accent1"/>
                  </a:solidFill>
                </a:rPr>
                <a:t>3</a:t>
              </a:r>
              <a:r>
                <a:rPr lang="en-GB" sz="1100"/>
                <a:t>:  </a:t>
              </a:r>
            </a:p>
            <a:p>
              <a:r>
                <a:rPr lang="en-GB" sz="1100">
                  <a:solidFill>
                    <a:schemeClr val="accent1"/>
                  </a:solidFill>
                </a:rPr>
                <a:t>4</a:t>
              </a:r>
              <a:r>
                <a:rPr lang="en-GB" sz="1100"/>
                <a:t>: </a:t>
              </a:r>
              <a:r>
                <a:rPr lang="en-GB" sz="1100" b="0" i="0">
                  <a:latin typeface="Cambria Math" panose="02040503050406030204" pitchFamily="18" charset="0"/>
                </a:rPr>
                <a:t>〖𝐷é𝑝𝑜𝑡 𝑎𝑢 𝑠𝑜𝑙= 𝑉〗_𝑑é𝑝𝑜𝑡∗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𝛺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∗𝑄_(𝑔,𝑖𝑛)  </a:t>
              </a:r>
              <a:endParaRPr lang="en-GB" sz="1100" i="1"/>
            </a:p>
            <a:p>
              <a:endParaRPr lang="en-GB" sz="1100" i="1"/>
            </a:p>
            <a:p>
              <a:r>
                <a:rPr lang="en-GB" sz="1100" b="0" i="0">
                  <a:latin typeface="Cambria Math" panose="02040503050406030204" pitchFamily="18" charset="0"/>
                </a:rPr>
                <a:t>𝐶_(𝑔,𝑖𝑛)=𝑄∗𝐶_(𝑔,𝑒𝑥𝑡)+𝑃𝑟𝑜𝑑𝑢𝑐𝑡𝑖𝑜𝑛/(𝑄+𝑉_𝑑é𝑝𝑜𝑡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𝛺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BE" sz="1100" i="1"/>
            </a:p>
          </xdr:txBody>
        </xdr:sp>
      </mc:Fallback>
    </mc:AlternateContent>
    <xdr:clientData/>
  </xdr:twoCellAnchor>
  <xdr:oneCellAnchor>
    <xdr:from>
      <xdr:col>11</xdr:col>
      <xdr:colOff>579120</xdr:colOff>
      <xdr:row>15</xdr:row>
      <xdr:rowOff>114300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054087D-9BBC-D90F-E159-E12EA9C5F447}"/>
            </a:ext>
          </a:extLst>
        </xdr:cNvPr>
        <xdr:cNvSpPr txBox="1"/>
      </xdr:nvSpPr>
      <xdr:spPr>
        <a:xfrm>
          <a:off x="9296400" y="285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BE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137118</xdr:colOff>
      <xdr:row>23</xdr:row>
      <xdr:rowOff>4649</xdr:rowOff>
    </xdr:from>
    <xdr:ext cx="4497161" cy="4080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ZoneTexte 1">
              <a:extLst>
                <a:ext uri="{FF2B5EF4-FFF2-40B4-BE49-F238E27FC236}">
                  <a16:creationId xmlns:a16="http://schemas.microsoft.com/office/drawing/2014/main" id="{14B2C6E2-09D6-4CCC-BFEA-9DAD37B2BD8C}"/>
                </a:ext>
              </a:extLst>
            </xdr:cNvPr>
            <xdr:cNvSpPr txBox="1"/>
          </xdr:nvSpPr>
          <xdr:spPr>
            <a:xfrm>
              <a:off x="137118" y="4304128"/>
              <a:ext cx="4497161" cy="4080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i="1">
                  <a:latin typeface="Cambria Math" panose="02040503050406030204" pitchFamily="18" charset="0"/>
                </a:rPr>
                <a:t>1) Calcul de la vitesse relative terminale</a:t>
              </a:r>
              <a:r>
                <a:rPr lang="fr-FR" sz="1400" i="1" baseline="0">
                  <a:latin typeface="Cambria Math" panose="02040503050406030204" pitchFamily="18" charset="0"/>
                </a:rPr>
                <a:t> des gouttes par rapport au gaz</a:t>
              </a:r>
              <a:endParaRPr lang="fr-FR" sz="140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fr-FR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  <m:sup>
                        <m:r>
                          <a:rPr lang="fr-F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fr-F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fr-F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fr-F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f>
                      <m:fPr>
                        <m:ctrlPr>
                          <a:rPr lang="fr-F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ρ</m:t>
                            </m:r>
                          </m:e>
                          <m:sub>
                            <m:r>
                              <a:rPr lang="fr-F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𝐿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ρ</m:t>
                        </m:r>
                      </m:den>
                    </m:f>
                    <m:r>
                      <a:rPr lang="fr-F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𝑔𝑑</m:t>
                    </m:r>
                  </m:oMath>
                </m:oMathPara>
              </a14:m>
              <a:endParaRPr lang="fr-FR" sz="1400" b="0">
                <a:ea typeface="Cambria Math" panose="02040503050406030204" pitchFamily="18" charset="0"/>
              </a:endParaRPr>
            </a:p>
            <a:p>
              <a:pPr algn="ctr"/>
              <a:r>
                <a:rPr lang="fr-FR" sz="1400"/>
                <a:t>1) soit Re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1000 :</a:t>
              </a: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sub>
                  </m:sSub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=0,45</m:t>
                  </m:r>
                </m:oMath>
              </a14:m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donc </a:t>
              </a:r>
            </a:p>
            <a:p>
              <a:pPr algn="ctr"/>
              <a:r>
                <a:rPr lang="fr-FR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(2.1) 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4∗</m:t>
                          </m:r>
                          <m:sSub>
                            <m:sSubPr>
                              <m:ctrlPr>
                                <a:rPr lang="fr-F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nor/>
                                </m:rPr>
                                <a:rPr lang="fr-FR" sz="1400" b="0" i="0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ρ</m:t>
                              </m:r>
                            </m:e>
                            <m:sub>
                              <m:r>
                                <a:rPr lang="fr-FR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𝐿</m:t>
                              </m:r>
                            </m:sub>
                          </m:sSub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</m:num>
                        <m:den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3∗0,45∗</m:t>
                          </m:r>
                          <m:r>
                            <m:rPr>
                              <m:nor/>
                            </m:rPr>
                            <a:rPr lang="fr-FR" sz="14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ρ</m:t>
                          </m:r>
                        </m:den>
                      </m:f>
                    </m:e>
                  </m:rad>
                </m:oMath>
              </a14:m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1,887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</a:t>
              </a:r>
            </a:p>
            <a:p>
              <a:pPr algn="ctr"/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  <m:r>
                        <a:rPr lang="fr-F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∗ </m:t>
                      </m:r>
                      <m:sSub>
                        <m:sSubPr>
                          <m:ctrlPr>
                            <a:rPr lang="fr-FR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fr-FR" sz="14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sub>
                      </m:sSub>
                      <m:r>
                        <a:rPr lang="fr-F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sty m:val="p"/>
                        </m:rPr>
                        <a:rPr lang="el-G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ρ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4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μ</m:t>
                      </m:r>
                    </m:den>
                  </m:f>
                </m:oMath>
              </a14:m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19,5 &lt; &lt; 1000</a:t>
              </a: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0 &lt; Re &lt; 1000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sub>
                    </m:sSub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</m:t>
                        </m:r>
                      </m:den>
                    </m:f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(1+0,125∗</m:t>
                    </m:r>
                    <m:sSup>
                      <m:sSupPr>
                        <m:ctrlP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𝑅𝑒</m:t>
                        </m:r>
                      </m:e>
                      <m:sup>
                        <m:r>
                          <a:rPr lang="fr-F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0,72</m:t>
                        </m:r>
                      </m:sup>
                    </m:sSup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𝑒𝑡</m:t>
                    </m:r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𝑑𝑜𝑛𝑐</m:t>
                    </m:r>
                    <m:r>
                      <a:rPr lang="fr-F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(2.2)  </a:t>
              </a:r>
              <a14:m>
                <m:oMath xmlns:m="http://schemas.openxmlformats.org/officeDocument/2006/math">
                  <m:f>
                    <m:f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μ</m:t>
                      </m:r>
                    </m:num>
                    <m:den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ρ</m:t>
                      </m:r>
                    </m:den>
                  </m:f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ρ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μ</m:t>
                      </m:r>
                    </m:den>
                  </m:f>
                  <m:sSup>
                    <m:sSup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0,72</m:t>
                      </m:r>
                    </m:sup>
                  </m:sSup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Sup>
                    <m:sSubSup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  <m:sup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1,72</m:t>
                      </m:r>
                    </m:sup>
                  </m:sSubSup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24∗</m:t>
                      </m:r>
                      <m:r>
                        <m:rPr>
                          <m:sty m:val="p"/>
                        </m:rP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μ</m:t>
                      </m:r>
                    </m:num>
                    <m:den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m:rPr>
                          <m:nor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ρ</m:t>
                      </m:r>
                    </m:den>
                  </m:f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fr-FR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4∗</m:t>
                      </m:r>
                      <m:sSub>
                        <m:sSubPr>
                          <m:ctrlP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nor/>
                            </m:rPr>
                            <a:rPr lang="fr-F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ρ</m:t>
                          </m:r>
                        </m:e>
                        <m:sub>
                          <m:r>
                            <a:rPr lang="fr-FR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num>
                    <m:den>
                      <m:r>
                        <a:rPr lang="fr-F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3∗</m:t>
                      </m:r>
                      <m:r>
                        <m:rPr>
                          <m:nor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ρ</m:t>
                      </m:r>
                    </m:den>
                  </m:f>
                </m:oMath>
              </a14:m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dû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à l'exposant irrégulier porté par vr, il nous a fallu résoudre l'équation (2.2) numériquement, à l'aide de la fonction Solveur d'Excel, sur la feuille "Résolution de Vr avec Solveur"</a:t>
              </a:r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4B2C6E2-09D6-4CCC-BFEA-9DAD37B2BD8C}"/>
                </a:ext>
              </a:extLst>
            </xdr:cNvPr>
            <xdr:cNvSpPr txBox="1"/>
          </xdr:nvSpPr>
          <xdr:spPr>
            <a:xfrm>
              <a:off x="137118" y="4304128"/>
              <a:ext cx="4497161" cy="4080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i="1">
                  <a:latin typeface="Cambria Math" panose="02040503050406030204" pitchFamily="18" charset="0"/>
                </a:rPr>
                <a:t>1) Calcul de la vitesse relative terminale</a:t>
              </a:r>
              <a:r>
                <a:rPr lang="fr-FR" sz="1400" i="1" baseline="0">
                  <a:latin typeface="Cambria Math" panose="02040503050406030204" pitchFamily="18" charset="0"/>
                </a:rPr>
                <a:t> des gouttes par rapport au gaz</a:t>
              </a:r>
              <a:endParaRPr lang="fr-FR" sz="1400" i="1">
                <a:latin typeface="Cambria Math" panose="02040503050406030204" pitchFamily="18" charset="0"/>
              </a:endParaRPr>
            </a:p>
            <a:p>
              <a:pPr/>
              <a:r>
                <a:rPr lang="fr-FR" sz="1400" b="0" i="0">
                  <a:latin typeface="Cambria Math" panose="02040503050406030204" pitchFamily="18" charset="0"/>
                </a:rPr>
                <a:t>𝑣_𝑟^2</a:t>
              </a:r>
              <a:r>
                <a:rPr lang="fr-F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𝐶_𝐷=4/3  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_𝐿/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fr-F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𝑔𝑑</a:t>
              </a:r>
              <a:endParaRPr lang="fr-FR" sz="1400" b="0">
                <a:ea typeface="Cambria Math" panose="02040503050406030204" pitchFamily="18" charset="0"/>
              </a:endParaRPr>
            </a:p>
            <a:p>
              <a:pPr algn="ctr"/>
              <a:r>
                <a:rPr lang="fr-FR" sz="1400"/>
                <a:t>1) soit Re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&gt; 1000 :</a:t>
              </a: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𝐶_𝐷=0,45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donc </a:t>
              </a:r>
            </a:p>
            <a:p>
              <a:pPr algn="ctr"/>
              <a:r>
                <a:rPr lang="fr-FR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(2.1) 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𝑣_𝑟=√((4∗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_𝐿∗𝑔∗𝑑)/(3∗0,45∗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1,887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</a:t>
              </a:r>
            </a:p>
            <a:p>
              <a:pPr algn="ctr"/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 = 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 ∗ 𝑣_𝑟∗</a:t>
              </a:r>
              <a:r>
                <a:rPr lang="el-G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l-G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19,5 &lt; &lt; 1000</a:t>
              </a: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0 &lt; Re &lt; 1000</a:t>
              </a: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𝐶_𝐷=24/𝑅𝑒(1+0,125∗〖𝑅𝑒〗^0,72)</a:t>
              </a:r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𝑒𝑡 𝑑𝑜𝑛𝑐,</a:t>
              </a:r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(2.2) 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𝑑∗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)((𝑑∗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)^0,72∗𝑣_𝑟^1,72+(24∗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μ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𝑑∗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)∗𝑣_𝑟=(4∗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_𝐿∗𝑔∗𝑑)/(3∗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fr-F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dû</a:t>
              </a:r>
              <a:r>
                <a:rPr lang="fr-FR" sz="14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à l'exposant irrégulier porté par vr, il nous a fallu résoudre l'équation (2.2) numériquement, à l'aide de la fonction Solveur d'Excel, sur la feuille "Résolution de Vr avec Solveur"</a:t>
              </a:r>
              <a:endParaRPr lang="fr-FR" sz="14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333242</xdr:colOff>
      <xdr:row>22</xdr:row>
      <xdr:rowOff>144727</xdr:rowOff>
    </xdr:from>
    <xdr:ext cx="18980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ZoneTexte 2">
              <a:extLst>
                <a:ext uri="{FF2B5EF4-FFF2-40B4-BE49-F238E27FC236}">
                  <a16:creationId xmlns:a16="http://schemas.microsoft.com/office/drawing/2014/main" id="{79C821B4-1B6C-C137-B09C-C241DE3FA5CC}"/>
                </a:ext>
              </a:extLst>
            </xdr:cNvPr>
            <xdr:cNvSpPr txBox="1"/>
          </xdr:nvSpPr>
          <xdr:spPr>
            <a:xfrm>
              <a:off x="5657982" y="4258998"/>
              <a:ext cx="1898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2)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𝐶𝑎𝑙𝑐𝑢𝑙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𝑠𝑢𝑟𝑓𝑎𝑐𝑒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𝑎𝑢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𝑠𝑜𝑙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79C821B4-1B6C-C137-B09C-C241DE3FA5CC}"/>
                </a:ext>
              </a:extLst>
            </xdr:cNvPr>
            <xdr:cNvSpPr txBox="1"/>
          </xdr:nvSpPr>
          <xdr:spPr>
            <a:xfrm>
              <a:off x="5657982" y="4258998"/>
              <a:ext cx="18980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2) 𝐶𝑎𝑙𝑐𝑢𝑙 𝑑𝑒 𝑙𝑎 𝑠𝑢𝑟𝑓𝑎𝑐𝑒 𝑎𝑢 𝑠𝑜𝑙</a:t>
              </a:r>
              <a:endParaRPr lang="fr-FR" sz="1100"/>
            </a:p>
          </xdr:txBody>
        </xdr:sp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0T09:49:25.458"/>
    </inkml:context>
    <inkml:brush xml:id="br0">
      <inkml:brushProperty name="width" value="0.1" units="cm"/>
      <inkml:brushProperty name="height" value="0.6" units="cm"/>
      <inkml:brushProperty name="color" value="#00A0D7"/>
      <inkml:brushProperty name="inkEffects" value="pencil"/>
    </inkml:brush>
  </inkml:definitions>
  <inkml:trace contextRef="#ctx0" brushRef="#br0">1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5A32-455C-4641-A965-B8DCCB9288A5}">
  <dimension ref="C1:G7"/>
  <sheetViews>
    <sheetView workbookViewId="0">
      <selection activeCell="D5" sqref="D5"/>
    </sheetView>
  </sheetViews>
  <sheetFormatPr defaultColWidth="11.5546875" defaultRowHeight="14.4" x14ac:dyDescent="0.3"/>
  <sheetData>
    <row r="1" spans="3:7" x14ac:dyDescent="0.3">
      <c r="C1" t="s">
        <v>0</v>
      </c>
      <c r="D1">
        <v>997</v>
      </c>
      <c r="F1" t="s">
        <v>5</v>
      </c>
      <c r="G1" s="1">
        <f>((3*D4)/(D5*D3))*POWER((D5*D3)/(D4),0.72)</f>
        <v>0.74607030901267746</v>
      </c>
    </row>
    <row r="2" spans="3:7" x14ac:dyDescent="0.3">
      <c r="C2" t="s">
        <v>1</v>
      </c>
      <c r="D2">
        <v>9.81</v>
      </c>
      <c r="F2" t="s">
        <v>6</v>
      </c>
      <c r="G2" s="1">
        <f>(24*D4)/(D5*D3)</f>
        <v>0.16666666666666669</v>
      </c>
    </row>
    <row r="3" spans="3:7" x14ac:dyDescent="0.3">
      <c r="C3" t="s">
        <v>2</v>
      </c>
      <c r="D3">
        <v>1.2</v>
      </c>
      <c r="F3" t="s">
        <v>7</v>
      </c>
      <c r="G3">
        <f>(4*D1*D2*D5)/(3*D3)</f>
        <v>19.561140000000002</v>
      </c>
    </row>
    <row r="4" spans="3:7" x14ac:dyDescent="0.3">
      <c r="C4" t="s">
        <v>3</v>
      </c>
      <c r="D4" s="1">
        <v>1.5E-5</v>
      </c>
      <c r="F4" t="s">
        <v>8</v>
      </c>
      <c r="G4">
        <v>6.4751424817476648</v>
      </c>
    </row>
    <row r="5" spans="3:7" x14ac:dyDescent="0.3">
      <c r="C5" t="s">
        <v>4</v>
      </c>
      <c r="D5">
        <f>0.0018</f>
        <v>1.8E-3</v>
      </c>
      <c r="F5" t="s">
        <v>9</v>
      </c>
      <c r="G5" s="1">
        <f>G1*POWER(G4,1.72)+G2*G4</f>
        <v>19.619996137136365</v>
      </c>
    </row>
    <row r="6" spans="3:7" x14ac:dyDescent="0.3">
      <c r="F6" t="s">
        <v>10</v>
      </c>
      <c r="G6">
        <f>G3</f>
        <v>19.561140000000002</v>
      </c>
    </row>
    <row r="7" spans="3:7" x14ac:dyDescent="0.3">
      <c r="C7" t="s">
        <v>11</v>
      </c>
      <c r="D7" s="1">
        <f>D5*G4*D3/D4</f>
        <v>932.42051737166366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4AD8-C650-DC4E-A57E-8A884D994EA0}">
  <dimension ref="A2:P48"/>
  <sheetViews>
    <sheetView tabSelected="1" topLeftCell="C11" workbookViewId="0">
      <selection activeCell="G34" sqref="G34"/>
    </sheetView>
  </sheetViews>
  <sheetFormatPr defaultColWidth="11.5546875" defaultRowHeight="14.4" x14ac:dyDescent="0.3"/>
  <cols>
    <col min="7" max="7" width="11.33203125" customWidth="1"/>
    <col min="8" max="8" width="15.33203125" customWidth="1"/>
  </cols>
  <sheetData>
    <row r="2" spans="1:16" ht="15.6" x14ac:dyDescent="0.3">
      <c r="A2" s="15" t="s">
        <v>61</v>
      </c>
      <c r="G2" s="16" t="s">
        <v>90</v>
      </c>
      <c r="H2" s="16"/>
      <c r="I2" s="16"/>
      <c r="J2" s="16"/>
      <c r="K2" s="16"/>
      <c r="N2" s="16" t="s">
        <v>96</v>
      </c>
    </row>
    <row r="3" spans="1:16" ht="15.6" x14ac:dyDescent="0.3">
      <c r="A3" s="15"/>
    </row>
    <row r="4" spans="1:16" x14ac:dyDescent="0.3">
      <c r="A4" s="16" t="s">
        <v>69</v>
      </c>
    </row>
    <row r="5" spans="1:16" x14ac:dyDescent="0.3">
      <c r="A5" s="14" t="s">
        <v>64</v>
      </c>
      <c r="B5" s="14">
        <v>10</v>
      </c>
      <c r="C5" s="14" t="s">
        <v>63</v>
      </c>
    </row>
    <row r="6" spans="1:16" x14ac:dyDescent="0.3">
      <c r="A6" s="14" t="s">
        <v>62</v>
      </c>
      <c r="B6" s="14">
        <v>6</v>
      </c>
      <c r="C6" s="14" t="s">
        <v>63</v>
      </c>
    </row>
    <row r="7" spans="1:16" ht="13.95" customHeight="1" x14ac:dyDescent="0.3">
      <c r="A7" s="14" t="s">
        <v>52</v>
      </c>
      <c r="B7" s="14">
        <v>3</v>
      </c>
      <c r="C7" s="14" t="s">
        <v>63</v>
      </c>
    </row>
    <row r="8" spans="1:16" ht="13.95" customHeight="1" x14ac:dyDescent="0.3">
      <c r="A8" s="14" t="s">
        <v>27</v>
      </c>
      <c r="B8" s="14">
        <v>96</v>
      </c>
      <c r="C8" s="14" t="s">
        <v>70</v>
      </c>
    </row>
    <row r="9" spans="1:16" ht="13.95" customHeight="1" x14ac:dyDescent="0.3">
      <c r="A9" s="14" t="s">
        <v>28</v>
      </c>
      <c r="B9" s="14">
        <v>60</v>
      </c>
      <c r="C9" s="14" t="s">
        <v>70</v>
      </c>
    </row>
    <row r="10" spans="1:16" x14ac:dyDescent="0.3">
      <c r="A10" s="14" t="s">
        <v>29</v>
      </c>
      <c r="B10" s="14">
        <v>60</v>
      </c>
      <c r="C10" s="14" t="s">
        <v>70</v>
      </c>
    </row>
    <row r="11" spans="1:16" x14ac:dyDescent="0.3">
      <c r="A11" t="s">
        <v>73</v>
      </c>
      <c r="B11">
        <f>B5*B6*B7</f>
        <v>180</v>
      </c>
      <c r="C11" s="14" t="s">
        <v>78</v>
      </c>
    </row>
    <row r="14" spans="1:16" x14ac:dyDescent="0.3">
      <c r="A14" s="17" t="s">
        <v>72</v>
      </c>
      <c r="B14" s="14"/>
      <c r="C14" s="14"/>
    </row>
    <row r="15" spans="1:16" x14ac:dyDescent="0.3">
      <c r="A15" s="14" t="s">
        <v>65</v>
      </c>
      <c r="B15" s="14">
        <v>0.15</v>
      </c>
      <c r="C15" s="14" t="s">
        <v>66</v>
      </c>
    </row>
    <row r="16" spans="1:16" x14ac:dyDescent="0.3">
      <c r="A16" s="14" t="s">
        <v>18</v>
      </c>
      <c r="B16" s="14">
        <v>61</v>
      </c>
      <c r="C16" s="14" t="s">
        <v>76</v>
      </c>
      <c r="N16" s="16" t="s">
        <v>98</v>
      </c>
      <c r="O16" s="22">
        <f>B32*B22*B21*B37</f>
        <v>2977962.1868699999</v>
      </c>
      <c r="P16" s="17" t="s">
        <v>91</v>
      </c>
    </row>
    <row r="17" spans="1:14" x14ac:dyDescent="0.3">
      <c r="A17" s="14" t="s">
        <v>17</v>
      </c>
      <c r="B17" s="14">
        <v>14</v>
      </c>
      <c r="C17" s="14" t="s">
        <v>76</v>
      </c>
      <c r="G17" s="21">
        <v>1</v>
      </c>
      <c r="H17">
        <f>B15*B11*B39</f>
        <v>116.23499999999999</v>
      </c>
      <c r="I17" t="s">
        <v>92</v>
      </c>
    </row>
    <row r="18" spans="1:14" ht="16.05" customHeight="1" x14ac:dyDescent="0.3">
      <c r="A18" s="14" t="s">
        <v>16</v>
      </c>
      <c r="B18" s="14">
        <v>12</v>
      </c>
      <c r="C18" s="14" t="s">
        <v>76</v>
      </c>
      <c r="G18">
        <v>2</v>
      </c>
      <c r="H18">
        <f>B16*B10+B17*B9+B18+B8</f>
        <v>4608</v>
      </c>
      <c r="I18" t="s">
        <v>92</v>
      </c>
    </row>
    <row r="19" spans="1:14" ht="16.05" customHeight="1" x14ac:dyDescent="0.3">
      <c r="A19" s="14"/>
      <c r="B19" s="14"/>
      <c r="C19" s="14"/>
      <c r="G19">
        <v>3</v>
      </c>
      <c r="H19">
        <f>B15*B11</f>
        <v>27</v>
      </c>
      <c r="I19" t="s">
        <v>93</v>
      </c>
    </row>
    <row r="20" spans="1:14" ht="16.05" customHeight="1" x14ac:dyDescent="0.3">
      <c r="A20" s="17" t="s">
        <v>75</v>
      </c>
      <c r="B20" s="14"/>
      <c r="C20" s="14"/>
      <c r="G20">
        <v>4</v>
      </c>
      <c r="H20">
        <f>B40*B9</f>
        <v>6</v>
      </c>
      <c r="I20" t="s">
        <v>93</v>
      </c>
    </row>
    <row r="21" spans="1:14" ht="16.05" customHeight="1" x14ac:dyDescent="0.3">
      <c r="A21" s="14" t="s">
        <v>24</v>
      </c>
      <c r="B21" s="14">
        <v>294.14999999999998</v>
      </c>
      <c r="C21" s="14" t="s">
        <v>71</v>
      </c>
    </row>
    <row r="22" spans="1:14" ht="16.05" customHeight="1" x14ac:dyDescent="0.3">
      <c r="A22" s="14" t="s">
        <v>23</v>
      </c>
      <c r="B22" s="14">
        <v>8.3140000000000001</v>
      </c>
      <c r="C22" s="14" t="s">
        <v>74</v>
      </c>
      <c r="G22" s="16" t="s">
        <v>94</v>
      </c>
      <c r="H22" s="16">
        <f>(H17+H18)/(H19+H20)</f>
        <v>143.15863636363636</v>
      </c>
      <c r="I22" s="17" t="s">
        <v>91</v>
      </c>
    </row>
    <row r="23" spans="1:14" ht="16.05" customHeight="1" x14ac:dyDescent="0.3">
      <c r="A23" s="14" t="s">
        <v>41</v>
      </c>
      <c r="B23" s="14">
        <v>1.23</v>
      </c>
      <c r="C23" s="14" t="s">
        <v>80</v>
      </c>
      <c r="G23" s="16"/>
      <c r="H23" s="16">
        <f>H22/1.23</f>
        <v>116.38913525498891</v>
      </c>
      <c r="I23" s="16" t="s">
        <v>89</v>
      </c>
    </row>
    <row r="24" spans="1:14" ht="16.05" customHeight="1" x14ac:dyDescent="0.3">
      <c r="A24" s="14" t="s">
        <v>77</v>
      </c>
      <c r="B24" s="20">
        <v>1.8E-5</v>
      </c>
      <c r="C24" s="14" t="s">
        <v>81</v>
      </c>
    </row>
    <row r="25" spans="1:14" ht="16.05" customHeight="1" x14ac:dyDescent="0.3">
      <c r="A25" s="14" t="s">
        <v>82</v>
      </c>
      <c r="B25" s="20">
        <v>1.8E-5</v>
      </c>
      <c r="C25" s="14" t="s">
        <v>83</v>
      </c>
      <c r="G25" s="16" t="s">
        <v>95</v>
      </c>
      <c r="N25" s="16" t="s">
        <v>97</v>
      </c>
    </row>
    <row r="26" spans="1:14" ht="16.05" customHeight="1" x14ac:dyDescent="0.3">
      <c r="A26" s="14"/>
      <c r="B26" s="14"/>
      <c r="C26" s="14"/>
    </row>
    <row r="27" spans="1:14" ht="16.05" customHeight="1" x14ac:dyDescent="0.3">
      <c r="A27" s="17" t="s">
        <v>84</v>
      </c>
    </row>
    <row r="28" spans="1:14" s="19" customFormat="1" x14ac:dyDescent="0.3">
      <c r="A28" s="14" t="s">
        <v>40</v>
      </c>
      <c r="B28" s="19">
        <v>997</v>
      </c>
      <c r="C28" s="19" t="s">
        <v>79</v>
      </c>
    </row>
    <row r="29" spans="1:14" x14ac:dyDescent="0.3">
      <c r="A29" s="14" t="s">
        <v>85</v>
      </c>
      <c r="B29" s="1">
        <v>2000000000</v>
      </c>
      <c r="C29" s="14" t="s">
        <v>83</v>
      </c>
    </row>
    <row r="30" spans="1:14" x14ac:dyDescent="0.3">
      <c r="A30" s="14" t="s">
        <v>86</v>
      </c>
      <c r="B30" s="1">
        <v>8.0000000000000007E-5</v>
      </c>
      <c r="C30" s="14" t="s">
        <v>63</v>
      </c>
    </row>
    <row r="31" spans="1:14" x14ac:dyDescent="0.3">
      <c r="A31" s="14" t="s">
        <v>21</v>
      </c>
      <c r="B31" s="14">
        <v>30.03</v>
      </c>
      <c r="C31" s="14" t="s">
        <v>68</v>
      </c>
      <c r="G31" s="14"/>
      <c r="H31" s="14"/>
    </row>
    <row r="32" spans="1:14" x14ac:dyDescent="0.3">
      <c r="A32" s="14" t="s">
        <v>30</v>
      </c>
      <c r="B32" s="14">
        <v>33</v>
      </c>
      <c r="C32" s="14" t="s">
        <v>87</v>
      </c>
    </row>
    <row r="34" spans="1:7" x14ac:dyDescent="0.3">
      <c r="A34" s="18" t="s">
        <v>22</v>
      </c>
      <c r="B34" s="18">
        <v>80</v>
      </c>
      <c r="C34" s="14" t="s">
        <v>89</v>
      </c>
    </row>
    <row r="35" spans="1:7" x14ac:dyDescent="0.3">
      <c r="A35" s="18"/>
      <c r="B35" s="18">
        <f>B34*B23</f>
        <v>98.4</v>
      </c>
      <c r="C35" s="14" t="s">
        <v>91</v>
      </c>
    </row>
    <row r="36" spans="1:7" x14ac:dyDescent="0.3">
      <c r="A36" s="14" t="s">
        <v>19</v>
      </c>
      <c r="B36" s="14">
        <v>30</v>
      </c>
      <c r="C36" s="14" t="s">
        <v>89</v>
      </c>
    </row>
    <row r="37" spans="1:7" x14ac:dyDescent="0.3">
      <c r="A37" s="14"/>
      <c r="B37" s="14">
        <f>B36*B23</f>
        <v>36.9</v>
      </c>
      <c r="C37" s="14" t="s">
        <v>91</v>
      </c>
    </row>
    <row r="38" spans="1:7" x14ac:dyDescent="0.3">
      <c r="A38" s="14" t="s">
        <v>15</v>
      </c>
      <c r="B38" s="14">
        <v>3.5</v>
      </c>
      <c r="C38" s="14" t="s">
        <v>89</v>
      </c>
    </row>
    <row r="39" spans="1:7" x14ac:dyDescent="0.3">
      <c r="A39" s="14"/>
      <c r="B39">
        <f>B38*B23</f>
        <v>4.3049999999999997</v>
      </c>
      <c r="C39" s="14" t="s">
        <v>91</v>
      </c>
      <c r="F39" s="14"/>
      <c r="G39" s="14"/>
    </row>
    <row r="40" spans="1:7" x14ac:dyDescent="0.3">
      <c r="A40" s="14" t="s">
        <v>88</v>
      </c>
      <c r="B40" s="14">
        <v>0.1</v>
      </c>
      <c r="C40" s="14" t="s">
        <v>67</v>
      </c>
    </row>
    <row r="41" spans="1:7" x14ac:dyDescent="0.3">
      <c r="A41" s="14"/>
      <c r="B41" s="14"/>
      <c r="C41" s="14"/>
      <c r="G41" s="16" t="s">
        <v>99</v>
      </c>
    </row>
    <row r="42" spans="1:7" x14ac:dyDescent="0.3">
      <c r="A42" s="14"/>
    </row>
    <row r="43" spans="1:7" x14ac:dyDescent="0.3">
      <c r="A43" s="18"/>
    </row>
    <row r="44" spans="1:7" x14ac:dyDescent="0.3">
      <c r="A44" s="14"/>
    </row>
    <row r="45" spans="1:7" x14ac:dyDescent="0.3">
      <c r="A45" s="14"/>
    </row>
    <row r="48" spans="1:7" x14ac:dyDescent="0.3">
      <c r="A4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B41A-3E5A-409E-8B13-02951BC617F6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E075-0EF3-4054-BD4C-55EF8CFE0186}">
  <dimension ref="A1"/>
  <sheetViews>
    <sheetView workbookViewId="0">
      <selection activeCell="L13" sqref="L13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BF25-CC7B-449B-AF6F-08F3442351EF}">
  <dimension ref="A1:M23"/>
  <sheetViews>
    <sheetView zoomScale="111" workbookViewId="0">
      <selection activeCell="C9" sqref="C9"/>
    </sheetView>
  </sheetViews>
  <sheetFormatPr defaultColWidth="11.5546875" defaultRowHeight="14.4" x14ac:dyDescent="0.3"/>
  <cols>
    <col min="8" max="8" width="17.44140625" customWidth="1"/>
    <col min="10" max="10" width="20.6640625" customWidth="1"/>
    <col min="11" max="11" width="11.33203125" customWidth="1"/>
    <col min="12" max="12" width="12.44140625" bestFit="1" customWidth="1"/>
  </cols>
  <sheetData>
    <row r="1" spans="1:13" x14ac:dyDescent="0.3">
      <c r="A1" s="2" t="s">
        <v>14</v>
      </c>
      <c r="B1" s="3">
        <v>27</v>
      </c>
      <c r="C1" s="4"/>
      <c r="F1" s="2" t="s">
        <v>8</v>
      </c>
      <c r="G1" s="4">
        <v>0.49182149193061298</v>
      </c>
      <c r="H1">
        <f>G1*3600</f>
        <v>1770.5573709502066</v>
      </c>
      <c r="K1" s="2" t="s">
        <v>38</v>
      </c>
      <c r="L1" s="4">
        <v>2</v>
      </c>
    </row>
    <row r="2" spans="1:13" x14ac:dyDescent="0.3">
      <c r="A2" s="5"/>
      <c r="C2" s="6"/>
      <c r="F2" t="s">
        <v>40</v>
      </c>
      <c r="G2" s="6">
        <v>997</v>
      </c>
      <c r="K2" t="s">
        <v>39</v>
      </c>
      <c r="L2" s="6">
        <v>1.5</v>
      </c>
    </row>
    <row r="3" spans="1:13" x14ac:dyDescent="0.3">
      <c r="A3" s="5" t="s">
        <v>16</v>
      </c>
      <c r="B3">
        <v>12</v>
      </c>
      <c r="C3" s="6"/>
      <c r="F3" s="5" t="s">
        <v>1</v>
      </c>
      <c r="G3" s="6">
        <v>9.81</v>
      </c>
      <c r="K3" s="5" t="s">
        <v>12</v>
      </c>
      <c r="L3" s="6">
        <f>F12/F13</f>
        <v>1.506396557619451E-3</v>
      </c>
    </row>
    <row r="4" spans="1:13" ht="15" thickBot="1" x14ac:dyDescent="0.35">
      <c r="A4" s="5" t="s">
        <v>17</v>
      </c>
      <c r="B4">
        <v>14</v>
      </c>
      <c r="C4" s="6"/>
      <c r="F4" t="s">
        <v>41</v>
      </c>
      <c r="G4" s="6">
        <v>1.23</v>
      </c>
      <c r="K4" s="7" t="s">
        <v>13</v>
      </c>
      <c r="L4" s="9">
        <f>F12/C9</f>
        <v>121.57159856427805</v>
      </c>
    </row>
    <row r="5" spans="1:13" ht="15" thickBot="1" x14ac:dyDescent="0.35">
      <c r="A5" s="5" t="s">
        <v>18</v>
      </c>
      <c r="B5">
        <v>61</v>
      </c>
      <c r="C5" s="6"/>
      <c r="F5" t="s">
        <v>42</v>
      </c>
      <c r="G5" s="10">
        <v>1.8E-5</v>
      </c>
    </row>
    <row r="6" spans="1:13" x14ac:dyDescent="0.3">
      <c r="A6" s="5"/>
      <c r="C6" s="6"/>
      <c r="F6" s="5" t="s">
        <v>4</v>
      </c>
      <c r="G6" s="6">
        <f>3.78*40*0.000001</f>
        <v>1.5119999999999999E-4</v>
      </c>
      <c r="J6" s="2"/>
      <c r="K6" s="3" t="s">
        <v>32</v>
      </c>
      <c r="L6" s="4">
        <f>L1*L3</f>
        <v>3.0127931152389019E-3</v>
      </c>
    </row>
    <row r="7" spans="1:13" x14ac:dyDescent="0.3">
      <c r="A7" s="5" t="s">
        <v>22</v>
      </c>
      <c r="B7">
        <v>80</v>
      </c>
      <c r="C7" s="6">
        <f>B7*$B$11/$C$12</f>
        <v>99.536658857831156</v>
      </c>
      <c r="F7" s="5"/>
      <c r="G7" s="6"/>
      <c r="J7" s="5"/>
      <c r="K7" t="s">
        <v>33</v>
      </c>
      <c r="L7" s="6">
        <f>L2*L4</f>
        <v>182.35739784641709</v>
      </c>
    </row>
    <row r="8" spans="1:13" ht="15" thickBot="1" x14ac:dyDescent="0.35">
      <c r="A8" s="5" t="s">
        <v>15</v>
      </c>
      <c r="B8">
        <v>3.5</v>
      </c>
      <c r="C8" s="6">
        <f t="shared" ref="C8:C9" si="0">B8*$B$11/$C$12</f>
        <v>4.3547288250301133</v>
      </c>
      <c r="F8" s="7" t="s">
        <v>11</v>
      </c>
      <c r="G8" s="9">
        <f>G6*G1*G4/G5</f>
        <v>5.081499654627093</v>
      </c>
      <c r="H8" t="s">
        <v>55</v>
      </c>
      <c r="J8" s="5"/>
      <c r="L8" s="6"/>
    </row>
    <row r="9" spans="1:13" x14ac:dyDescent="0.3">
      <c r="A9" s="5" t="s">
        <v>19</v>
      </c>
      <c r="B9">
        <v>30</v>
      </c>
      <c r="C9" s="6">
        <f t="shared" si="0"/>
        <v>37.326247071686687</v>
      </c>
      <c r="J9" s="5" t="s">
        <v>34</v>
      </c>
      <c r="K9" t="s">
        <v>37</v>
      </c>
      <c r="L9" s="6">
        <f>L7/(0.8*H1)</f>
        <v>0.12874293205516912</v>
      </c>
    </row>
    <row r="10" spans="1:13" x14ac:dyDescent="0.3">
      <c r="A10" s="5" t="s">
        <v>20</v>
      </c>
      <c r="B10">
        <v>0.1</v>
      </c>
      <c r="C10" s="6"/>
      <c r="J10" s="5"/>
      <c r="L10" s="6"/>
    </row>
    <row r="11" spans="1:13" x14ac:dyDescent="0.3">
      <c r="A11" s="5" t="s">
        <v>21</v>
      </c>
      <c r="B11">
        <v>30.03</v>
      </c>
      <c r="C11" s="6"/>
      <c r="J11" s="5" t="s">
        <v>35</v>
      </c>
      <c r="K11" t="s">
        <v>36</v>
      </c>
      <c r="L11" s="6">
        <f>(L6/L9)/(H1-(L7/L9))</f>
        <v>6.608545967027457E-5</v>
      </c>
      <c r="M11" t="s">
        <v>55</v>
      </c>
    </row>
    <row r="12" spans="1:13" x14ac:dyDescent="0.3">
      <c r="A12" s="5" t="s">
        <v>26</v>
      </c>
      <c r="B12">
        <f>B18*B19/B20</f>
        <v>2.413583123612139E-2</v>
      </c>
      <c r="C12" s="6">
        <f>B12*1000</f>
        <v>24.13583123612139</v>
      </c>
      <c r="E12" t="s">
        <v>24</v>
      </c>
      <c r="F12">
        <f>B1*C8+B3*B14+B4*B15+B5*B16-B1*C9-B10*C9*B15</f>
        <v>4537.8115249101529</v>
      </c>
      <c r="J12" s="5"/>
      <c r="L12" s="6"/>
    </row>
    <row r="13" spans="1:13" x14ac:dyDescent="0.3">
      <c r="A13" s="5"/>
      <c r="C13" s="6"/>
      <c r="E13" t="s">
        <v>31</v>
      </c>
      <c r="F13">
        <f>B21*B18*B19*C9</f>
        <v>3012361.8525000005</v>
      </c>
      <c r="J13" s="5" t="s">
        <v>43</v>
      </c>
      <c r="K13" t="s">
        <v>44</v>
      </c>
      <c r="L13" s="6">
        <f>(G2*G3*POWER(G6,2))/(18*G5)</f>
        <v>0.6901170191999999</v>
      </c>
      <c r="M13" t="s">
        <v>60</v>
      </c>
    </row>
    <row r="14" spans="1:13" x14ac:dyDescent="0.3">
      <c r="A14" s="5" t="s">
        <v>27</v>
      </c>
      <c r="B14">
        <v>96</v>
      </c>
      <c r="C14" s="6"/>
      <c r="J14" s="5"/>
      <c r="L14" s="6"/>
    </row>
    <row r="15" spans="1:13" x14ac:dyDescent="0.3">
      <c r="A15" s="5" t="s">
        <v>28</v>
      </c>
      <c r="B15">
        <v>60</v>
      </c>
      <c r="C15" s="6"/>
      <c r="J15" s="5" t="s">
        <v>45</v>
      </c>
      <c r="K15" t="s">
        <v>46</v>
      </c>
      <c r="L15" s="6">
        <f>L13-G1</f>
        <v>0.19829552726938693</v>
      </c>
    </row>
    <row r="16" spans="1:13" ht="15" thickBot="1" x14ac:dyDescent="0.35">
      <c r="A16" s="5" t="s">
        <v>29</v>
      </c>
      <c r="B16">
        <v>60</v>
      </c>
      <c r="C16" s="6"/>
      <c r="F16" t="s">
        <v>49</v>
      </c>
      <c r="G16" s="1">
        <v>1.8E-5</v>
      </c>
      <c r="J16" s="7" t="s">
        <v>47</v>
      </c>
      <c r="K16" s="8" t="s">
        <v>37</v>
      </c>
      <c r="L16" s="9">
        <f>L7/(0.8*L13*3600)</f>
        <v>9.1750441095185833E-2</v>
      </c>
      <c r="M16" t="s">
        <v>48</v>
      </c>
    </row>
    <row r="17" spans="1:9" x14ac:dyDescent="0.3">
      <c r="A17" s="5"/>
      <c r="C17" s="6"/>
      <c r="F17" t="s">
        <v>50</v>
      </c>
      <c r="G17" s="1">
        <v>2.0000000000000001E-9</v>
      </c>
    </row>
    <row r="18" spans="1:9" x14ac:dyDescent="0.3">
      <c r="A18" s="5" t="s">
        <v>23</v>
      </c>
      <c r="B18">
        <v>8.3140000000000001</v>
      </c>
      <c r="C18" s="6"/>
      <c r="F18" t="s">
        <v>52</v>
      </c>
      <c r="G18">
        <v>0.5</v>
      </c>
    </row>
    <row r="19" spans="1:9" x14ac:dyDescent="0.3">
      <c r="A19" s="5" t="s">
        <v>24</v>
      </c>
      <c r="B19">
        <v>294.14999999999998</v>
      </c>
      <c r="C19" s="6"/>
      <c r="E19" t="s">
        <v>54</v>
      </c>
      <c r="F19" t="s">
        <v>51</v>
      </c>
      <c r="G19">
        <f>POWER(G16*G1/G6,0.5)</f>
        <v>0.24197143965928555</v>
      </c>
      <c r="H19">
        <f>G19*3600</f>
        <v>871.09718277342802</v>
      </c>
      <c r="I19" t="s">
        <v>54</v>
      </c>
    </row>
    <row r="20" spans="1:9" ht="15" thickBot="1" x14ac:dyDescent="0.35">
      <c r="A20" s="7" t="s">
        <v>25</v>
      </c>
      <c r="B20" s="8">
        <v>101325</v>
      </c>
      <c r="C20" s="9"/>
      <c r="E20" t="s">
        <v>54</v>
      </c>
      <c r="F20" t="s">
        <v>53</v>
      </c>
      <c r="G20">
        <f>POWER(0.2*G1*G17/G18,0.5)</f>
        <v>1.9835755431656502E-5</v>
      </c>
      <c r="H20">
        <f>G20*3600</f>
        <v>7.1408719553963412E-2</v>
      </c>
      <c r="I20" t="s">
        <v>54</v>
      </c>
    </row>
    <row r="21" spans="1:9" ht="15" thickBot="1" x14ac:dyDescent="0.35">
      <c r="A21" s="11" t="s">
        <v>30</v>
      </c>
      <c r="B21" s="12">
        <v>33</v>
      </c>
      <c r="C21" s="13"/>
    </row>
    <row r="22" spans="1:9" x14ac:dyDescent="0.3">
      <c r="F22" t="s">
        <v>57</v>
      </c>
      <c r="G22" s="1">
        <f>(G17*G6)/(G16*G1)</f>
        <v>3.4158734979337121E-8</v>
      </c>
      <c r="H22" t="s">
        <v>58</v>
      </c>
    </row>
    <row r="23" spans="1:9" x14ac:dyDescent="0.3">
      <c r="F23" t="s">
        <v>59</v>
      </c>
      <c r="G23" s="1">
        <f>0.2*G1*G22</f>
        <v>3.36E-9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81F2-4094-4549-9F84-ED2B0B89D7F3}">
  <dimension ref="C1:G8"/>
  <sheetViews>
    <sheetView zoomScale="106" workbookViewId="0">
      <selection activeCell="H9" sqref="H9"/>
    </sheetView>
  </sheetViews>
  <sheetFormatPr defaultColWidth="11.5546875" defaultRowHeight="14.4" x14ac:dyDescent="0.3"/>
  <sheetData>
    <row r="1" spans="3:7" x14ac:dyDescent="0.3">
      <c r="C1" t="s">
        <v>0</v>
      </c>
      <c r="D1">
        <v>997</v>
      </c>
      <c r="F1" t="s">
        <v>5</v>
      </c>
      <c r="G1" s="1">
        <f>((3*D4)/(D5*D3))*POWER((D5*D3)/(D4),0.72)</f>
        <v>1.5600898934422722</v>
      </c>
    </row>
    <row r="2" spans="3:7" x14ac:dyDescent="0.3">
      <c r="C2" t="s">
        <v>1</v>
      </c>
      <c r="D2">
        <v>9.81</v>
      </c>
      <c r="F2" t="s">
        <v>6</v>
      </c>
      <c r="G2" s="1">
        <f>(24*D4)/(D5*D3)</f>
        <v>2.3228803716608595</v>
      </c>
    </row>
    <row r="3" spans="3:7" x14ac:dyDescent="0.3">
      <c r="C3" t="s">
        <v>2</v>
      </c>
      <c r="D3">
        <v>1.23</v>
      </c>
      <c r="F3" t="s">
        <v>7</v>
      </c>
      <c r="G3">
        <f>(4*D1*D2*D5)/(3*D3)</f>
        <v>1.6030592780487802</v>
      </c>
    </row>
    <row r="4" spans="3:7" x14ac:dyDescent="0.3">
      <c r="C4" t="s">
        <v>3</v>
      </c>
      <c r="D4" s="1">
        <v>1.8E-5</v>
      </c>
      <c r="F4" t="s">
        <v>8</v>
      </c>
      <c r="G4">
        <v>0.49182149193061298</v>
      </c>
    </row>
    <row r="5" spans="3:7" x14ac:dyDescent="0.3">
      <c r="C5" t="s">
        <v>4</v>
      </c>
      <c r="D5">
        <f>3.78*40*0.000001</f>
        <v>1.5119999999999999E-4</v>
      </c>
      <c r="F5" t="s">
        <v>9</v>
      </c>
      <c r="G5" s="1">
        <f>G1*POWER(G4,1.72)+G2*G4</f>
        <v>1.6027610949512714</v>
      </c>
    </row>
    <row r="6" spans="3:7" x14ac:dyDescent="0.3">
      <c r="F6" t="s">
        <v>10</v>
      </c>
      <c r="G6">
        <f>G3</f>
        <v>1.6030592780487802</v>
      </c>
    </row>
    <row r="7" spans="3:7" x14ac:dyDescent="0.3">
      <c r="C7" t="s">
        <v>11</v>
      </c>
      <c r="D7" s="1">
        <f>D5*G4*D3/D4</f>
        <v>5.081499654627093</v>
      </c>
    </row>
    <row r="8" spans="3:7" x14ac:dyDescent="0.3">
      <c r="F8" t="s">
        <v>56</v>
      </c>
      <c r="G8" s="1">
        <f>G5-G6</f>
        <v>-2.9818309750884175E-4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Question 1</vt:lpstr>
      <vt:lpstr>Feuil1</vt:lpstr>
      <vt:lpstr>Sheet1</vt:lpstr>
      <vt:lpstr>Question 2</vt:lpstr>
      <vt:lpstr>Résolution de Vr avec Solveur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Romain Schmickrath</cp:lastModifiedBy>
  <dcterms:created xsi:type="dcterms:W3CDTF">2023-03-03T19:38:51Z</dcterms:created>
  <dcterms:modified xsi:type="dcterms:W3CDTF">2023-03-10T10:46:38Z</dcterms:modified>
</cp:coreProperties>
</file>