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mai\OneDrive\Documents\MA2 Q2\Mémoire\Volet Expérimental\Proportion de phases\"/>
    </mc:Choice>
  </mc:AlternateContent>
  <xr:revisionPtr revIDLastSave="0" documentId="13_ncr:1_{6AFA57A1-C700-45C9-A6F0-A7CF13FC88AA}" xr6:coauthVersionLast="47" xr6:coauthVersionMax="47" xr10:uidLastSave="{00000000-0000-0000-0000-000000000000}"/>
  <bookViews>
    <workbookView xWindow="-108" yWindow="-108" windowWidth="23256" windowHeight="12456" tabRatio="595" xr2:uid="{00000000-000D-0000-FFFF-FFFF00000000}"/>
  </bookViews>
  <sheets>
    <sheet name="Exp." sheetId="1" r:id="rId1"/>
    <sheet name="Sheet1" sheetId="3" r:id="rId2"/>
    <sheet name="Test à vid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1" i="1" l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BS37" i="1"/>
  <c r="BG37" i="1"/>
  <c r="AI37" i="1"/>
  <c r="AU6" i="1"/>
  <c r="AI6" i="1"/>
  <c r="W6" i="1"/>
  <c r="W9" i="1"/>
  <c r="R70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9" i="1"/>
  <c r="F9" i="1" s="1"/>
  <c r="G9" i="1" s="1"/>
  <c r="J9" i="1" s="1"/>
  <c r="K9" i="1" s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81" i="1"/>
  <c r="E75" i="1"/>
  <c r="E71" i="1"/>
  <c r="E72" i="1"/>
  <c r="E73" i="1"/>
  <c r="E74" i="1"/>
  <c r="E70" i="1"/>
  <c r="K76" i="1"/>
  <c r="P76" i="1"/>
  <c r="K77" i="1"/>
  <c r="P77" i="1"/>
  <c r="K78" i="1"/>
  <c r="P78" i="1"/>
  <c r="K79" i="1"/>
  <c r="P79" i="1"/>
  <c r="P75" i="1"/>
  <c r="K75" i="1"/>
  <c r="H76" i="1"/>
  <c r="H77" i="1"/>
  <c r="H78" i="1"/>
  <c r="H79" i="1"/>
  <c r="H80" i="1"/>
  <c r="H75" i="1"/>
  <c r="C77" i="1"/>
  <c r="C76" i="1"/>
  <c r="C78" i="1"/>
  <c r="C79" i="1"/>
  <c r="C80" i="1"/>
  <c r="C75" i="1"/>
  <c r="P70" i="1"/>
  <c r="P71" i="1"/>
  <c r="P72" i="1"/>
  <c r="P73" i="1"/>
  <c r="P74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C70" i="1"/>
  <c r="C71" i="1"/>
  <c r="C72" i="1"/>
  <c r="C73" i="1"/>
  <c r="C74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K70" i="1"/>
  <c r="K71" i="1"/>
  <c r="K72" i="1"/>
  <c r="K73" i="1"/>
  <c r="K74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H70" i="1"/>
  <c r="H71" i="1"/>
  <c r="H72" i="1"/>
  <c r="H73" i="1"/>
  <c r="H74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BM64" i="1"/>
  <c r="BN64" i="1" s="1"/>
  <c r="BO64" i="1" s="1"/>
  <c r="BM63" i="1"/>
  <c r="BN63" i="1" s="1"/>
  <c r="BO63" i="1" s="1"/>
  <c r="BM62" i="1"/>
  <c r="BN62" i="1" s="1"/>
  <c r="BO62" i="1" s="1"/>
  <c r="BM61" i="1"/>
  <c r="BN61" i="1" s="1"/>
  <c r="BO61" i="1" s="1"/>
  <c r="BM60" i="1"/>
  <c r="BN60" i="1" s="1"/>
  <c r="BO60" i="1" s="1"/>
  <c r="BM59" i="1"/>
  <c r="BN59" i="1" s="1"/>
  <c r="BO59" i="1" s="1"/>
  <c r="BM58" i="1"/>
  <c r="BN58" i="1" s="1"/>
  <c r="BO58" i="1" s="1"/>
  <c r="BM57" i="1"/>
  <c r="BN57" i="1" s="1"/>
  <c r="BO57" i="1" s="1"/>
  <c r="BM56" i="1"/>
  <c r="BN56" i="1" s="1"/>
  <c r="BO56" i="1" s="1"/>
  <c r="BM55" i="1"/>
  <c r="BN55" i="1" s="1"/>
  <c r="BO55" i="1" s="1"/>
  <c r="BM54" i="1"/>
  <c r="BN54" i="1" s="1"/>
  <c r="BO54" i="1" s="1"/>
  <c r="BM53" i="1"/>
  <c r="BN53" i="1" s="1"/>
  <c r="BO53" i="1" s="1"/>
  <c r="BM52" i="1"/>
  <c r="BN52" i="1" s="1"/>
  <c r="BO52" i="1" s="1"/>
  <c r="BM51" i="1"/>
  <c r="BN51" i="1" s="1"/>
  <c r="BO51" i="1" s="1"/>
  <c r="BM50" i="1"/>
  <c r="BN50" i="1" s="1"/>
  <c r="BO50" i="1" s="1"/>
  <c r="BM49" i="1"/>
  <c r="BN49" i="1" s="1"/>
  <c r="BO49" i="1" s="1"/>
  <c r="BM48" i="1"/>
  <c r="BN48" i="1" s="1"/>
  <c r="BO48" i="1" s="1"/>
  <c r="BM47" i="1"/>
  <c r="BN47" i="1" s="1"/>
  <c r="BO47" i="1" s="1"/>
  <c r="BM46" i="1"/>
  <c r="BN46" i="1" s="1"/>
  <c r="BO46" i="1" s="1"/>
  <c r="BM45" i="1"/>
  <c r="BN45" i="1" s="1"/>
  <c r="BO45" i="1" s="1"/>
  <c r="BM44" i="1"/>
  <c r="BN44" i="1" s="1"/>
  <c r="BO44" i="1" s="1"/>
  <c r="BM43" i="1"/>
  <c r="BN43" i="1" s="1"/>
  <c r="BO43" i="1" s="1"/>
  <c r="BM42" i="1"/>
  <c r="BN42" i="1" s="1"/>
  <c r="BO42" i="1" s="1"/>
  <c r="BM41" i="1"/>
  <c r="BN41" i="1" s="1"/>
  <c r="BO41" i="1" s="1"/>
  <c r="BM40" i="1"/>
  <c r="BN40" i="1" s="1"/>
  <c r="BO40" i="1" s="1"/>
  <c r="BA64" i="1"/>
  <c r="BB64" i="1" s="1"/>
  <c r="BC64" i="1" s="1"/>
  <c r="BF64" i="1" s="1"/>
  <c r="BG64" i="1" s="1"/>
  <c r="BA63" i="1"/>
  <c r="BB63" i="1" s="1"/>
  <c r="BC63" i="1" s="1"/>
  <c r="BA62" i="1"/>
  <c r="BB62" i="1" s="1"/>
  <c r="BC62" i="1" s="1"/>
  <c r="BA61" i="1"/>
  <c r="BB61" i="1" s="1"/>
  <c r="BC61" i="1" s="1"/>
  <c r="BA60" i="1"/>
  <c r="BB60" i="1" s="1"/>
  <c r="BC60" i="1" s="1"/>
  <c r="BA59" i="1"/>
  <c r="BB59" i="1" s="1"/>
  <c r="BC59" i="1" s="1"/>
  <c r="BA58" i="1"/>
  <c r="BB58" i="1" s="1"/>
  <c r="BC58" i="1" s="1"/>
  <c r="BA57" i="1"/>
  <c r="BB57" i="1" s="1"/>
  <c r="BC57" i="1" s="1"/>
  <c r="BA56" i="1"/>
  <c r="BB56" i="1" s="1"/>
  <c r="BC56" i="1" s="1"/>
  <c r="BA55" i="1"/>
  <c r="BB55" i="1" s="1"/>
  <c r="BC55" i="1" s="1"/>
  <c r="BA54" i="1"/>
  <c r="BB54" i="1" s="1"/>
  <c r="BC54" i="1" s="1"/>
  <c r="BF54" i="1" s="1"/>
  <c r="BG54" i="1" s="1"/>
  <c r="BA53" i="1"/>
  <c r="BB53" i="1" s="1"/>
  <c r="BC53" i="1" s="1"/>
  <c r="BA52" i="1"/>
  <c r="BB52" i="1" s="1"/>
  <c r="BC52" i="1" s="1"/>
  <c r="BA51" i="1"/>
  <c r="BB51" i="1" s="1"/>
  <c r="BC51" i="1" s="1"/>
  <c r="BA50" i="1"/>
  <c r="BB50" i="1" s="1"/>
  <c r="BC50" i="1" s="1"/>
  <c r="BA49" i="1"/>
  <c r="BB49" i="1" s="1"/>
  <c r="BC49" i="1" s="1"/>
  <c r="BA48" i="1"/>
  <c r="BB48" i="1" s="1"/>
  <c r="BC48" i="1" s="1"/>
  <c r="BA47" i="1"/>
  <c r="BB47" i="1" s="1"/>
  <c r="BC47" i="1" s="1"/>
  <c r="BA46" i="1"/>
  <c r="BB46" i="1" s="1"/>
  <c r="BC46" i="1" s="1"/>
  <c r="BA45" i="1"/>
  <c r="BB45" i="1" s="1"/>
  <c r="BC45" i="1" s="1"/>
  <c r="BA44" i="1"/>
  <c r="BB44" i="1" s="1"/>
  <c r="BC44" i="1" s="1"/>
  <c r="BF44" i="1" s="1"/>
  <c r="BG44" i="1" s="1"/>
  <c r="BA43" i="1"/>
  <c r="BB43" i="1" s="1"/>
  <c r="BC43" i="1" s="1"/>
  <c r="BA42" i="1"/>
  <c r="BB42" i="1" s="1"/>
  <c r="BC42" i="1" s="1"/>
  <c r="BA41" i="1"/>
  <c r="BB41" i="1" s="1"/>
  <c r="BC41" i="1" s="1"/>
  <c r="BA40" i="1"/>
  <c r="BB40" i="1" s="1"/>
  <c r="BC40" i="1" s="1"/>
  <c r="AO34" i="1"/>
  <c r="AP34" i="1" s="1"/>
  <c r="AQ34" i="1" s="1"/>
  <c r="AO33" i="1"/>
  <c r="AP33" i="1" s="1"/>
  <c r="AQ33" i="1" s="1"/>
  <c r="AO32" i="1"/>
  <c r="AP32" i="1" s="1"/>
  <c r="AQ32" i="1" s="1"/>
  <c r="AO31" i="1"/>
  <c r="AP31" i="1" s="1"/>
  <c r="AQ31" i="1" s="1"/>
  <c r="AO30" i="1"/>
  <c r="AP30" i="1" s="1"/>
  <c r="AQ30" i="1" s="1"/>
  <c r="AO29" i="1"/>
  <c r="AP29" i="1" s="1"/>
  <c r="AQ29" i="1" s="1"/>
  <c r="AO28" i="1"/>
  <c r="AP28" i="1" s="1"/>
  <c r="AQ28" i="1" s="1"/>
  <c r="AO27" i="1"/>
  <c r="AP27" i="1" s="1"/>
  <c r="AQ27" i="1" s="1"/>
  <c r="AO26" i="1"/>
  <c r="AP26" i="1" s="1"/>
  <c r="AQ26" i="1" s="1"/>
  <c r="AO25" i="1"/>
  <c r="AP25" i="1" s="1"/>
  <c r="AQ25" i="1" s="1"/>
  <c r="AO24" i="1"/>
  <c r="AP24" i="1" s="1"/>
  <c r="AQ24" i="1" s="1"/>
  <c r="AO23" i="1"/>
  <c r="AP23" i="1" s="1"/>
  <c r="AQ23" i="1" s="1"/>
  <c r="AO22" i="1"/>
  <c r="AP22" i="1" s="1"/>
  <c r="AQ22" i="1" s="1"/>
  <c r="AO21" i="1"/>
  <c r="AP21" i="1" s="1"/>
  <c r="AQ21" i="1" s="1"/>
  <c r="AO20" i="1"/>
  <c r="AP20" i="1" s="1"/>
  <c r="AQ20" i="1" s="1"/>
  <c r="AO19" i="1"/>
  <c r="AP19" i="1" s="1"/>
  <c r="AQ19" i="1" s="1"/>
  <c r="AO18" i="1"/>
  <c r="AP18" i="1" s="1"/>
  <c r="AQ18" i="1" s="1"/>
  <c r="AO17" i="1"/>
  <c r="AP17" i="1" s="1"/>
  <c r="AQ17" i="1" s="1"/>
  <c r="AO16" i="1"/>
  <c r="AP16" i="1" s="1"/>
  <c r="AQ16" i="1" s="1"/>
  <c r="AO15" i="1"/>
  <c r="AP15" i="1" s="1"/>
  <c r="AQ15" i="1" s="1"/>
  <c r="AO14" i="1"/>
  <c r="AP14" i="1" s="1"/>
  <c r="AQ14" i="1" s="1"/>
  <c r="AO13" i="1"/>
  <c r="AP13" i="1" s="1"/>
  <c r="AQ13" i="1" s="1"/>
  <c r="AO12" i="1"/>
  <c r="AP12" i="1" s="1"/>
  <c r="AQ12" i="1" s="1"/>
  <c r="AO11" i="1"/>
  <c r="AP11" i="1" s="1"/>
  <c r="AQ11" i="1" s="1"/>
  <c r="AO10" i="1"/>
  <c r="AP10" i="1" s="1"/>
  <c r="AQ10" i="1" s="1"/>
  <c r="AO9" i="1"/>
  <c r="AP9" i="1" s="1"/>
  <c r="AQ9" i="1" s="1"/>
  <c r="AO64" i="1"/>
  <c r="AP64" i="1" s="1"/>
  <c r="AQ64" i="1" s="1"/>
  <c r="AO63" i="1"/>
  <c r="AP63" i="1" s="1"/>
  <c r="AQ63" i="1" s="1"/>
  <c r="AO62" i="1"/>
  <c r="AP62" i="1" s="1"/>
  <c r="AQ62" i="1" s="1"/>
  <c r="AO61" i="1"/>
  <c r="AP61" i="1" s="1"/>
  <c r="AQ61" i="1" s="1"/>
  <c r="AO60" i="1"/>
  <c r="AP60" i="1" s="1"/>
  <c r="AQ60" i="1" s="1"/>
  <c r="AO59" i="1"/>
  <c r="AP59" i="1" s="1"/>
  <c r="AQ59" i="1" s="1"/>
  <c r="AO58" i="1"/>
  <c r="AP58" i="1" s="1"/>
  <c r="AQ58" i="1" s="1"/>
  <c r="AT58" i="1" s="1"/>
  <c r="AU58" i="1" s="1"/>
  <c r="AO57" i="1"/>
  <c r="AP57" i="1" s="1"/>
  <c r="AQ57" i="1" s="1"/>
  <c r="AO56" i="1"/>
  <c r="AP56" i="1" s="1"/>
  <c r="AQ56" i="1" s="1"/>
  <c r="AO55" i="1"/>
  <c r="AP55" i="1" s="1"/>
  <c r="AQ55" i="1" s="1"/>
  <c r="AO54" i="1"/>
  <c r="AP54" i="1" s="1"/>
  <c r="AQ54" i="1" s="1"/>
  <c r="AO53" i="1"/>
  <c r="AP53" i="1" s="1"/>
  <c r="AQ53" i="1" s="1"/>
  <c r="AO52" i="1"/>
  <c r="AP52" i="1" s="1"/>
  <c r="AQ52" i="1" s="1"/>
  <c r="AO51" i="1"/>
  <c r="AP51" i="1" s="1"/>
  <c r="AQ51" i="1" s="1"/>
  <c r="AO50" i="1"/>
  <c r="AP50" i="1" s="1"/>
  <c r="AQ50" i="1" s="1"/>
  <c r="AO49" i="1"/>
  <c r="AP49" i="1" s="1"/>
  <c r="AQ49" i="1" s="1"/>
  <c r="AO48" i="1"/>
  <c r="AP48" i="1" s="1"/>
  <c r="AQ48" i="1" s="1"/>
  <c r="AR48" i="1" s="1"/>
  <c r="AO47" i="1"/>
  <c r="AP47" i="1" s="1"/>
  <c r="AQ47" i="1" s="1"/>
  <c r="AO46" i="1"/>
  <c r="AP46" i="1" s="1"/>
  <c r="AQ46" i="1" s="1"/>
  <c r="AO45" i="1"/>
  <c r="AP45" i="1" s="1"/>
  <c r="AQ45" i="1" s="1"/>
  <c r="AO44" i="1"/>
  <c r="AP44" i="1" s="1"/>
  <c r="AQ44" i="1" s="1"/>
  <c r="AO43" i="1"/>
  <c r="AP43" i="1" s="1"/>
  <c r="AQ43" i="1" s="1"/>
  <c r="AO42" i="1"/>
  <c r="AP42" i="1" s="1"/>
  <c r="AQ42" i="1" s="1"/>
  <c r="AO41" i="1"/>
  <c r="AP41" i="1" s="1"/>
  <c r="AQ41" i="1" s="1"/>
  <c r="AO40" i="1"/>
  <c r="AP40" i="1" s="1"/>
  <c r="AQ40" i="1" s="1"/>
  <c r="AC41" i="1"/>
  <c r="AD41" i="1" s="1"/>
  <c r="AE41" i="1" s="1"/>
  <c r="AF41" i="1" s="1"/>
  <c r="AC42" i="1"/>
  <c r="AD42" i="1" s="1"/>
  <c r="AE42" i="1" s="1"/>
  <c r="AF42" i="1" s="1"/>
  <c r="AC43" i="1"/>
  <c r="AD43" i="1" s="1"/>
  <c r="AE43" i="1" s="1"/>
  <c r="AF43" i="1" s="1"/>
  <c r="AC44" i="1"/>
  <c r="AD44" i="1" s="1"/>
  <c r="AE44" i="1" s="1"/>
  <c r="AF44" i="1" s="1"/>
  <c r="AC45" i="1"/>
  <c r="AD45" i="1" s="1"/>
  <c r="AE45" i="1" s="1"/>
  <c r="AF45" i="1" s="1"/>
  <c r="AC46" i="1"/>
  <c r="AD46" i="1" s="1"/>
  <c r="AE46" i="1" s="1"/>
  <c r="AF46" i="1" s="1"/>
  <c r="AC47" i="1"/>
  <c r="AD47" i="1" s="1"/>
  <c r="AE47" i="1" s="1"/>
  <c r="AF47" i="1" s="1"/>
  <c r="AC48" i="1"/>
  <c r="AD48" i="1" s="1"/>
  <c r="AE48" i="1" s="1"/>
  <c r="AF48" i="1" s="1"/>
  <c r="AC49" i="1"/>
  <c r="AD49" i="1" s="1"/>
  <c r="AE49" i="1" s="1"/>
  <c r="AF49" i="1" s="1"/>
  <c r="AC50" i="1"/>
  <c r="AD50" i="1" s="1"/>
  <c r="AE50" i="1" s="1"/>
  <c r="AF50" i="1" s="1"/>
  <c r="AC51" i="1"/>
  <c r="AD51" i="1" s="1"/>
  <c r="AE51" i="1" s="1"/>
  <c r="AF51" i="1" s="1"/>
  <c r="AC52" i="1"/>
  <c r="AD52" i="1" s="1"/>
  <c r="AE52" i="1" s="1"/>
  <c r="AF52" i="1" s="1"/>
  <c r="AC53" i="1"/>
  <c r="AD53" i="1" s="1"/>
  <c r="AE53" i="1" s="1"/>
  <c r="AF53" i="1" s="1"/>
  <c r="AC54" i="1"/>
  <c r="AD54" i="1" s="1"/>
  <c r="AE54" i="1" s="1"/>
  <c r="AF54" i="1" s="1"/>
  <c r="AC55" i="1"/>
  <c r="AD55" i="1" s="1"/>
  <c r="AE55" i="1" s="1"/>
  <c r="AF55" i="1" s="1"/>
  <c r="AC56" i="1"/>
  <c r="AD56" i="1" s="1"/>
  <c r="AE56" i="1" s="1"/>
  <c r="AF56" i="1" s="1"/>
  <c r="AC57" i="1"/>
  <c r="AD57" i="1" s="1"/>
  <c r="AE57" i="1" s="1"/>
  <c r="AF57" i="1" s="1"/>
  <c r="AC58" i="1"/>
  <c r="AD58" i="1" s="1"/>
  <c r="AE58" i="1" s="1"/>
  <c r="AF58" i="1" s="1"/>
  <c r="AC59" i="1"/>
  <c r="AD59" i="1" s="1"/>
  <c r="AE59" i="1" s="1"/>
  <c r="AF59" i="1" s="1"/>
  <c r="AC60" i="1"/>
  <c r="AD60" i="1" s="1"/>
  <c r="AE60" i="1" s="1"/>
  <c r="AF60" i="1" s="1"/>
  <c r="AC61" i="1"/>
  <c r="AD61" i="1" s="1"/>
  <c r="AE61" i="1" s="1"/>
  <c r="AF61" i="1" s="1"/>
  <c r="AC62" i="1"/>
  <c r="AD62" i="1" s="1"/>
  <c r="AE62" i="1" s="1"/>
  <c r="AF62" i="1" s="1"/>
  <c r="AC63" i="1"/>
  <c r="AD63" i="1" s="1"/>
  <c r="AE63" i="1" s="1"/>
  <c r="AF63" i="1" s="1"/>
  <c r="AC64" i="1"/>
  <c r="AD64" i="1" s="1"/>
  <c r="AE64" i="1" s="1"/>
  <c r="AF64" i="1" s="1"/>
  <c r="P60" i="1"/>
  <c r="Q60" i="1" s="1"/>
  <c r="R60" i="1" s="1"/>
  <c r="S60" i="1" s="1"/>
  <c r="P45" i="1"/>
  <c r="Q45" i="1" s="1"/>
  <c r="R45" i="1" s="1"/>
  <c r="S45" i="1" s="1"/>
  <c r="Q21" i="1"/>
  <c r="R21" i="1" s="1"/>
  <c r="S21" i="1" s="1"/>
  <c r="P40" i="1"/>
  <c r="Q40" i="1" s="1"/>
  <c r="R40" i="1" s="1"/>
  <c r="S40" i="1" s="1"/>
  <c r="E60" i="1"/>
  <c r="F60" i="1" s="1"/>
  <c r="G60" i="1" s="1"/>
  <c r="H60" i="1" s="1"/>
  <c r="E45" i="1"/>
  <c r="F45" i="1" s="1"/>
  <c r="G45" i="1" s="1"/>
  <c r="H45" i="1" s="1"/>
  <c r="E47" i="1"/>
  <c r="F47" i="1" s="1"/>
  <c r="G47" i="1" s="1"/>
  <c r="H47" i="1" s="1"/>
  <c r="R11" i="1"/>
  <c r="S11" i="1" s="1"/>
  <c r="T11" i="1" s="1"/>
  <c r="AC40" i="1"/>
  <c r="AD40" i="1" s="1"/>
  <c r="AE40" i="1" s="1"/>
  <c r="AC34" i="1"/>
  <c r="AD34" i="1" s="1"/>
  <c r="AE34" i="1" s="1"/>
  <c r="AH34" i="1" s="1"/>
  <c r="AI34" i="1" s="1"/>
  <c r="AC33" i="1"/>
  <c r="AD33" i="1" s="1"/>
  <c r="AE33" i="1" s="1"/>
  <c r="AC32" i="1"/>
  <c r="AD32" i="1" s="1"/>
  <c r="AE32" i="1" s="1"/>
  <c r="AC31" i="1"/>
  <c r="AD31" i="1" s="1"/>
  <c r="AE31" i="1" s="1"/>
  <c r="AC30" i="1"/>
  <c r="AD30" i="1" s="1"/>
  <c r="AE30" i="1" s="1"/>
  <c r="AC29" i="1"/>
  <c r="AD29" i="1" s="1"/>
  <c r="AE29" i="1" s="1"/>
  <c r="AC28" i="1"/>
  <c r="AD28" i="1" s="1"/>
  <c r="AE28" i="1" s="1"/>
  <c r="AC27" i="1"/>
  <c r="AD27" i="1" s="1"/>
  <c r="AE27" i="1" s="1"/>
  <c r="AC26" i="1"/>
  <c r="AD26" i="1" s="1"/>
  <c r="AE26" i="1" s="1"/>
  <c r="AC25" i="1"/>
  <c r="AD25" i="1" s="1"/>
  <c r="AE25" i="1" s="1"/>
  <c r="AC24" i="1"/>
  <c r="AD24" i="1" s="1"/>
  <c r="AE24" i="1" s="1"/>
  <c r="AH24" i="1" s="1"/>
  <c r="AI24" i="1" s="1"/>
  <c r="AC23" i="1"/>
  <c r="AD23" i="1" s="1"/>
  <c r="AE23" i="1" s="1"/>
  <c r="AC22" i="1"/>
  <c r="AD22" i="1" s="1"/>
  <c r="AE22" i="1" s="1"/>
  <c r="AC21" i="1"/>
  <c r="AD21" i="1" s="1"/>
  <c r="AE21" i="1" s="1"/>
  <c r="AC20" i="1"/>
  <c r="AD20" i="1" s="1"/>
  <c r="AE20" i="1" s="1"/>
  <c r="AC19" i="1"/>
  <c r="AD19" i="1" s="1"/>
  <c r="AE19" i="1" s="1"/>
  <c r="AC18" i="1"/>
  <c r="AD18" i="1" s="1"/>
  <c r="AE18" i="1" s="1"/>
  <c r="AC17" i="1"/>
  <c r="AD17" i="1" s="1"/>
  <c r="AE17" i="1" s="1"/>
  <c r="AC16" i="1"/>
  <c r="AD16" i="1" s="1"/>
  <c r="AE16" i="1" s="1"/>
  <c r="AC15" i="1"/>
  <c r="AD15" i="1" s="1"/>
  <c r="AE15" i="1" s="1"/>
  <c r="AC14" i="1"/>
  <c r="AD14" i="1" s="1"/>
  <c r="AE14" i="1" s="1"/>
  <c r="AH14" i="1" s="1"/>
  <c r="AI14" i="1" s="1"/>
  <c r="AC13" i="1"/>
  <c r="AD13" i="1" s="1"/>
  <c r="AE13" i="1" s="1"/>
  <c r="AC12" i="1"/>
  <c r="AD12" i="1" s="1"/>
  <c r="AE12" i="1" s="1"/>
  <c r="AD11" i="1"/>
  <c r="AE11" i="1" s="1"/>
  <c r="AC10" i="1"/>
  <c r="AD10" i="1" s="1"/>
  <c r="AE10" i="1" s="1"/>
  <c r="AC9" i="1"/>
  <c r="AD9" i="1" s="1"/>
  <c r="AE9" i="1" s="1"/>
  <c r="Q64" i="1"/>
  <c r="R64" i="1" s="1"/>
  <c r="S64" i="1" s="1"/>
  <c r="Q63" i="1"/>
  <c r="R63" i="1" s="1"/>
  <c r="S63" i="1" s="1"/>
  <c r="Q62" i="1"/>
  <c r="R62" i="1" s="1"/>
  <c r="S62" i="1" s="1"/>
  <c r="Q61" i="1"/>
  <c r="R61" i="1" s="1"/>
  <c r="S61" i="1" s="1"/>
  <c r="Q59" i="1"/>
  <c r="R59" i="1" s="1"/>
  <c r="S59" i="1" s="1"/>
  <c r="Q58" i="1"/>
  <c r="R58" i="1" s="1"/>
  <c r="S58" i="1" s="1"/>
  <c r="T58" i="1" s="1"/>
  <c r="Q57" i="1"/>
  <c r="R57" i="1" s="1"/>
  <c r="S57" i="1" s="1"/>
  <c r="Q56" i="1"/>
  <c r="R56" i="1" s="1"/>
  <c r="S56" i="1" s="1"/>
  <c r="Q55" i="1"/>
  <c r="R55" i="1" s="1"/>
  <c r="S55" i="1" s="1"/>
  <c r="Q54" i="1"/>
  <c r="R54" i="1" s="1"/>
  <c r="S54" i="1" s="1"/>
  <c r="Q53" i="1"/>
  <c r="R53" i="1" s="1"/>
  <c r="S53" i="1" s="1"/>
  <c r="Q52" i="1"/>
  <c r="R52" i="1" s="1"/>
  <c r="S52" i="1" s="1"/>
  <c r="Q51" i="1"/>
  <c r="R51" i="1" s="1"/>
  <c r="S51" i="1" s="1"/>
  <c r="Q50" i="1"/>
  <c r="R50" i="1" s="1"/>
  <c r="S50" i="1" s="1"/>
  <c r="Q49" i="1"/>
  <c r="R49" i="1" s="1"/>
  <c r="S49" i="1" s="1"/>
  <c r="Q48" i="1"/>
  <c r="R48" i="1" s="1"/>
  <c r="S48" i="1" s="1"/>
  <c r="T48" i="1" s="1"/>
  <c r="Q47" i="1"/>
  <c r="R47" i="1" s="1"/>
  <c r="S47" i="1" s="1"/>
  <c r="Q46" i="1"/>
  <c r="R46" i="1" s="1"/>
  <c r="S46" i="1" s="1"/>
  <c r="Q34" i="1"/>
  <c r="R34" i="1" s="1"/>
  <c r="S34" i="1" s="1"/>
  <c r="Q33" i="1"/>
  <c r="R33" i="1" s="1"/>
  <c r="S33" i="1" s="1"/>
  <c r="Q32" i="1"/>
  <c r="R32" i="1" s="1"/>
  <c r="S32" i="1" s="1"/>
  <c r="Q31" i="1"/>
  <c r="R31" i="1" s="1"/>
  <c r="S31" i="1" s="1"/>
  <c r="Q30" i="1"/>
  <c r="R30" i="1" s="1"/>
  <c r="S30" i="1" s="1"/>
  <c r="V30" i="1" s="1"/>
  <c r="W30" i="1" s="1"/>
  <c r="Q29" i="1"/>
  <c r="R29" i="1" s="1"/>
  <c r="S29" i="1" s="1"/>
  <c r="Q28" i="1"/>
  <c r="R28" i="1" s="1"/>
  <c r="S28" i="1" s="1"/>
  <c r="Q27" i="1"/>
  <c r="R27" i="1" s="1"/>
  <c r="S27" i="1" s="1"/>
  <c r="Q26" i="1"/>
  <c r="R26" i="1" s="1"/>
  <c r="S26" i="1" s="1"/>
  <c r="Q25" i="1"/>
  <c r="R25" i="1" s="1"/>
  <c r="S25" i="1" s="1"/>
  <c r="Q20" i="1"/>
  <c r="R20" i="1" s="1"/>
  <c r="S20" i="1" s="1"/>
  <c r="V20" i="1" s="1"/>
  <c r="W20" i="1" s="1"/>
  <c r="Q19" i="1"/>
  <c r="R19" i="1" s="1"/>
  <c r="S19" i="1" s="1"/>
  <c r="Q18" i="1"/>
  <c r="R18" i="1" s="1"/>
  <c r="S18" i="1" s="1"/>
  <c r="Q17" i="1"/>
  <c r="R17" i="1" s="1"/>
  <c r="S17" i="1" s="1"/>
  <c r="Q16" i="1"/>
  <c r="R16" i="1" s="1"/>
  <c r="S16" i="1" s="1"/>
  <c r="Q15" i="1"/>
  <c r="R15" i="1" s="1"/>
  <c r="S15" i="1" s="1"/>
  <c r="Q14" i="1"/>
  <c r="R14" i="1" s="1"/>
  <c r="S14" i="1" s="1"/>
  <c r="Q13" i="1"/>
  <c r="R13" i="1" s="1"/>
  <c r="S13" i="1" s="1"/>
  <c r="Q12" i="1"/>
  <c r="R12" i="1" s="1"/>
  <c r="S12" i="1" s="1"/>
  <c r="Q10" i="1"/>
  <c r="R10" i="1" s="1"/>
  <c r="S10" i="1" s="1"/>
  <c r="V10" i="1" s="1"/>
  <c r="W10" i="1" s="1"/>
  <c r="Q9" i="1"/>
  <c r="R9" i="1" s="1"/>
  <c r="S9" i="1" s="1"/>
  <c r="E11" i="1"/>
  <c r="F11" i="1" s="1"/>
  <c r="G11" i="1" s="1"/>
  <c r="H11" i="1" s="1"/>
  <c r="E64" i="1"/>
  <c r="F64" i="1" s="1"/>
  <c r="G64" i="1" s="1"/>
  <c r="H64" i="1" s="1"/>
  <c r="E63" i="1"/>
  <c r="F63" i="1" s="1"/>
  <c r="G63" i="1" s="1"/>
  <c r="H63" i="1" s="1"/>
  <c r="E62" i="1"/>
  <c r="F62" i="1" s="1"/>
  <c r="G62" i="1" s="1"/>
  <c r="H62" i="1" s="1"/>
  <c r="E61" i="1"/>
  <c r="F61" i="1" s="1"/>
  <c r="G61" i="1" s="1"/>
  <c r="H61" i="1" s="1"/>
  <c r="E59" i="1"/>
  <c r="F59" i="1" s="1"/>
  <c r="G59" i="1" s="1"/>
  <c r="H59" i="1" s="1"/>
  <c r="E58" i="1"/>
  <c r="F58" i="1" s="1"/>
  <c r="G58" i="1" s="1"/>
  <c r="H58" i="1" s="1"/>
  <c r="E57" i="1"/>
  <c r="F57" i="1" s="1"/>
  <c r="G57" i="1" s="1"/>
  <c r="H57" i="1" s="1"/>
  <c r="E56" i="1"/>
  <c r="F56" i="1" s="1"/>
  <c r="G56" i="1" s="1"/>
  <c r="H56" i="1" s="1"/>
  <c r="E55" i="1"/>
  <c r="F55" i="1" s="1"/>
  <c r="G55" i="1" s="1"/>
  <c r="E54" i="1"/>
  <c r="F54" i="1" s="1"/>
  <c r="G54" i="1" s="1"/>
  <c r="E53" i="1"/>
  <c r="F53" i="1" s="1"/>
  <c r="G53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F48" i="1" s="1"/>
  <c r="G48" i="1" s="1"/>
  <c r="E46" i="1"/>
  <c r="F46" i="1" s="1"/>
  <c r="G46" i="1" s="1"/>
  <c r="H46" i="1" s="1"/>
  <c r="E44" i="1"/>
  <c r="F44" i="1" s="1"/>
  <c r="G44" i="1" s="1"/>
  <c r="H44" i="1" s="1"/>
  <c r="E43" i="1"/>
  <c r="F43" i="1" s="1"/>
  <c r="G43" i="1" s="1"/>
  <c r="H43" i="1" s="1"/>
  <c r="E42" i="1"/>
  <c r="F42" i="1" s="1"/>
  <c r="G42" i="1" s="1"/>
  <c r="H42" i="1" s="1"/>
  <c r="E41" i="1"/>
  <c r="F41" i="1" s="1"/>
  <c r="G41" i="1" s="1"/>
  <c r="H41" i="1" s="1"/>
  <c r="E40" i="1"/>
  <c r="F40" i="1" s="1"/>
  <c r="G40" i="1" s="1"/>
  <c r="H40" i="1" s="1"/>
  <c r="E10" i="1"/>
  <c r="F10" i="1" s="1"/>
  <c r="G10" i="1" s="1"/>
  <c r="H10" i="1" s="1"/>
  <c r="E12" i="1"/>
  <c r="F12" i="1" s="1"/>
  <c r="G12" i="1" s="1"/>
  <c r="H12" i="1" s="1"/>
  <c r="E13" i="1"/>
  <c r="F13" i="1" s="1"/>
  <c r="G13" i="1" s="1"/>
  <c r="E14" i="1"/>
  <c r="F14" i="1" s="1"/>
  <c r="G14" i="1" s="1"/>
  <c r="H14" i="1" s="1"/>
  <c r="E15" i="1"/>
  <c r="F15" i="1"/>
  <c r="G15" i="1" s="1"/>
  <c r="H15" i="1" s="1"/>
  <c r="E16" i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 s="1"/>
  <c r="G20" i="1" s="1"/>
  <c r="E21" i="1"/>
  <c r="F21" i="1" s="1"/>
  <c r="G21" i="1" s="1"/>
  <c r="E22" i="1"/>
  <c r="F22" i="1" s="1"/>
  <c r="G22" i="1" s="1"/>
  <c r="H22" i="1" s="1"/>
  <c r="E23" i="1"/>
  <c r="F23" i="1" s="1"/>
  <c r="G23" i="1" s="1"/>
  <c r="H23" i="1" s="1"/>
  <c r="E24" i="1"/>
  <c r="F24" i="1"/>
  <c r="G24" i="1" s="1"/>
  <c r="H24" i="1" s="1"/>
  <c r="E25" i="1"/>
  <c r="F25" i="1" s="1"/>
  <c r="G25" i="1" s="1"/>
  <c r="H25" i="1" s="1"/>
  <c r="E26" i="1"/>
  <c r="F26" i="1" s="1"/>
  <c r="G26" i="1" s="1"/>
  <c r="H26" i="1" s="1"/>
  <c r="E27" i="1"/>
  <c r="F27" i="1" s="1"/>
  <c r="G27" i="1" s="1"/>
  <c r="E28" i="1"/>
  <c r="F28" i="1"/>
  <c r="G28" i="1"/>
  <c r="J28" i="1" s="1"/>
  <c r="K28" i="1" s="1"/>
  <c r="E29" i="1"/>
  <c r="F29" i="1"/>
  <c r="G29" i="1" s="1"/>
  <c r="H29" i="1" s="1"/>
  <c r="E30" i="1"/>
  <c r="F30" i="1"/>
  <c r="G30" i="1" s="1"/>
  <c r="H30" i="1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E34" i="1"/>
  <c r="F34" i="1"/>
  <c r="G34" i="1" s="1"/>
  <c r="H34" i="1" s="1"/>
  <c r="H28" i="1" l="1"/>
  <c r="J22" i="1"/>
  <c r="K22" i="1" s="1"/>
  <c r="BR49" i="1"/>
  <c r="BS49" i="1" s="1"/>
  <c r="BP49" i="1"/>
  <c r="BP51" i="1"/>
  <c r="BR51" i="1"/>
  <c r="BS51" i="1" s="1"/>
  <c r="BR53" i="1"/>
  <c r="BS53" i="1" s="1"/>
  <c r="BP53" i="1"/>
  <c r="BR56" i="1"/>
  <c r="BS56" i="1" s="1"/>
  <c r="BP56" i="1"/>
  <c r="BR58" i="1"/>
  <c r="BS58" i="1" s="1"/>
  <c r="BP58" i="1"/>
  <c r="BR40" i="1"/>
  <c r="BS40" i="1" s="1"/>
  <c r="BP40" i="1"/>
  <c r="BP62" i="1"/>
  <c r="BR62" i="1"/>
  <c r="BS62" i="1" s="1"/>
  <c r="BR45" i="1"/>
  <c r="BS45" i="1" s="1"/>
  <c r="BP45" i="1"/>
  <c r="BR46" i="1"/>
  <c r="BS46" i="1" s="1"/>
  <c r="BP46" i="1"/>
  <c r="BR47" i="1"/>
  <c r="BS47" i="1" s="1"/>
  <c r="BP47" i="1"/>
  <c r="BP48" i="1"/>
  <c r="BR48" i="1"/>
  <c r="BS48" i="1" s="1"/>
  <c r="BR50" i="1"/>
  <c r="BS50" i="1" s="1"/>
  <c r="BP50" i="1"/>
  <c r="BP52" i="1"/>
  <c r="BR52" i="1"/>
  <c r="BS52" i="1" s="1"/>
  <c r="BR54" i="1"/>
  <c r="BS54" i="1" s="1"/>
  <c r="BP54" i="1"/>
  <c r="BP55" i="1"/>
  <c r="BR55" i="1"/>
  <c r="BS55" i="1" s="1"/>
  <c r="BR57" i="1"/>
  <c r="BS57" i="1" s="1"/>
  <c r="BP57" i="1"/>
  <c r="BR59" i="1"/>
  <c r="BS59" i="1" s="1"/>
  <c r="BP59" i="1"/>
  <c r="BP60" i="1"/>
  <c r="BR60" i="1"/>
  <c r="BS60" i="1" s="1"/>
  <c r="BP41" i="1"/>
  <c r="BR41" i="1"/>
  <c r="BS41" i="1" s="1"/>
  <c r="BP61" i="1"/>
  <c r="BR61" i="1"/>
  <c r="BS61" i="1" s="1"/>
  <c r="BR42" i="1"/>
  <c r="BS42" i="1" s="1"/>
  <c r="BP42" i="1"/>
  <c r="BP43" i="1"/>
  <c r="BR43" i="1"/>
  <c r="BS43" i="1" s="1"/>
  <c r="BP63" i="1"/>
  <c r="BR63" i="1"/>
  <c r="BS63" i="1" s="1"/>
  <c r="BR44" i="1"/>
  <c r="BS44" i="1" s="1"/>
  <c r="M79" i="1" s="1"/>
  <c r="BP44" i="1"/>
  <c r="BR64" i="1"/>
  <c r="BS64" i="1" s="1"/>
  <c r="BP64" i="1"/>
  <c r="BF58" i="1"/>
  <c r="BG58" i="1" s="1"/>
  <c r="BD58" i="1"/>
  <c r="BF41" i="1"/>
  <c r="BG41" i="1" s="1"/>
  <c r="M76" i="1" s="1"/>
  <c r="BD41" i="1"/>
  <c r="BF61" i="1"/>
  <c r="BG61" i="1" s="1"/>
  <c r="BD61" i="1"/>
  <c r="BF45" i="1"/>
  <c r="BG45" i="1" s="1"/>
  <c r="BD45" i="1"/>
  <c r="BD48" i="1"/>
  <c r="BF48" i="1"/>
  <c r="BG48" i="1" s="1"/>
  <c r="BF51" i="1"/>
  <c r="BG51" i="1" s="1"/>
  <c r="BD51" i="1"/>
  <c r="BF55" i="1"/>
  <c r="BG55" i="1" s="1"/>
  <c r="BD55" i="1"/>
  <c r="BF42" i="1"/>
  <c r="BG42" i="1" s="1"/>
  <c r="BD42" i="1"/>
  <c r="BF46" i="1"/>
  <c r="BG46" i="1" s="1"/>
  <c r="BD46" i="1"/>
  <c r="BF62" i="1"/>
  <c r="BG62" i="1" s="1"/>
  <c r="BD62" i="1"/>
  <c r="BF40" i="1"/>
  <c r="BG40" i="1" s="1"/>
  <c r="M75" i="1" s="1"/>
  <c r="BD40" i="1"/>
  <c r="BF63" i="1"/>
  <c r="BG63" i="1" s="1"/>
  <c r="BD63" i="1"/>
  <c r="BD64" i="1"/>
  <c r="BF56" i="1"/>
  <c r="BG56" i="1" s="1"/>
  <c r="BD56" i="1"/>
  <c r="BF49" i="1"/>
  <c r="BG49" i="1" s="1"/>
  <c r="BD49" i="1"/>
  <c r="BF50" i="1"/>
  <c r="BG50" i="1" s="1"/>
  <c r="BD50" i="1"/>
  <c r="BF43" i="1"/>
  <c r="BG43" i="1" s="1"/>
  <c r="BD43" i="1"/>
  <c r="BD44" i="1"/>
  <c r="BF59" i="1"/>
  <c r="BG59" i="1" s="1"/>
  <c r="BD59" i="1"/>
  <c r="BF60" i="1"/>
  <c r="BG60" i="1" s="1"/>
  <c r="BD60" i="1"/>
  <c r="BF52" i="1"/>
  <c r="BG52" i="1" s="1"/>
  <c r="BD52" i="1"/>
  <c r="BF53" i="1"/>
  <c r="BG53" i="1" s="1"/>
  <c r="BD53" i="1"/>
  <c r="BD54" i="1"/>
  <c r="BF47" i="1"/>
  <c r="BG47" i="1" s="1"/>
  <c r="BD47" i="1"/>
  <c r="BF57" i="1"/>
  <c r="BG57" i="1" s="1"/>
  <c r="BD57" i="1"/>
  <c r="AT16" i="1"/>
  <c r="AU16" i="1" s="1"/>
  <c r="AR16" i="1"/>
  <c r="AR18" i="1"/>
  <c r="AT18" i="1"/>
  <c r="AU18" i="1" s="1"/>
  <c r="AR21" i="1"/>
  <c r="AT21" i="1"/>
  <c r="AU21" i="1" s="1"/>
  <c r="AR27" i="1"/>
  <c r="AT27" i="1"/>
  <c r="AU27" i="1" s="1"/>
  <c r="AT17" i="1"/>
  <c r="AU17" i="1" s="1"/>
  <c r="AR17" i="1"/>
  <c r="AT20" i="1"/>
  <c r="AU20" i="1" s="1"/>
  <c r="AR20" i="1"/>
  <c r="AT22" i="1"/>
  <c r="AU22" i="1" s="1"/>
  <c r="AR22" i="1"/>
  <c r="AR24" i="1"/>
  <c r="AT24" i="1"/>
  <c r="AU24" i="1" s="1"/>
  <c r="AT25" i="1"/>
  <c r="AU25" i="1" s="1"/>
  <c r="AR25" i="1"/>
  <c r="AR28" i="1"/>
  <c r="AT28" i="1"/>
  <c r="AU28" i="1" s="1"/>
  <c r="G89" i="1" s="1"/>
  <c r="AT29" i="1"/>
  <c r="AU29" i="1" s="1"/>
  <c r="AR29" i="1"/>
  <c r="AT10" i="1"/>
  <c r="AU10" i="1" s="1"/>
  <c r="AR10" i="1"/>
  <c r="AR11" i="1"/>
  <c r="F77" i="1" s="1"/>
  <c r="AT11" i="1"/>
  <c r="AU11" i="1" s="1"/>
  <c r="AT13" i="1"/>
  <c r="AU13" i="1" s="1"/>
  <c r="AR13" i="1"/>
  <c r="AT33" i="1"/>
  <c r="AU33" i="1" s="1"/>
  <c r="AR33" i="1"/>
  <c r="AT15" i="1"/>
  <c r="AU15" i="1" s="1"/>
  <c r="G70" i="1" s="1"/>
  <c r="AR15" i="1"/>
  <c r="AR19" i="1"/>
  <c r="AT19" i="1"/>
  <c r="AU19" i="1" s="1"/>
  <c r="AR23" i="1"/>
  <c r="AT23" i="1"/>
  <c r="AU23" i="1" s="1"/>
  <c r="AT26" i="1"/>
  <c r="AU26" i="1" s="1"/>
  <c r="AR26" i="1"/>
  <c r="AR9" i="1"/>
  <c r="AT9" i="1"/>
  <c r="AU9" i="1" s="1"/>
  <c r="AT30" i="1"/>
  <c r="AU30" i="1" s="1"/>
  <c r="AR30" i="1"/>
  <c r="AR31" i="1"/>
  <c r="AT31" i="1"/>
  <c r="AU31" i="1" s="1"/>
  <c r="AR12" i="1"/>
  <c r="AT12" i="1"/>
  <c r="AU12" i="1" s="1"/>
  <c r="AT32" i="1"/>
  <c r="AU32" i="1" s="1"/>
  <c r="AR32" i="1"/>
  <c r="AT14" i="1"/>
  <c r="AU14" i="1" s="1"/>
  <c r="AR14" i="1"/>
  <c r="AR34" i="1"/>
  <c r="AT34" i="1"/>
  <c r="AU34" i="1" s="1"/>
  <c r="AR51" i="1"/>
  <c r="AT51" i="1"/>
  <c r="AU51" i="1" s="1"/>
  <c r="AT50" i="1"/>
  <c r="AU50" i="1" s="1"/>
  <c r="AR50" i="1"/>
  <c r="AR52" i="1"/>
  <c r="AT52" i="1"/>
  <c r="AU52" i="1" s="1"/>
  <c r="AT54" i="1"/>
  <c r="AU54" i="1" s="1"/>
  <c r="AR54" i="1"/>
  <c r="AT56" i="1"/>
  <c r="AU56" i="1" s="1"/>
  <c r="AR56" i="1"/>
  <c r="AT40" i="1"/>
  <c r="AU40" i="1" s="1"/>
  <c r="AR40" i="1"/>
  <c r="AR41" i="1"/>
  <c r="AT41" i="1"/>
  <c r="AU41" i="1" s="1"/>
  <c r="AR59" i="1"/>
  <c r="AT59" i="1"/>
  <c r="AU59" i="1" s="1"/>
  <c r="AT44" i="1"/>
  <c r="AU44" i="1" s="1"/>
  <c r="AR44" i="1"/>
  <c r="AT45" i="1"/>
  <c r="AU45" i="1" s="1"/>
  <c r="AR45" i="1"/>
  <c r="AT47" i="1"/>
  <c r="AU47" i="1" s="1"/>
  <c r="AR47" i="1"/>
  <c r="AR63" i="1"/>
  <c r="AT63" i="1"/>
  <c r="AU63" i="1" s="1"/>
  <c r="AR49" i="1"/>
  <c r="AT49" i="1"/>
  <c r="AU49" i="1" s="1"/>
  <c r="AT53" i="1"/>
  <c r="AU53" i="1" s="1"/>
  <c r="AR53" i="1"/>
  <c r="AT55" i="1"/>
  <c r="AU55" i="1" s="1"/>
  <c r="AR55" i="1"/>
  <c r="AT57" i="1"/>
  <c r="AU57" i="1" s="1"/>
  <c r="AR57" i="1"/>
  <c r="AR42" i="1"/>
  <c r="AT42" i="1"/>
  <c r="AU42" i="1" s="1"/>
  <c r="AT43" i="1"/>
  <c r="AU43" i="1" s="1"/>
  <c r="AR43" i="1"/>
  <c r="AT60" i="1"/>
  <c r="AU60" i="1" s="1"/>
  <c r="AR60" i="1"/>
  <c r="AR61" i="1"/>
  <c r="AT61" i="1"/>
  <c r="AU61" i="1" s="1"/>
  <c r="AT46" i="1"/>
  <c r="AU46" i="1" s="1"/>
  <c r="AR46" i="1"/>
  <c r="AT62" i="1"/>
  <c r="AU62" i="1" s="1"/>
  <c r="AR62" i="1"/>
  <c r="AT64" i="1"/>
  <c r="AU64" i="1" s="1"/>
  <c r="AR64" i="1"/>
  <c r="AR58" i="1"/>
  <c r="AT48" i="1"/>
  <c r="AU48" i="1" s="1"/>
  <c r="P41" i="1"/>
  <c r="AH58" i="1"/>
  <c r="AI58" i="1" s="1"/>
  <c r="J61" i="1"/>
  <c r="K61" i="1" s="1"/>
  <c r="J60" i="1"/>
  <c r="K60" i="1" s="1"/>
  <c r="J59" i="1"/>
  <c r="K59" i="1" s="1"/>
  <c r="J63" i="1"/>
  <c r="K63" i="1" s="1"/>
  <c r="J62" i="1"/>
  <c r="K62" i="1" s="1"/>
  <c r="J47" i="1"/>
  <c r="K47" i="1" s="1"/>
  <c r="J46" i="1"/>
  <c r="K46" i="1" s="1"/>
  <c r="J45" i="1"/>
  <c r="K45" i="1" s="1"/>
  <c r="J58" i="1"/>
  <c r="K58" i="1" s="1"/>
  <c r="J57" i="1"/>
  <c r="K57" i="1" s="1"/>
  <c r="J56" i="1"/>
  <c r="K56" i="1" s="1"/>
  <c r="J44" i="1"/>
  <c r="K44" i="1" s="1"/>
  <c r="J43" i="1"/>
  <c r="K43" i="1" s="1"/>
  <c r="J42" i="1"/>
  <c r="K42" i="1" s="1"/>
  <c r="J14" i="1"/>
  <c r="K14" i="1" s="1"/>
  <c r="J41" i="1"/>
  <c r="K41" i="1" s="1"/>
  <c r="J40" i="1"/>
  <c r="K40" i="1" s="1"/>
  <c r="J64" i="1"/>
  <c r="K64" i="1" s="1"/>
  <c r="H21" i="1"/>
  <c r="J21" i="1"/>
  <c r="K21" i="1" s="1"/>
  <c r="H48" i="1"/>
  <c r="J48" i="1"/>
  <c r="K48" i="1" s="1"/>
  <c r="H49" i="1"/>
  <c r="J49" i="1"/>
  <c r="K49" i="1" s="1"/>
  <c r="H50" i="1"/>
  <c r="J50" i="1"/>
  <c r="K50" i="1" s="1"/>
  <c r="J19" i="1"/>
  <c r="K19" i="1" s="1"/>
  <c r="H51" i="1"/>
  <c r="J51" i="1"/>
  <c r="K51" i="1" s="1"/>
  <c r="J18" i="1"/>
  <c r="K18" i="1" s="1"/>
  <c r="H52" i="1"/>
  <c r="J52" i="1"/>
  <c r="K52" i="1" s="1"/>
  <c r="J17" i="1"/>
  <c r="K17" i="1" s="1"/>
  <c r="H53" i="1"/>
  <c r="J53" i="1"/>
  <c r="K53" i="1" s="1"/>
  <c r="J16" i="1"/>
  <c r="K16" i="1" s="1"/>
  <c r="H54" i="1"/>
  <c r="J54" i="1"/>
  <c r="K54" i="1" s="1"/>
  <c r="H55" i="1"/>
  <c r="J55" i="1"/>
  <c r="K55" i="1" s="1"/>
  <c r="J24" i="1"/>
  <c r="K24" i="1" s="1"/>
  <c r="J23" i="1"/>
  <c r="K23" i="1" s="1"/>
  <c r="AH49" i="1"/>
  <c r="AI49" i="1" s="1"/>
  <c r="AH55" i="1"/>
  <c r="AI55" i="1" s="1"/>
  <c r="AH48" i="1"/>
  <c r="AI48" i="1" s="1"/>
  <c r="AH52" i="1"/>
  <c r="AI52" i="1" s="1"/>
  <c r="AH59" i="1"/>
  <c r="AI59" i="1" s="1"/>
  <c r="AH42" i="1"/>
  <c r="AI42" i="1" s="1"/>
  <c r="AH62" i="1"/>
  <c r="AI62" i="1" s="1"/>
  <c r="AH45" i="1"/>
  <c r="AI45" i="1" s="1"/>
  <c r="AH50" i="1"/>
  <c r="AI50" i="1" s="1"/>
  <c r="AH43" i="1"/>
  <c r="AI43" i="1" s="1"/>
  <c r="AH51" i="1"/>
  <c r="AI51" i="1" s="1"/>
  <c r="AH44" i="1"/>
  <c r="AI44" i="1" s="1"/>
  <c r="AH60" i="1"/>
  <c r="AI60" i="1" s="1"/>
  <c r="AH53" i="1"/>
  <c r="AI53" i="1" s="1"/>
  <c r="AH61" i="1"/>
  <c r="AI61" i="1" s="1"/>
  <c r="AH46" i="1"/>
  <c r="AI46" i="1" s="1"/>
  <c r="AH54" i="1"/>
  <c r="AI54" i="1" s="1"/>
  <c r="AH47" i="1"/>
  <c r="AI47" i="1" s="1"/>
  <c r="AH40" i="1"/>
  <c r="AI40" i="1" s="1"/>
  <c r="AF40" i="1"/>
  <c r="AH41" i="1"/>
  <c r="AI41" i="1" s="1"/>
  <c r="AH63" i="1"/>
  <c r="AI63" i="1" s="1"/>
  <c r="AH56" i="1"/>
  <c r="AI56" i="1" s="1"/>
  <c r="AH64" i="1"/>
  <c r="AI64" i="1" s="1"/>
  <c r="AH57" i="1"/>
  <c r="AI57" i="1" s="1"/>
  <c r="AH18" i="1"/>
  <c r="AI18" i="1" s="1"/>
  <c r="AF18" i="1"/>
  <c r="AH21" i="1"/>
  <c r="AI21" i="1" s="1"/>
  <c r="AF21" i="1"/>
  <c r="AH22" i="1"/>
  <c r="AI22" i="1" s="1"/>
  <c r="AF22" i="1"/>
  <c r="AH25" i="1"/>
  <c r="AI25" i="1" s="1"/>
  <c r="AF25" i="1"/>
  <c r="AH28" i="1"/>
  <c r="AI28" i="1" s="1"/>
  <c r="AF28" i="1"/>
  <c r="AH11" i="1"/>
  <c r="AI11" i="1" s="1"/>
  <c r="AF11" i="1"/>
  <c r="AH12" i="1"/>
  <c r="AI12" i="1" s="1"/>
  <c r="AF12" i="1"/>
  <c r="AH31" i="1"/>
  <c r="AI31" i="1" s="1"/>
  <c r="AF31" i="1"/>
  <c r="AH32" i="1"/>
  <c r="AI32" i="1" s="1"/>
  <c r="AF32" i="1"/>
  <c r="AH15" i="1"/>
  <c r="AI15" i="1" s="1"/>
  <c r="AF15" i="1"/>
  <c r="AH13" i="1"/>
  <c r="AI13" i="1" s="1"/>
  <c r="AF13" i="1"/>
  <c r="AF14" i="1"/>
  <c r="AH29" i="1"/>
  <c r="AI29" i="1" s="1"/>
  <c r="AF29" i="1"/>
  <c r="AH30" i="1"/>
  <c r="AI30" i="1" s="1"/>
  <c r="AF30" i="1"/>
  <c r="AH23" i="1"/>
  <c r="AI23" i="1" s="1"/>
  <c r="AF23" i="1"/>
  <c r="AH16" i="1"/>
  <c r="AI16" i="1" s="1"/>
  <c r="AF16" i="1"/>
  <c r="AH9" i="1"/>
  <c r="AI9" i="1" s="1"/>
  <c r="AF9" i="1"/>
  <c r="AH17" i="1"/>
  <c r="AI17" i="1" s="1"/>
  <c r="AF17" i="1"/>
  <c r="AF24" i="1"/>
  <c r="AH10" i="1"/>
  <c r="AI10" i="1" s="1"/>
  <c r="AF10" i="1"/>
  <c r="AH33" i="1"/>
  <c r="AI33" i="1" s="1"/>
  <c r="AF33" i="1"/>
  <c r="AH26" i="1"/>
  <c r="AI26" i="1" s="1"/>
  <c r="AF26" i="1"/>
  <c r="AH19" i="1"/>
  <c r="AI19" i="1" s="1"/>
  <c r="AF19" i="1"/>
  <c r="AH27" i="1"/>
  <c r="AI27" i="1" s="1"/>
  <c r="AF27" i="1"/>
  <c r="AF34" i="1"/>
  <c r="AH20" i="1"/>
  <c r="AI20" i="1" s="1"/>
  <c r="AF20" i="1"/>
  <c r="V49" i="1"/>
  <c r="W49" i="1" s="1"/>
  <c r="T49" i="1"/>
  <c r="V50" i="1"/>
  <c r="W50" i="1" s="1"/>
  <c r="T50" i="1"/>
  <c r="T51" i="1"/>
  <c r="V51" i="1"/>
  <c r="W51" i="1" s="1"/>
  <c r="V52" i="1"/>
  <c r="W52" i="1" s="1"/>
  <c r="T52" i="1"/>
  <c r="V53" i="1"/>
  <c r="W53" i="1" s="1"/>
  <c r="T53" i="1"/>
  <c r="V54" i="1"/>
  <c r="W54" i="1" s="1"/>
  <c r="T54" i="1"/>
  <c r="T55" i="1"/>
  <c r="V55" i="1"/>
  <c r="W55" i="1" s="1"/>
  <c r="V56" i="1"/>
  <c r="W56" i="1" s="1"/>
  <c r="T56" i="1"/>
  <c r="V57" i="1"/>
  <c r="W57" i="1" s="1"/>
  <c r="T57" i="1"/>
  <c r="T40" i="1"/>
  <c r="V40" i="1"/>
  <c r="W40" i="1" s="1"/>
  <c r="V59" i="1"/>
  <c r="W59" i="1" s="1"/>
  <c r="T59" i="1"/>
  <c r="V60" i="1"/>
  <c r="W60" i="1" s="1"/>
  <c r="T60" i="1"/>
  <c r="T45" i="1"/>
  <c r="V45" i="1"/>
  <c r="W45" i="1" s="1"/>
  <c r="V46" i="1"/>
  <c r="W46" i="1" s="1"/>
  <c r="T46" i="1"/>
  <c r="V47" i="1"/>
  <c r="W47" i="1" s="1"/>
  <c r="T47" i="1"/>
  <c r="V63" i="1"/>
  <c r="W63" i="1" s="1"/>
  <c r="T63" i="1"/>
  <c r="T61" i="1"/>
  <c r="V61" i="1"/>
  <c r="W61" i="1" s="1"/>
  <c r="T62" i="1"/>
  <c r="V62" i="1"/>
  <c r="W62" i="1" s="1"/>
  <c r="V64" i="1"/>
  <c r="W64" i="1" s="1"/>
  <c r="T64" i="1"/>
  <c r="V48" i="1"/>
  <c r="W48" i="1" s="1"/>
  <c r="V58" i="1"/>
  <c r="W58" i="1" s="1"/>
  <c r="V9" i="1"/>
  <c r="T9" i="1"/>
  <c r="V12" i="1"/>
  <c r="W12" i="1" s="1"/>
  <c r="T12" i="1"/>
  <c r="T14" i="1"/>
  <c r="V14" i="1"/>
  <c r="W14" i="1" s="1"/>
  <c r="V27" i="1"/>
  <c r="W27" i="1" s="1"/>
  <c r="T27" i="1"/>
  <c r="V28" i="1"/>
  <c r="W28" i="1" s="1"/>
  <c r="T28" i="1"/>
  <c r="V15" i="1"/>
  <c r="W15" i="1" s="1"/>
  <c r="T15" i="1"/>
  <c r="V29" i="1"/>
  <c r="W29" i="1" s="1"/>
  <c r="T29" i="1"/>
  <c r="V16" i="1"/>
  <c r="W16" i="1" s="1"/>
  <c r="T16" i="1"/>
  <c r="V31" i="1"/>
  <c r="W31" i="1" s="1"/>
  <c r="T31" i="1"/>
  <c r="V26" i="1"/>
  <c r="W26" i="1" s="1"/>
  <c r="T26" i="1"/>
  <c r="T19" i="1"/>
  <c r="V19" i="1"/>
  <c r="W19" i="1" s="1"/>
  <c r="V32" i="1"/>
  <c r="W32" i="1" s="1"/>
  <c r="T32" i="1"/>
  <c r="V25" i="1"/>
  <c r="W25" i="1" s="1"/>
  <c r="T25" i="1"/>
  <c r="V13" i="1"/>
  <c r="W13" i="1" s="1"/>
  <c r="T13" i="1"/>
  <c r="V21" i="1"/>
  <c r="W21" i="1" s="1"/>
  <c r="T21" i="1"/>
  <c r="V11" i="1"/>
  <c r="W11" i="1" s="1"/>
  <c r="V17" i="1"/>
  <c r="W17" i="1" s="1"/>
  <c r="T17" i="1"/>
  <c r="V18" i="1"/>
  <c r="W18" i="1" s="1"/>
  <c r="T18" i="1"/>
  <c r="V33" i="1"/>
  <c r="W33" i="1" s="1"/>
  <c r="T33" i="1"/>
  <c r="T34" i="1"/>
  <c r="V34" i="1"/>
  <c r="W34" i="1" s="1"/>
  <c r="T10" i="1"/>
  <c r="T20" i="1"/>
  <c r="T30" i="1"/>
  <c r="H13" i="1"/>
  <c r="J13" i="1"/>
  <c r="K13" i="1" s="1"/>
  <c r="H20" i="1"/>
  <c r="J20" i="1"/>
  <c r="K20" i="1" s="1"/>
  <c r="J27" i="1"/>
  <c r="K27" i="1" s="1"/>
  <c r="H27" i="1"/>
  <c r="J34" i="1"/>
  <c r="K34" i="1" s="1"/>
  <c r="J33" i="1"/>
  <c r="K33" i="1" s="1"/>
  <c r="J12" i="1"/>
  <c r="K12" i="1" s="1"/>
  <c r="J32" i="1"/>
  <c r="K32" i="1" s="1"/>
  <c r="J11" i="1"/>
  <c r="K11" i="1" s="1"/>
  <c r="J31" i="1"/>
  <c r="K31" i="1" s="1"/>
  <c r="J10" i="1"/>
  <c r="K10" i="1" s="1"/>
  <c r="J30" i="1"/>
  <c r="K30" i="1" s="1"/>
  <c r="J29" i="1"/>
  <c r="K29" i="1" s="1"/>
  <c r="J26" i="1"/>
  <c r="K26" i="1" s="1"/>
  <c r="J25" i="1"/>
  <c r="K25" i="1" s="1"/>
  <c r="J15" i="1"/>
  <c r="K15" i="1" s="1"/>
  <c r="H9" i="1"/>
  <c r="O75" i="1" l="1"/>
  <c r="N75" i="1"/>
  <c r="L75" i="1"/>
  <c r="F79" i="1"/>
  <c r="D79" i="1"/>
  <c r="G79" i="1"/>
  <c r="E79" i="1"/>
  <c r="N79" i="1"/>
  <c r="O79" i="1"/>
  <c r="L79" i="1"/>
  <c r="G77" i="1"/>
  <c r="F78" i="1"/>
  <c r="D77" i="1"/>
  <c r="D78" i="1"/>
  <c r="M78" i="1"/>
  <c r="F76" i="1"/>
  <c r="D76" i="1"/>
  <c r="E76" i="1"/>
  <c r="G76" i="1"/>
  <c r="G75" i="1"/>
  <c r="F75" i="1"/>
  <c r="D75" i="1"/>
  <c r="L76" i="1"/>
  <c r="N76" i="1"/>
  <c r="O76" i="1"/>
  <c r="F80" i="1"/>
  <c r="D80" i="1"/>
  <c r="G80" i="1"/>
  <c r="E80" i="1"/>
  <c r="L77" i="1"/>
  <c r="N77" i="1"/>
  <c r="O77" i="1"/>
  <c r="M77" i="1"/>
  <c r="G78" i="1"/>
  <c r="E77" i="1"/>
  <c r="E78" i="1"/>
  <c r="L78" i="1"/>
  <c r="N78" i="1"/>
  <c r="O78" i="1"/>
  <c r="G91" i="1"/>
  <c r="G90" i="1"/>
  <c r="G71" i="1"/>
  <c r="G86" i="1"/>
  <c r="M84" i="1"/>
  <c r="L87" i="1"/>
  <c r="N87" i="1"/>
  <c r="F89" i="1"/>
  <c r="D89" i="1"/>
  <c r="O86" i="1"/>
  <c r="M86" i="1"/>
  <c r="L91" i="1"/>
  <c r="N91" i="1"/>
  <c r="D86" i="1"/>
  <c r="F86" i="1"/>
  <c r="M91" i="1"/>
  <c r="O91" i="1"/>
  <c r="G87" i="1"/>
  <c r="M72" i="1"/>
  <c r="O72" i="1"/>
  <c r="N84" i="1"/>
  <c r="L84" i="1"/>
  <c r="N83" i="1"/>
  <c r="L83" i="1"/>
  <c r="L88" i="1"/>
  <c r="N88" i="1"/>
  <c r="G74" i="1"/>
  <c r="M83" i="1"/>
  <c r="O83" i="1"/>
  <c r="O88" i="1"/>
  <c r="M88" i="1"/>
  <c r="G95" i="1"/>
  <c r="D70" i="1"/>
  <c r="F70" i="1"/>
  <c r="M82" i="1"/>
  <c r="O82" i="1"/>
  <c r="M92" i="1"/>
  <c r="O92" i="1"/>
  <c r="M94" i="1"/>
  <c r="O94" i="1"/>
  <c r="F95" i="1"/>
  <c r="D95" i="1"/>
  <c r="G81" i="1"/>
  <c r="L90" i="1"/>
  <c r="N90" i="1"/>
  <c r="N71" i="1"/>
  <c r="L71" i="1"/>
  <c r="O90" i="1"/>
  <c r="M90" i="1"/>
  <c r="G94" i="1"/>
  <c r="F93" i="1"/>
  <c r="D93" i="1"/>
  <c r="O89" i="1"/>
  <c r="M89" i="1"/>
  <c r="D82" i="1"/>
  <c r="F82" i="1"/>
  <c r="N81" i="1"/>
  <c r="L81" i="1"/>
  <c r="F92" i="1"/>
  <c r="D92" i="1"/>
  <c r="M80" i="1"/>
  <c r="O80" i="1"/>
  <c r="O84" i="1"/>
  <c r="M74" i="1"/>
  <c r="O74" i="1"/>
  <c r="N70" i="1"/>
  <c r="L70" i="1"/>
  <c r="L86" i="1"/>
  <c r="N86" i="1"/>
  <c r="M70" i="1"/>
  <c r="O70" i="1"/>
  <c r="O87" i="1"/>
  <c r="M87" i="1"/>
  <c r="D87" i="1"/>
  <c r="F87" i="1"/>
  <c r="N72" i="1"/>
  <c r="L72" i="1"/>
  <c r="L94" i="1"/>
  <c r="N94" i="1"/>
  <c r="L93" i="1"/>
  <c r="N93" i="1"/>
  <c r="M93" i="1"/>
  <c r="O93" i="1"/>
  <c r="D74" i="1"/>
  <c r="F74" i="1"/>
  <c r="N82" i="1"/>
  <c r="L82" i="1"/>
  <c r="L92" i="1"/>
  <c r="N92" i="1"/>
  <c r="D81" i="1"/>
  <c r="F81" i="1"/>
  <c r="F94" i="1"/>
  <c r="D94" i="1"/>
  <c r="D72" i="1"/>
  <c r="F72" i="1"/>
  <c r="M71" i="1"/>
  <c r="O71" i="1"/>
  <c r="G72" i="1"/>
  <c r="L89" i="1"/>
  <c r="N89" i="1"/>
  <c r="G88" i="1"/>
  <c r="G93" i="1"/>
  <c r="F88" i="1"/>
  <c r="D88" i="1"/>
  <c r="N85" i="1"/>
  <c r="L85" i="1"/>
  <c r="G82" i="1"/>
  <c r="M85" i="1"/>
  <c r="O85" i="1"/>
  <c r="G92" i="1"/>
  <c r="G73" i="1"/>
  <c r="N80" i="1"/>
  <c r="L80" i="1"/>
  <c r="M81" i="1"/>
  <c r="O81" i="1"/>
  <c r="D73" i="1"/>
  <c r="F73" i="1"/>
  <c r="M73" i="1"/>
  <c r="O73" i="1"/>
  <c r="F91" i="1"/>
  <c r="D91" i="1"/>
  <c r="F90" i="1"/>
  <c r="D90" i="1"/>
  <c r="D71" i="1"/>
  <c r="F71" i="1"/>
  <c r="N74" i="1"/>
  <c r="L74" i="1"/>
  <c r="N73" i="1"/>
  <c r="L73" i="1"/>
  <c r="Q41" i="1"/>
  <c r="R41" i="1" s="1"/>
  <c r="S41" i="1" s="1"/>
  <c r="P42" i="1"/>
  <c r="Q22" i="1"/>
  <c r="R22" i="1" s="1"/>
  <c r="S22" i="1" s="1"/>
  <c r="P43" i="1" l="1"/>
  <c r="Q42" i="1"/>
  <c r="R42" i="1" s="1"/>
  <c r="S42" i="1" s="1"/>
  <c r="T41" i="1"/>
  <c r="V41" i="1"/>
  <c r="W41" i="1" s="1"/>
  <c r="Q23" i="1"/>
  <c r="R23" i="1" s="1"/>
  <c r="S23" i="1" s="1"/>
  <c r="V23" i="1" s="1"/>
  <c r="W23" i="1" s="1"/>
  <c r="G84" i="1" s="1"/>
  <c r="P24" i="1"/>
  <c r="Q24" i="1" s="1"/>
  <c r="R24" i="1" s="1"/>
  <c r="S24" i="1" s="1"/>
  <c r="V22" i="1"/>
  <c r="W22" i="1" s="1"/>
  <c r="G83" i="1" s="1"/>
  <c r="T22" i="1"/>
  <c r="D83" i="1" l="1"/>
  <c r="F83" i="1"/>
  <c r="T42" i="1"/>
  <c r="V42" i="1"/>
  <c r="W42" i="1" s="1"/>
  <c r="P44" i="1"/>
  <c r="Q44" i="1" s="1"/>
  <c r="R44" i="1" s="1"/>
  <c r="S44" i="1" s="1"/>
  <c r="Q43" i="1"/>
  <c r="R43" i="1" s="1"/>
  <c r="S43" i="1" s="1"/>
  <c r="T23" i="1"/>
  <c r="V24" i="1"/>
  <c r="W24" i="1" s="1"/>
  <c r="G85" i="1" s="1"/>
  <c r="T24" i="1"/>
  <c r="D85" i="1" l="1"/>
  <c r="F85" i="1"/>
  <c r="D84" i="1"/>
  <c r="F84" i="1"/>
  <c r="V43" i="1"/>
  <c r="W43" i="1" s="1"/>
  <c r="T43" i="1"/>
  <c r="V44" i="1"/>
  <c r="W44" i="1" s="1"/>
  <c r="T44" i="1"/>
</calcChain>
</file>

<file path=xl/sharedStrings.xml><?xml version="1.0" encoding="utf-8"?>
<sst xmlns="http://schemas.openxmlformats.org/spreadsheetml/2006/main" count="144" uniqueCount="42">
  <si>
    <t>Ql (L/min)</t>
  </si>
  <si>
    <t>Qg (mL/min)</t>
  </si>
  <si>
    <t>Vtuyaux (L)</t>
  </si>
  <si>
    <t>Vreac (L)</t>
  </si>
  <si>
    <t>dh (m)</t>
  </si>
  <si>
    <t>Veau (L)</t>
  </si>
  <si>
    <t>Vinter (L)</t>
  </si>
  <si>
    <t>hrest (m)</t>
  </si>
  <si>
    <t>hreacteur (m)</t>
  </si>
  <si>
    <t>dcolonne</t>
  </si>
  <si>
    <t>Vf (L)</t>
  </si>
  <si>
    <t>Epsl (/)</t>
  </si>
  <si>
    <t>Vgaz (L)</t>
  </si>
  <si>
    <t>Vsolide Hill flow (L)</t>
  </si>
  <si>
    <t>Vsolide RFK 25L (L)</t>
  </si>
  <si>
    <t>Epsg (/)</t>
  </si>
  <si>
    <t>Bilan éléments de garnissage Hill Flow rings 25-7</t>
  </si>
  <si>
    <t>Eléments de garnissage RFK 25L</t>
  </si>
  <si>
    <t>Eléments de garnissage Hill Flow rings 25-7</t>
  </si>
  <si>
    <t>STDEV liq (g)</t>
  </si>
  <si>
    <t>STDEV gaz (g)</t>
  </si>
  <si>
    <t>Bilan éléments de garnissage RFK 25L</t>
  </si>
  <si>
    <t>STDEV QL (L/min)</t>
  </si>
  <si>
    <t>Faites après la dernière exp à 500ml/min de la série 1</t>
  </si>
  <si>
    <t>Légèrement moins que 19.65 cm hauteur d'eau dans le tank</t>
  </si>
  <si>
    <t>Fevrier</t>
  </si>
  <si>
    <t>Attention perte avant de commencer l'Exp.</t>
  </si>
  <si>
    <t xml:space="preserve">STDEV liq </t>
  </si>
  <si>
    <t>STDEV gaz</t>
  </si>
  <si>
    <t>Qg (ml/min)</t>
  </si>
  <si>
    <t>/</t>
  </si>
  <si>
    <t>Diamètre (m)</t>
  </si>
  <si>
    <t>h reacteur (m)</t>
  </si>
  <si>
    <t>Le Ql 0.0 doit être la quantité d'eau présent dans les tuyaux + la différence entre 1.0 (et 7.0) et 0.0</t>
  </si>
  <si>
    <t>Le volume d'eau est sensé être celui dans les tuyaux, mais avec une très faible proportion dans le réacteur, lors de sa chute</t>
  </si>
  <si>
    <t>Pas d'observation de différence de niveau entre le débit faible et très élevé</t>
  </si>
  <si>
    <t>Egalement du liquide sur les parois, impossible de mesurer mais ca représente</t>
  </si>
  <si>
    <t>eps Hill flow</t>
  </si>
  <si>
    <t>eps RFK</t>
  </si>
  <si>
    <t>eps g + epsl</t>
  </si>
  <si>
    <t>Eps_s (/)</t>
  </si>
  <si>
    <t>Epss (/)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</si>
</sst>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</cellStyleXfs>
  <cellXfs count="136">
    <xf numFmtId="0" fontId="0" fillId="0" borderId="0" xfId="0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8" xfId="0" applyFont="1" applyBorder="1"/>
    <xf numFmtId="0" fontId="0" fillId="0" borderId="4" xfId="0" applyBorder="1"/>
    <xf numFmtId="11" fontId="0" fillId="0" borderId="0" xfId="0" applyNumberFormat="1"/>
    <xf numFmtId="0" fontId="0" fillId="0" borderId="14" xfId="0" applyBorder="1"/>
    <xf numFmtId="0" fontId="0" fillId="0" borderId="15" xfId="0" applyBorder="1"/>
    <xf numFmtId="165" fontId="0" fillId="0" borderId="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4" fontId="0" fillId="0" borderId="11" xfId="0" applyNumberFormat="1" applyBorder="1"/>
    <xf numFmtId="164" fontId="0" fillId="0" borderId="13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30" xfId="0" applyNumberFormat="1" applyBorder="1"/>
    <xf numFmtId="164" fontId="0" fillId="0" borderId="9" xfId="0" applyNumberFormat="1" applyBorder="1"/>
    <xf numFmtId="0" fontId="0" fillId="0" borderId="29" xfId="0" applyBorder="1"/>
    <xf numFmtId="0" fontId="5" fillId="3" borderId="2" xfId="2" applyFont="1" applyAlignment="1">
      <alignment horizontal="center" vertical="center"/>
    </xf>
    <xf numFmtId="0" fontId="0" fillId="0" borderId="28" xfId="0" applyBorder="1"/>
    <xf numFmtId="165" fontId="0" fillId="0" borderId="27" xfId="0" applyNumberFormat="1" applyBorder="1"/>
    <xf numFmtId="0" fontId="1" fillId="2" borderId="4" xfId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0" xfId="0" applyNumberFormat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0" fontId="0" fillId="0" borderId="3" xfId="0" applyBorder="1"/>
    <xf numFmtId="0" fontId="0" fillId="0" borderId="27" xfId="0" applyBorder="1"/>
    <xf numFmtId="0" fontId="0" fillId="0" borderId="5" xfId="0" applyBorder="1"/>
    <xf numFmtId="2" fontId="0" fillId="0" borderId="3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1" xfId="0" applyNumberFormat="1" applyBorder="1"/>
    <xf numFmtId="2" fontId="0" fillId="0" borderId="27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29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13" xfId="0" applyNumberFormat="1" applyBorder="1"/>
    <xf numFmtId="165" fontId="0" fillId="0" borderId="5" xfId="0" applyNumberFormat="1" applyBorder="1"/>
    <xf numFmtId="165" fontId="0" fillId="0" borderId="29" xfId="0" applyNumberFormat="1" applyBorder="1"/>
    <xf numFmtId="0" fontId="0" fillId="0" borderId="18" xfId="0" applyBorder="1"/>
    <xf numFmtId="0" fontId="0" fillId="0" borderId="31" xfId="0" applyBorder="1"/>
    <xf numFmtId="0" fontId="0" fillId="0" borderId="34" xfId="0" applyBorder="1"/>
    <xf numFmtId="0" fontId="0" fillId="0" borderId="35" xfId="0" applyBorder="1"/>
    <xf numFmtId="0" fontId="1" fillId="2" borderId="31" xfId="1" applyBorder="1"/>
    <xf numFmtId="0" fontId="0" fillId="0" borderId="32" xfId="0" applyBorder="1"/>
    <xf numFmtId="0" fontId="6" fillId="0" borderId="10" xfId="0" applyFont="1" applyBorder="1"/>
    <xf numFmtId="0" fontId="6" fillId="0" borderId="25" xfId="0" applyFont="1" applyBorder="1"/>
    <xf numFmtId="165" fontId="6" fillId="0" borderId="10" xfId="0" applyNumberFormat="1" applyFont="1" applyBorder="1"/>
    <xf numFmtId="165" fontId="6" fillId="0" borderId="3" xfId="0" applyNumberFormat="1" applyFont="1" applyBorder="1"/>
    <xf numFmtId="165" fontId="6" fillId="0" borderId="11" xfId="0" applyNumberFormat="1" applyFont="1" applyBorder="1"/>
    <xf numFmtId="2" fontId="6" fillId="0" borderId="3" xfId="0" applyNumberFormat="1" applyFont="1" applyBorder="1"/>
    <xf numFmtId="2" fontId="6" fillId="0" borderId="11" xfId="0" applyNumberFormat="1" applyFont="1" applyBorder="1"/>
    <xf numFmtId="2" fontId="0" fillId="0" borderId="40" xfId="0" applyNumberFormat="1" applyBorder="1"/>
    <xf numFmtId="165" fontId="0" fillId="4" borderId="16" xfId="0" applyNumberFormat="1" applyFill="1" applyBorder="1"/>
    <xf numFmtId="165" fontId="0" fillId="4" borderId="19" xfId="0" applyNumberFormat="1" applyFill="1" applyBorder="1"/>
    <xf numFmtId="165" fontId="0" fillId="4" borderId="21" xfId="0" applyNumberFormat="1" applyFill="1" applyBorder="1"/>
    <xf numFmtId="165" fontId="0" fillId="5" borderId="16" xfId="0" applyNumberFormat="1" applyFill="1" applyBorder="1"/>
    <xf numFmtId="165" fontId="0" fillId="5" borderId="19" xfId="0" applyNumberFormat="1" applyFill="1" applyBorder="1"/>
    <xf numFmtId="165" fontId="0" fillId="5" borderId="21" xfId="0" applyNumberFormat="1" applyFill="1" applyBorder="1"/>
    <xf numFmtId="0" fontId="0" fillId="5" borderId="0" xfId="0" applyFill="1"/>
    <xf numFmtId="2" fontId="0" fillId="0" borderId="8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165" fontId="0" fillId="4" borderId="8" xfId="0" applyNumberFormat="1" applyFill="1" applyBorder="1"/>
    <xf numFmtId="165" fontId="0" fillId="4" borderId="10" xfId="0" applyNumberFormat="1" applyFill="1" applyBorder="1"/>
    <xf numFmtId="165" fontId="0" fillId="4" borderId="12" xfId="0" applyNumberFormat="1" applyFill="1" applyBorder="1"/>
    <xf numFmtId="2" fontId="6" fillId="0" borderId="10" xfId="0" applyNumberFormat="1" applyFont="1" applyBorder="1"/>
    <xf numFmtId="2" fontId="0" fillId="0" borderId="28" xfId="0" applyNumberFormat="1" applyBorder="1"/>
    <xf numFmtId="0" fontId="8" fillId="7" borderId="0" xfId="4"/>
    <xf numFmtId="2" fontId="0" fillId="0" borderId="17" xfId="0" applyNumberFormat="1" applyBorder="1"/>
    <xf numFmtId="16" fontId="7" fillId="6" borderId="0" xfId="3" applyNumberFormat="1"/>
    <xf numFmtId="16" fontId="8" fillId="7" borderId="0" xfId="4" applyNumberFormat="1"/>
    <xf numFmtId="2" fontId="0" fillId="0" borderId="14" xfId="0" applyNumberFormat="1" applyBorder="1"/>
    <xf numFmtId="165" fontId="0" fillId="0" borderId="15" xfId="0" applyNumberFormat="1" applyBorder="1"/>
    <xf numFmtId="0" fontId="6" fillId="0" borderId="0" xfId="0" applyFont="1"/>
    <xf numFmtId="164" fontId="6" fillId="0" borderId="11" xfId="0" applyNumberFormat="1" applyFont="1" applyBorder="1"/>
    <xf numFmtId="0" fontId="0" fillId="0" borderId="16" xfId="0" applyBorder="1"/>
    <xf numFmtId="0" fontId="0" fillId="0" borderId="19" xfId="0" applyBorder="1"/>
    <xf numFmtId="0" fontId="0" fillId="0" borderId="21" xfId="0" applyBorder="1"/>
    <xf numFmtId="2" fontId="0" fillId="0" borderId="0" xfId="0" applyNumberFormat="1"/>
    <xf numFmtId="2" fontId="0" fillId="0" borderId="22" xfId="0" applyNumberFormat="1" applyBorder="1"/>
    <xf numFmtId="0" fontId="4" fillId="0" borderId="41" xfId="0" applyFont="1" applyBorder="1"/>
    <xf numFmtId="0" fontId="0" fillId="0" borderId="17" xfId="0" applyBorder="1"/>
    <xf numFmtId="0" fontId="0" fillId="0" borderId="22" xfId="0" applyBorder="1"/>
    <xf numFmtId="0" fontId="9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0" fillId="0" borderId="39" xfId="0" applyFont="1" applyBorder="1"/>
    <xf numFmtId="0" fontId="10" fillId="0" borderId="36" xfId="0" applyFont="1" applyBorder="1"/>
    <xf numFmtId="0" fontId="10" fillId="0" borderId="37" xfId="0" applyFont="1" applyBorder="1"/>
    <xf numFmtId="0" fontId="10" fillId="0" borderId="38" xfId="0" applyFont="1" applyBorder="1"/>
    <xf numFmtId="0" fontId="9" fillId="0" borderId="21" xfId="0" applyFont="1" applyBorder="1"/>
    <xf numFmtId="0" fontId="10" fillId="0" borderId="35" xfId="0" applyFont="1" applyBorder="1"/>
    <xf numFmtId="166" fontId="0" fillId="0" borderId="8" xfId="0" applyNumberFormat="1" applyBorder="1"/>
    <xf numFmtId="166" fontId="0" fillId="0" borderId="10" xfId="0" applyNumberFormat="1" applyBorder="1"/>
    <xf numFmtId="166" fontId="6" fillId="0" borderId="10" xfId="0" applyNumberFormat="1" applyFont="1" applyBorder="1"/>
    <xf numFmtId="166" fontId="0" fillId="0" borderId="12" xfId="0" applyNumberFormat="1" applyBorder="1"/>
    <xf numFmtId="166" fontId="0" fillId="0" borderId="28" xfId="0" applyNumberFormat="1" applyBorder="1"/>
    <xf numFmtId="0" fontId="9" fillId="0" borderId="4" xfId="0" applyFont="1" applyBorder="1"/>
    <xf numFmtId="0" fontId="10" fillId="0" borderId="43" xfId="0" applyFont="1" applyBorder="1"/>
    <xf numFmtId="0" fontId="10" fillId="0" borderId="44" xfId="0" applyFont="1" applyBorder="1"/>
    <xf numFmtId="0" fontId="9" fillId="0" borderId="16" xfId="0" applyFont="1" applyBorder="1"/>
    <xf numFmtId="0" fontId="9" fillId="0" borderId="42" xfId="0" applyFont="1" applyBorder="1"/>
    <xf numFmtId="0" fontId="2" fillId="3" borderId="45" xfId="2" applyBorder="1"/>
    <xf numFmtId="166" fontId="0" fillId="0" borderId="11" xfId="0" applyNumberFormat="1" applyBorder="1"/>
    <xf numFmtId="166" fontId="0" fillId="0" borderId="13" xfId="0" applyNumberFormat="1" applyBorder="1"/>
    <xf numFmtId="166" fontId="0" fillId="0" borderId="46" xfId="0" applyNumberFormat="1" applyBorder="1"/>
    <xf numFmtId="0" fontId="0" fillId="0" borderId="47" xfId="0" applyBorder="1"/>
    <xf numFmtId="166" fontId="0" fillId="0" borderId="48" xfId="0" applyNumberFormat="1" applyBorder="1"/>
    <xf numFmtId="166" fontId="0" fillId="0" borderId="49" xfId="0" applyNumberFormat="1" applyBorder="1"/>
    <xf numFmtId="165" fontId="0" fillId="0" borderId="49" xfId="0" applyNumberFormat="1" applyBorder="1"/>
    <xf numFmtId="165" fontId="0" fillId="0" borderId="46" xfId="0" applyNumberFormat="1" applyBorder="1"/>
    <xf numFmtId="165" fontId="0" fillId="0" borderId="48" xfId="0" applyNumberFormat="1" applyBorder="1"/>
    <xf numFmtId="0" fontId="0" fillId="0" borderId="23" xfId="0" applyBorder="1"/>
    <xf numFmtId="0" fontId="0" fillId="0" borderId="50" xfId="0" applyBorder="1"/>
    <xf numFmtId="0" fontId="0" fillId="0" borderId="42" xfId="0" applyBorder="1"/>
    <xf numFmtId="0" fontId="0" fillId="0" borderId="48" xfId="0" applyBorder="1"/>
    <xf numFmtId="0" fontId="0" fillId="0" borderId="8" xfId="0" applyFill="1" applyBorder="1"/>
    <xf numFmtId="0" fontId="0" fillId="0" borderId="12" xfId="0" applyFill="1" applyBorder="1"/>
  </cellXfs>
  <cellStyles count="5">
    <cellStyle name="Bad" xfId="4" builtinId="27"/>
    <cellStyle name="Check Cell" xfId="2" builtinId="23"/>
    <cellStyle name="Good" xfId="3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 de proportion de phase liquide en fonction du débit avec les éléments Hill flow rings 25-7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Qg=25ml/min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Exp.!$C$70:$C$74</c:f>
              <c:numCache>
                <c:formatCode>0.0</c:formatCode>
                <c:ptCount val="5"/>
                <c:pt idx="0">
                  <c:v>2.3269667714505617</c:v>
                </c:pt>
                <c:pt idx="1">
                  <c:v>3.4914074940744166</c:v>
                </c:pt>
                <c:pt idx="2">
                  <c:v>4.3267487109222253</c:v>
                </c:pt>
                <c:pt idx="3">
                  <c:v>5.5325235504701356</c:v>
                </c:pt>
                <c:pt idx="4">
                  <c:v>6.7452458521703935</c:v>
                </c:pt>
              </c:numCache>
            </c:numRef>
          </c:xVal>
          <c:yVal>
            <c:numRef>
              <c:f>Exp.!$D$70:$D$74</c:f>
              <c:numCache>
                <c:formatCode>0.000</c:formatCode>
                <c:ptCount val="5"/>
                <c:pt idx="0">
                  <c:v>3.2122882015134982E-2</c:v>
                </c:pt>
                <c:pt idx="1">
                  <c:v>3.5944009521376462E-2</c:v>
                </c:pt>
                <c:pt idx="2">
                  <c:v>4.0898516837314561E-2</c:v>
                </c:pt>
                <c:pt idx="3">
                  <c:v>4.4950077332131709E-2</c:v>
                </c:pt>
                <c:pt idx="4">
                  <c:v>5.0206249528157242E-2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7-495D-BAF6-BBB5600341A7}"/>
            </c:ext>
          </c:extLst>
        </c:ser>
        <c:ser>
          <c:idx val="1"/>
          <c:order val="1"/>
          <c:tx>
            <c:v>Qg=50ml/min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(Exp.!$C$75:$C$76,Exp.!$C$78:$C$80)</c:f>
              <c:numCache>
                <c:formatCode>0.0</c:formatCode>
                <c:ptCount val="5"/>
                <c:pt idx="0">
                  <c:v>2.6277114839327336</c:v>
                </c:pt>
                <c:pt idx="1">
                  <c:v>3.3560668262441902</c:v>
                </c:pt>
                <c:pt idx="2">
                  <c:v>4.5494545093340966</c:v>
                </c:pt>
                <c:pt idx="3">
                  <c:v>5.6480976183348792</c:v>
                </c:pt>
                <c:pt idx="4">
                  <c:v>6.8312003389576148</c:v>
                </c:pt>
              </c:numCache>
            </c:numRef>
          </c:xVal>
          <c:yVal>
            <c:numRef>
              <c:f>(Exp.!$D$75:$D$76,Exp.!$D$78:$D$80)</c:f>
              <c:numCache>
                <c:formatCode>0.000</c:formatCode>
                <c:ptCount val="5"/>
                <c:pt idx="0">
                  <c:v>3.6278365223832723E-2</c:v>
                </c:pt>
                <c:pt idx="1">
                  <c:v>3.9173837604904498E-2</c:v>
                </c:pt>
                <c:pt idx="2">
                  <c:v>4.2974122341927455E-2</c:v>
                </c:pt>
                <c:pt idx="3">
                  <c:v>4.7611463078997281E-2</c:v>
                </c:pt>
                <c:pt idx="4">
                  <c:v>5.2257111592189313E-2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07-495D-BAF6-BBB5600341A7}"/>
            </c:ext>
          </c:extLst>
        </c:ser>
        <c:ser>
          <c:idx val="2"/>
          <c:order val="2"/>
          <c:tx>
            <c:v>Qg=100ml/min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Exp.!$C$81:$C$85</c:f>
              <c:numCache>
                <c:formatCode>0.0</c:formatCode>
                <c:ptCount val="5"/>
                <c:pt idx="0">
                  <c:v>2.3259813947621488</c:v>
                </c:pt>
                <c:pt idx="1">
                  <c:v>3.3210772137124329</c:v>
                </c:pt>
                <c:pt idx="2">
                  <c:v>4.6949394755393739</c:v>
                </c:pt>
                <c:pt idx="3">
                  <c:v>5.6775406350100193</c:v>
                </c:pt>
                <c:pt idx="4">
                  <c:v>6.9823466738987072</c:v>
                </c:pt>
              </c:numCache>
            </c:numRef>
          </c:xVal>
          <c:yVal>
            <c:numRef>
              <c:f>Exp.!$D$81:$D$85</c:f>
              <c:numCache>
                <c:formatCode>0.000</c:formatCode>
                <c:ptCount val="5"/>
                <c:pt idx="0">
                  <c:v>3.6147775083103642E-2</c:v>
                </c:pt>
                <c:pt idx="1">
                  <c:v>3.9624138418842873E-2</c:v>
                </c:pt>
                <c:pt idx="2">
                  <c:v>4.3551247375452094E-2</c:v>
                </c:pt>
                <c:pt idx="3">
                  <c:v>4.6745306111466267E-2</c:v>
                </c:pt>
                <c:pt idx="4">
                  <c:v>5.3427409029915184E-2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07-495D-BAF6-BBB5600341A7}"/>
            </c:ext>
          </c:extLst>
        </c:ser>
        <c:ser>
          <c:idx val="3"/>
          <c:order val="3"/>
          <c:tx>
            <c:v>Qg=250ml/min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Exp.!$C$86:$C$90</c:f>
              <c:numCache>
                <c:formatCode>0.0</c:formatCode>
                <c:ptCount val="5"/>
                <c:pt idx="0">
                  <c:v>2.6084537456844479</c:v>
                </c:pt>
                <c:pt idx="1">
                  <c:v>3.4813704031536594</c:v>
                </c:pt>
                <c:pt idx="2">
                  <c:v>4.5635429529136697</c:v>
                </c:pt>
                <c:pt idx="3">
                  <c:v>5.56284932368344</c:v>
                </c:pt>
                <c:pt idx="4">
                  <c:v>6.8307645840975715</c:v>
                </c:pt>
              </c:numCache>
            </c:numRef>
          </c:xVal>
          <c:yVal>
            <c:numRef>
              <c:f>Exp.!$D$86:$D$90</c:f>
              <c:numCache>
                <c:formatCode>0.000</c:formatCode>
                <c:ptCount val="5"/>
                <c:pt idx="0">
                  <c:v>3.5529471511254275E-2</c:v>
                </c:pt>
                <c:pt idx="1">
                  <c:v>3.9276970217801528E-2</c:v>
                </c:pt>
                <c:pt idx="2">
                  <c:v>4.3551247375452094E-2</c:v>
                </c:pt>
                <c:pt idx="3">
                  <c:v>4.7321040428873661E-2</c:v>
                </c:pt>
                <c:pt idx="4">
                  <c:v>5.3413033941210115E-2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07-495D-BAF6-BBB5600341A7}"/>
            </c:ext>
          </c:extLst>
        </c:ser>
        <c:ser>
          <c:idx val="4"/>
          <c:order val="4"/>
          <c:tx>
            <c:v>Qg=500ml/min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Exp.!$C$91:$C$95</c:f>
              <c:numCache>
                <c:formatCode>0.0</c:formatCode>
                <c:ptCount val="5"/>
                <c:pt idx="0">
                  <c:v>2.6478325697419418</c:v>
                </c:pt>
                <c:pt idx="1">
                  <c:v>3.2287768982674803</c:v>
                </c:pt>
                <c:pt idx="2">
                  <c:v>4.3596342593634594</c:v>
                </c:pt>
                <c:pt idx="3">
                  <c:v>5.4243074285594659</c:v>
                </c:pt>
                <c:pt idx="4">
                  <c:v>6.8660235465592443</c:v>
                </c:pt>
              </c:numCache>
            </c:numRef>
          </c:xVal>
          <c:yVal>
            <c:numRef>
              <c:f>Exp.!$D$91:$D$95</c:f>
              <c:numCache>
                <c:formatCode>0.000</c:formatCode>
                <c:ptCount val="5"/>
                <c:pt idx="0">
                  <c:v>3.5994801771488373E-2</c:v>
                </c:pt>
                <c:pt idx="1">
                  <c:v>3.888135936816766E-2</c:v>
                </c:pt>
                <c:pt idx="2">
                  <c:v>4.2521920952404695E-2</c:v>
                </c:pt>
                <c:pt idx="3">
                  <c:v>4.643808746297929E-2</c:v>
                </c:pt>
                <c:pt idx="4">
                  <c:v>5.2832230321670871E-2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07-495D-BAF6-BBB56003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9727"/>
        <c:axId val="1872235407"/>
      </c:scatterChart>
      <c:valAx>
        <c:axId val="1872239727"/>
        <c:scaling>
          <c:orientation val="minMax"/>
          <c:max val="7.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Débit liquide en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72235407"/>
        <c:crosses val="autoZero"/>
        <c:crossBetween val="midCat"/>
      </c:valAx>
      <c:valAx>
        <c:axId val="1872235407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de liquide dans le réacteur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722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89825985000296"/>
          <c:y val="0.35918447519850216"/>
          <c:w val="0.18333477929001926"/>
          <c:h val="0.31700815158077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Evolution  de proportion de phase gazeuse en fonction du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débit avec les éléments Hill flow rings 25-7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Qg=25ml/min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Exp.!$C$70:$C$74</c:f>
              <c:numCache>
                <c:formatCode>0.0</c:formatCode>
                <c:ptCount val="5"/>
                <c:pt idx="0">
                  <c:v>2.3269667714505617</c:v>
                </c:pt>
                <c:pt idx="1">
                  <c:v>3.4914074940744166</c:v>
                </c:pt>
                <c:pt idx="2">
                  <c:v>4.3267487109222253</c:v>
                </c:pt>
                <c:pt idx="3">
                  <c:v>5.5325235504701356</c:v>
                </c:pt>
                <c:pt idx="4">
                  <c:v>6.7452458521703935</c:v>
                </c:pt>
              </c:numCache>
            </c:numRef>
          </c:xVal>
          <c:yVal>
            <c:numRef>
              <c:f>Exp.!$E$70:$E$74</c:f>
              <c:numCache>
                <c:formatCode>0.000</c:formatCode>
                <c:ptCount val="5"/>
                <c:pt idx="0">
                  <c:v>0.88176885731642274</c:v>
                </c:pt>
                <c:pt idx="1">
                  <c:v>0.87799379604942684</c:v>
                </c:pt>
                <c:pt idx="2">
                  <c:v>0.87305581197882343</c:v>
                </c:pt>
                <c:pt idx="3">
                  <c:v>0.86898795143092378</c:v>
                </c:pt>
                <c:pt idx="4">
                  <c:v>0.86376025510780885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1-4804-9BF3-A3AB69665767}"/>
            </c:ext>
          </c:extLst>
        </c:ser>
        <c:ser>
          <c:idx val="1"/>
          <c:order val="1"/>
          <c:tx>
            <c:v>Qg=50ml/min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(Exp.!$C$75:$C$76,Exp.!$C$78:$C$80)</c:f>
              <c:numCache>
                <c:formatCode>0.0</c:formatCode>
                <c:ptCount val="5"/>
                <c:pt idx="0">
                  <c:v>2.6277114839327336</c:v>
                </c:pt>
                <c:pt idx="1">
                  <c:v>3.3560668262441902</c:v>
                </c:pt>
                <c:pt idx="2">
                  <c:v>4.5494545093340966</c:v>
                </c:pt>
                <c:pt idx="3">
                  <c:v>5.6480976183348792</c:v>
                </c:pt>
                <c:pt idx="4">
                  <c:v>6.8312003389576148</c:v>
                </c:pt>
              </c:numCache>
            </c:numRef>
          </c:xVal>
          <c:yVal>
            <c:numRef>
              <c:f>(Exp.!$E$75:$E$76,Exp.!$E$78:$E$80)</c:f>
              <c:numCache>
                <c:formatCode>0.000</c:formatCode>
                <c:ptCount val="5"/>
                <c:pt idx="0">
                  <c:v>0.87770503185753024</c:v>
                </c:pt>
                <c:pt idx="1">
                  <c:v>0.87479963169328112</c:v>
                </c:pt>
                <c:pt idx="2">
                  <c:v>0.87102430231489414</c:v>
                </c:pt>
                <c:pt idx="3">
                  <c:v>0.86637585298477859</c:v>
                </c:pt>
                <c:pt idx="4">
                  <c:v>0.86172778918489568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51-4804-9BF3-A3AB69665767}"/>
            </c:ext>
          </c:extLst>
        </c:ser>
        <c:ser>
          <c:idx val="2"/>
          <c:order val="2"/>
          <c:tx>
            <c:v>Qg=100ml/min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Exp.!$C$81:$C$85</c:f>
              <c:numCache>
                <c:formatCode>0.0</c:formatCode>
                <c:ptCount val="5"/>
                <c:pt idx="0">
                  <c:v>2.3259813947621488</c:v>
                </c:pt>
                <c:pt idx="1">
                  <c:v>3.3210772137124329</c:v>
                </c:pt>
                <c:pt idx="2">
                  <c:v>4.6949394755393739</c:v>
                </c:pt>
                <c:pt idx="3">
                  <c:v>5.6775406350100193</c:v>
                </c:pt>
                <c:pt idx="4">
                  <c:v>6.9823466738987072</c:v>
                </c:pt>
              </c:numCache>
            </c:numRef>
          </c:xVal>
          <c:yVal>
            <c:numRef>
              <c:f>Exp.!$E$81:$E$85</c:f>
              <c:numCache>
                <c:formatCode>0.000</c:formatCode>
                <c:ptCount val="5"/>
                <c:pt idx="0">
                  <c:v>0.87785087832235209</c:v>
                </c:pt>
                <c:pt idx="1">
                  <c:v>0.87436454546871356</c:v>
                </c:pt>
                <c:pt idx="2">
                  <c:v>0.87044312530031576</c:v>
                </c:pt>
                <c:pt idx="3">
                  <c:v>0.86724761980736864</c:v>
                </c:pt>
                <c:pt idx="4">
                  <c:v>0.86056631170545683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51-4804-9BF3-A3AB69665767}"/>
            </c:ext>
          </c:extLst>
        </c:ser>
        <c:ser>
          <c:idx val="3"/>
          <c:order val="3"/>
          <c:tx>
            <c:v>Qg=250ml/min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Exp.!$C$86:$C$90</c:f>
              <c:numCache>
                <c:formatCode>0.0</c:formatCode>
                <c:ptCount val="5"/>
                <c:pt idx="0">
                  <c:v>2.6084537456844479</c:v>
                </c:pt>
                <c:pt idx="1">
                  <c:v>3.4813704031536594</c:v>
                </c:pt>
                <c:pt idx="2">
                  <c:v>4.5635429529136697</c:v>
                </c:pt>
                <c:pt idx="3">
                  <c:v>5.56284932368344</c:v>
                </c:pt>
                <c:pt idx="4">
                  <c:v>6.8307645840975715</c:v>
                </c:pt>
              </c:numCache>
            </c:numRef>
          </c:xVal>
          <c:yVal>
            <c:numRef>
              <c:f>Exp.!$E$86:$E$90</c:f>
              <c:numCache>
                <c:formatCode>0.000</c:formatCode>
                <c:ptCount val="5"/>
                <c:pt idx="0">
                  <c:v>0.87843032326556958</c:v>
                </c:pt>
                <c:pt idx="1">
                  <c:v>0.87465247976661997</c:v>
                </c:pt>
                <c:pt idx="2">
                  <c:v>0.87044312530031576</c:v>
                </c:pt>
                <c:pt idx="3">
                  <c:v>0.86666634431847167</c:v>
                </c:pt>
                <c:pt idx="4">
                  <c:v>0.86056542977875428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51-4804-9BF3-A3AB69665767}"/>
            </c:ext>
          </c:extLst>
        </c:ser>
        <c:ser>
          <c:idx val="4"/>
          <c:order val="4"/>
          <c:tx>
            <c:v>Qg=500ml/min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Exp.!$C$91:$C$95</c:f>
              <c:numCache>
                <c:formatCode>0.0</c:formatCode>
                <c:ptCount val="5"/>
                <c:pt idx="0">
                  <c:v>2.6478325697419418</c:v>
                </c:pt>
                <c:pt idx="1">
                  <c:v>3.2287768982674803</c:v>
                </c:pt>
                <c:pt idx="2">
                  <c:v>4.3596342593634594</c:v>
                </c:pt>
                <c:pt idx="3">
                  <c:v>5.4243074285594659</c:v>
                </c:pt>
                <c:pt idx="4">
                  <c:v>6.8660235465592443</c:v>
                </c:pt>
              </c:numCache>
            </c:numRef>
          </c:xVal>
          <c:yVal>
            <c:numRef>
              <c:f>Exp.!$E$91:$E$95</c:f>
              <c:numCache>
                <c:formatCode>0.000</c:formatCode>
                <c:ptCount val="5"/>
                <c:pt idx="0">
                  <c:v>0.87799581191229203</c:v>
                </c:pt>
                <c:pt idx="1">
                  <c:v>0.87509002644048917</c:v>
                </c:pt>
                <c:pt idx="2">
                  <c:v>0.87145924097757721</c:v>
                </c:pt>
                <c:pt idx="3">
                  <c:v>0.86753723698168472</c:v>
                </c:pt>
                <c:pt idx="4">
                  <c:v>0.86114641217605603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51-4804-9BF3-A3AB6966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9727"/>
        <c:axId val="1872235407"/>
      </c:scatterChart>
      <c:valAx>
        <c:axId val="1872239727"/>
        <c:scaling>
          <c:orientation val="minMax"/>
          <c:max val="7.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Débit liquide en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72235407"/>
        <c:crosses val="autoZero"/>
        <c:crossBetween val="midCat"/>
      </c:valAx>
      <c:valAx>
        <c:axId val="1872235407"/>
        <c:scaling>
          <c:orientation val="minMax"/>
          <c:max val="0.88500000000000012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de liquide dans le réacteur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722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89825985000296"/>
          <c:y val="0.35918447519850216"/>
          <c:w val="0.18333477929001926"/>
          <c:h val="0.31700815158077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 de proportion de phase liquide en fonction du débit avec les éléments RFK 25L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Qg=25ml/min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Exp.!$K$70:$K$74</c:f>
              <c:numCache>
                <c:formatCode>0.00</c:formatCode>
                <c:ptCount val="5"/>
                <c:pt idx="0">
                  <c:v>2.2782447761273561</c:v>
                </c:pt>
                <c:pt idx="1">
                  <c:v>3.2797659956001359</c:v>
                </c:pt>
                <c:pt idx="2">
                  <c:v>4.6260650091827413</c:v>
                </c:pt>
                <c:pt idx="3">
                  <c:v>5.7694489490137677</c:v>
                </c:pt>
                <c:pt idx="4">
                  <c:v>6.9655449712525668</c:v>
                </c:pt>
              </c:numCache>
            </c:numRef>
          </c:xVal>
          <c:yVal>
            <c:numRef>
              <c:f>Exp.!$L$70:$L$74</c:f>
              <c:numCache>
                <c:formatCode>0.00</c:formatCode>
                <c:ptCount val="5"/>
                <c:pt idx="0">
                  <c:v>4.0863682071990523E-2</c:v>
                </c:pt>
                <c:pt idx="1">
                  <c:v>4.8197865340032633E-2</c:v>
                </c:pt>
                <c:pt idx="2">
                  <c:v>5.2846449098275031E-2</c:v>
                </c:pt>
                <c:pt idx="3">
                  <c:v>5.6913699952247203E-2</c:v>
                </c:pt>
                <c:pt idx="4">
                  <c:v>6.0686283103739198E-2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C-4E9E-BC74-672C268B47C0}"/>
            </c:ext>
          </c:extLst>
        </c:ser>
        <c:ser>
          <c:idx val="1"/>
          <c:order val="1"/>
          <c:tx>
            <c:v>Qg=50ml/min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Exp.!$K$75:$K$79</c:f>
              <c:numCache>
                <c:formatCode>0.00</c:formatCode>
                <c:ptCount val="5"/>
                <c:pt idx="0">
                  <c:v>2.2134506538511669</c:v>
                </c:pt>
                <c:pt idx="1">
                  <c:v>3.2206991524797517</c:v>
                </c:pt>
                <c:pt idx="2">
                  <c:v>4.4315908253058911</c:v>
                </c:pt>
                <c:pt idx="3">
                  <c:v>5.6325380419332971</c:v>
                </c:pt>
                <c:pt idx="4">
                  <c:v>6.9830542485563578</c:v>
                </c:pt>
              </c:numCache>
            </c:numRef>
          </c:xVal>
          <c:yVal>
            <c:numRef>
              <c:f>Exp.!$L$75:$L$79</c:f>
              <c:numCache>
                <c:formatCode>0.00</c:formatCode>
                <c:ptCount val="5"/>
                <c:pt idx="0">
                  <c:v>4.4274206523245423E-2</c:v>
                </c:pt>
                <c:pt idx="1">
                  <c:v>4.964226272981867E-2</c:v>
                </c:pt>
                <c:pt idx="2">
                  <c:v>5.3718025845917838E-2</c:v>
                </c:pt>
                <c:pt idx="3">
                  <c:v>5.822652008127456E-2</c:v>
                </c:pt>
                <c:pt idx="4">
                  <c:v>6.2139055055662064E-2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C-4E9E-BC74-672C268B47C0}"/>
            </c:ext>
          </c:extLst>
        </c:ser>
        <c:ser>
          <c:idx val="2"/>
          <c:order val="2"/>
          <c:tx>
            <c:v>Qg=100ml/min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Exp.!$K$80:$K$84</c:f>
              <c:numCache>
                <c:formatCode>0.00</c:formatCode>
                <c:ptCount val="5"/>
                <c:pt idx="0">
                  <c:v>2.2157954126529456</c:v>
                </c:pt>
                <c:pt idx="1">
                  <c:v>3.399019325010499</c:v>
                </c:pt>
                <c:pt idx="2">
                  <c:v>4.5970996209208428</c:v>
                </c:pt>
                <c:pt idx="3">
                  <c:v>5.7163274549135838</c:v>
                </c:pt>
                <c:pt idx="4">
                  <c:v>6.8489049344372717</c:v>
                </c:pt>
              </c:numCache>
            </c:numRef>
          </c:xVal>
          <c:yVal>
            <c:numRef>
              <c:f>Exp.!$L$80:$L$84</c:f>
              <c:numCache>
                <c:formatCode>0.00</c:formatCode>
                <c:ptCount val="5"/>
                <c:pt idx="0">
                  <c:v>4.4124572338135548E-2</c:v>
                </c:pt>
                <c:pt idx="1">
                  <c:v>4.7876842732289038E-2</c:v>
                </c:pt>
                <c:pt idx="2">
                  <c:v>5.3722687701559822E-2</c:v>
                </c:pt>
                <c:pt idx="3">
                  <c:v>5.7933097676250045E-2</c:v>
                </c:pt>
                <c:pt idx="4">
                  <c:v>6.1712439098795993E-2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C-4E9E-BC74-672C268B47C0}"/>
            </c:ext>
          </c:extLst>
        </c:ser>
        <c:ser>
          <c:idx val="3"/>
          <c:order val="3"/>
          <c:tx>
            <c:v>Qg=250ml/min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Exp.!$K$85:$K$89</c:f>
              <c:numCache>
                <c:formatCode>0.00</c:formatCode>
                <c:ptCount val="5"/>
                <c:pt idx="0">
                  <c:v>2.4662120743304699</c:v>
                </c:pt>
                <c:pt idx="1">
                  <c:v>3.3330021893264057</c:v>
                </c:pt>
                <c:pt idx="2">
                  <c:v>4.6551336527684093</c:v>
                </c:pt>
                <c:pt idx="3">
                  <c:v>5.9297928069969679</c:v>
                </c:pt>
                <c:pt idx="4">
                  <c:v>6.9995237771262255</c:v>
                </c:pt>
              </c:numCache>
            </c:numRef>
          </c:xVal>
          <c:yVal>
            <c:numRef>
              <c:f>Exp.!$L$85:$L$89</c:f>
              <c:numCache>
                <c:formatCode>0.00</c:formatCode>
                <c:ptCount val="5"/>
                <c:pt idx="0">
                  <c:v>4.540310716462443E-2</c:v>
                </c:pt>
                <c:pt idx="1">
                  <c:v>4.9064428125267963E-2</c:v>
                </c:pt>
                <c:pt idx="2">
                  <c:v>5.3570690826965812E-2</c:v>
                </c:pt>
                <c:pt idx="3">
                  <c:v>5.80714168649024E-2</c:v>
                </c:pt>
                <c:pt idx="4">
                  <c:v>6.1702099774256017E-2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0C-4E9E-BC74-672C268B47C0}"/>
            </c:ext>
          </c:extLst>
        </c:ser>
        <c:ser>
          <c:idx val="4"/>
          <c:order val="4"/>
          <c:tx>
            <c:v>Qg=500ml/min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Exp.!$K$90:$K$94</c:f>
              <c:numCache>
                <c:formatCode>0.00</c:formatCode>
                <c:ptCount val="5"/>
                <c:pt idx="0">
                  <c:v>2.6061000753373493</c:v>
                </c:pt>
                <c:pt idx="1">
                  <c:v>3.3423826330432829</c:v>
                </c:pt>
                <c:pt idx="2">
                  <c:v>4.5788569702133275</c:v>
                </c:pt>
                <c:pt idx="3">
                  <c:v>6.0190505597887878</c:v>
                </c:pt>
                <c:pt idx="4">
                  <c:v>6.981857782518178</c:v>
                </c:pt>
              </c:numCache>
            </c:numRef>
          </c:xVal>
          <c:yVal>
            <c:numRef>
              <c:f>Exp.!$L$90:$L$94</c:f>
              <c:numCache>
                <c:formatCode>0.00</c:formatCode>
                <c:ptCount val="5"/>
                <c:pt idx="0">
                  <c:v>4.553798516650432E-2</c:v>
                </c:pt>
                <c:pt idx="1">
                  <c:v>4.9506626243634742E-2</c:v>
                </c:pt>
                <c:pt idx="2">
                  <c:v>5.3249618810356822E-2</c:v>
                </c:pt>
                <c:pt idx="3">
                  <c:v>5.8224340674204622E-2</c:v>
                </c:pt>
                <c:pt idx="4">
                  <c:v>6.2143053260919991E-2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C-4E9E-BC74-672C268B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24656"/>
        <c:axId val="1576321296"/>
      </c:scatterChart>
      <c:valAx>
        <c:axId val="1576324656"/>
        <c:scaling>
          <c:orientation val="minMax"/>
          <c:max val="7.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Débit liquide en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76321296"/>
        <c:crosses val="autoZero"/>
        <c:crossBetween val="midCat"/>
      </c:valAx>
      <c:valAx>
        <c:axId val="1576321296"/>
        <c:scaling>
          <c:orientation val="minMax"/>
          <c:max val="6.5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Proportion de liquide dans le réacteur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7632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0539632979057"/>
          <c:y val="0.31338528244340808"/>
          <c:w val="0.16526126498338628"/>
          <c:h val="0.33949306697411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 de proportion de phase gazeuse en fonction du débit avec les éléments RFK 25L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Qg=25ml/min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Exp.!$K$70:$K$74</c:f>
              <c:numCache>
                <c:formatCode>0.00</c:formatCode>
                <c:ptCount val="5"/>
                <c:pt idx="0">
                  <c:v>2.2782447761273561</c:v>
                </c:pt>
                <c:pt idx="1">
                  <c:v>3.2797659956001359</c:v>
                </c:pt>
                <c:pt idx="2">
                  <c:v>4.6260650091827413</c:v>
                </c:pt>
                <c:pt idx="3">
                  <c:v>5.7694489490137677</c:v>
                </c:pt>
                <c:pt idx="4">
                  <c:v>6.9655449712525668</c:v>
                </c:pt>
              </c:numCache>
            </c:numRef>
          </c:xVal>
          <c:yVal>
            <c:numRef>
              <c:f>Exp.!$M$70:$M$74</c:f>
              <c:numCache>
                <c:formatCode>0.00</c:formatCode>
                <c:ptCount val="5"/>
                <c:pt idx="0">
                  <c:v>0.91505169980061207</c:v>
                </c:pt>
                <c:pt idx="1">
                  <c:v>0.90779263933191034</c:v>
                </c:pt>
                <c:pt idx="2">
                  <c:v>0.90314477245214031</c:v>
                </c:pt>
                <c:pt idx="3">
                  <c:v>0.89907788951719014</c:v>
                </c:pt>
                <c:pt idx="4">
                  <c:v>0.89530121518899863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D-45C4-9A24-EA2B0638EAC6}"/>
            </c:ext>
          </c:extLst>
        </c:ser>
        <c:ser>
          <c:idx val="1"/>
          <c:order val="1"/>
          <c:tx>
            <c:v>Qg=50ml/min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Exp.!$K$75:$K$79</c:f>
              <c:numCache>
                <c:formatCode>0.00</c:formatCode>
                <c:ptCount val="5"/>
                <c:pt idx="0">
                  <c:v>2.2134506538511669</c:v>
                </c:pt>
                <c:pt idx="1">
                  <c:v>3.2206991524797517</c:v>
                </c:pt>
                <c:pt idx="2">
                  <c:v>4.4315908253058911</c:v>
                </c:pt>
                <c:pt idx="3">
                  <c:v>5.6325380419332971</c:v>
                </c:pt>
                <c:pt idx="4">
                  <c:v>6.9830542485563578</c:v>
                </c:pt>
              </c:numCache>
            </c:numRef>
          </c:xVal>
          <c:yVal>
            <c:numRef>
              <c:f>Exp.!$M$75:$M$79</c:f>
              <c:numCache>
                <c:formatCode>0.00</c:formatCode>
                <c:ptCount val="5"/>
                <c:pt idx="0">
                  <c:v>0.91171420721999641</c:v>
                </c:pt>
                <c:pt idx="1">
                  <c:v>0.90633971480959774</c:v>
                </c:pt>
                <c:pt idx="2">
                  <c:v>0.9022732974694776</c:v>
                </c:pt>
                <c:pt idx="3">
                  <c:v>0.8977710293579535</c:v>
                </c:pt>
                <c:pt idx="4">
                  <c:v>0.89384875600619462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D-45C4-9A24-EA2B0638EAC6}"/>
            </c:ext>
          </c:extLst>
        </c:ser>
        <c:ser>
          <c:idx val="2"/>
          <c:order val="2"/>
          <c:tx>
            <c:v>Qg=100ml/min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Exp.!$K$80:$K$84</c:f>
              <c:numCache>
                <c:formatCode>0.00</c:formatCode>
                <c:ptCount val="5"/>
                <c:pt idx="0">
                  <c:v>2.2157954126529456</c:v>
                </c:pt>
                <c:pt idx="1">
                  <c:v>3.399019325010499</c:v>
                </c:pt>
                <c:pt idx="2">
                  <c:v>4.5970996209208428</c:v>
                </c:pt>
                <c:pt idx="3">
                  <c:v>5.7163274549135838</c:v>
                </c:pt>
                <c:pt idx="4">
                  <c:v>6.8489049344372717</c:v>
                </c:pt>
              </c:numCache>
            </c:numRef>
          </c:xVal>
          <c:yVal>
            <c:numRef>
              <c:f>Exp.!$M$80:$M$84</c:f>
              <c:numCache>
                <c:formatCode>0.00</c:formatCode>
                <c:ptCount val="5"/>
                <c:pt idx="0">
                  <c:v>0.91185924496824289</c:v>
                </c:pt>
                <c:pt idx="1">
                  <c:v>0.90808155267751456</c:v>
                </c:pt>
                <c:pt idx="2">
                  <c:v>0.90227357822592014</c:v>
                </c:pt>
                <c:pt idx="3">
                  <c:v>0.8980613330440812</c:v>
                </c:pt>
                <c:pt idx="4">
                  <c:v>0.894285130780896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0D-45C4-9A24-EA2B0638EAC6}"/>
            </c:ext>
          </c:extLst>
        </c:ser>
        <c:ser>
          <c:idx val="3"/>
          <c:order val="3"/>
          <c:tx>
            <c:v>Qg=250ml/min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Exp.!$K$85:$K$89</c:f>
              <c:numCache>
                <c:formatCode>0.00</c:formatCode>
                <c:ptCount val="5"/>
                <c:pt idx="0">
                  <c:v>2.4662120743304699</c:v>
                </c:pt>
                <c:pt idx="1">
                  <c:v>3.3330021893264057</c:v>
                </c:pt>
                <c:pt idx="2">
                  <c:v>4.6551336527684093</c:v>
                </c:pt>
                <c:pt idx="3">
                  <c:v>5.9297928069969679</c:v>
                </c:pt>
                <c:pt idx="4">
                  <c:v>6.9995237771262255</c:v>
                </c:pt>
              </c:numCache>
            </c:numRef>
          </c:xVal>
          <c:yVal>
            <c:numRef>
              <c:f>Exp.!$M$85:$M$89</c:f>
              <c:numCache>
                <c:formatCode>0.00</c:formatCode>
                <c:ptCount val="5"/>
                <c:pt idx="0">
                  <c:v>0.9105505719412329</c:v>
                </c:pt>
                <c:pt idx="1">
                  <c:v>0.90692088485788402</c:v>
                </c:pt>
                <c:pt idx="2">
                  <c:v>0.90241842677588446</c:v>
                </c:pt>
                <c:pt idx="3">
                  <c:v>0.8979156409729645</c:v>
                </c:pt>
                <c:pt idx="4">
                  <c:v>0.89428442346617232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0D-45C4-9A24-EA2B0638EAC6}"/>
            </c:ext>
          </c:extLst>
        </c:ser>
        <c:ser>
          <c:idx val="4"/>
          <c:order val="4"/>
          <c:tx>
            <c:v>Qg=500ml/min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Exp.!$K$90:$K$94</c:f>
              <c:numCache>
                <c:formatCode>0.00</c:formatCode>
                <c:ptCount val="5"/>
                <c:pt idx="0">
                  <c:v>2.6061000753373493</c:v>
                </c:pt>
                <c:pt idx="1">
                  <c:v>3.3423826330432829</c:v>
                </c:pt>
                <c:pt idx="2">
                  <c:v>4.5788569702133275</c:v>
                </c:pt>
                <c:pt idx="3">
                  <c:v>6.0190505597887878</c:v>
                </c:pt>
                <c:pt idx="4">
                  <c:v>6.981857782518178</c:v>
                </c:pt>
              </c:numCache>
            </c:numRef>
          </c:xVal>
          <c:yVal>
            <c:numRef>
              <c:f>Exp.!$M$90:$M$94</c:f>
              <c:numCache>
                <c:formatCode>0.00</c:formatCode>
                <c:ptCount val="5"/>
                <c:pt idx="0">
                  <c:v>0.91040484112396458</c:v>
                </c:pt>
                <c:pt idx="1">
                  <c:v>0.90648549643602772</c:v>
                </c:pt>
                <c:pt idx="2">
                  <c:v>0.90270714381150419</c:v>
                </c:pt>
                <c:pt idx="3">
                  <c:v>0.89777088838932873</c:v>
                </c:pt>
                <c:pt idx="4">
                  <c:v>0.89384903959466822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0D-45C4-9A24-EA2B0638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24656"/>
        <c:axId val="1576321296"/>
      </c:scatterChart>
      <c:valAx>
        <c:axId val="1576324656"/>
        <c:scaling>
          <c:orientation val="minMax"/>
          <c:max val="7.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Débit liquide en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76321296"/>
        <c:crosses val="autoZero"/>
        <c:crossBetween val="midCat"/>
      </c:valAx>
      <c:valAx>
        <c:axId val="1576321296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Proportion de liquide dans le réacteur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7632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59850254408363"/>
          <c:y val="0.32394387567298044"/>
          <c:w val="0.16218432535819408"/>
          <c:h val="0.30253799067060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544703</xdr:colOff>
      <xdr:row>97</xdr:row>
      <xdr:rowOff>70285</xdr:rowOff>
    </xdr:from>
    <xdr:to>
      <xdr:col>10</xdr:col>
      <xdr:colOff>231281</xdr:colOff>
      <xdr:row>126</xdr:row>
      <xdr:rowOff>32708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15A4C-0563-CA21-6441-BC80E51D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10</xdr:col>
      <xdr:colOff>292275</xdr:colOff>
      <xdr:row>160</xdr:row>
      <xdr:rowOff>150313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88370-927B-43AE-AC63-085AAC1A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499136</xdr:colOff>
      <xdr:row>97</xdr:row>
      <xdr:rowOff>119180</xdr:rowOff>
    </xdr:from>
    <xdr:to>
      <xdr:col>23</xdr:col>
      <xdr:colOff>176561</xdr:colOff>
      <xdr:row>125</xdr:row>
      <xdr:rowOff>27878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6BEA1-C6E7-5E2A-CCDB-22203502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194517</xdr:colOff>
      <xdr:row>130</xdr:row>
      <xdr:rowOff>72155</xdr:rowOff>
    </xdr:from>
    <xdr:to>
      <xdr:col>22</xdr:col>
      <xdr:colOff>483219</xdr:colOff>
      <xdr:row>159</xdr:row>
      <xdr:rowOff>31688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EF18C8-EB9D-4FE4-8F51-AF9E5657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5"/>
  <sheetViews>
    <sheetView tabSelected="1" topLeftCell="A63" zoomScale="71" zoomScaleNormal="100" workbookViewId="0">
      <selection activeCell="I84" sqref="I84"/>
    </sheetView>
  </sheetViews>
  <sheetFormatPr defaultRowHeight="14.4" x14ac:dyDescent="0.3"/>
  <cols>
    <col min="2" max="2" width="11.6640625" customWidth="1"/>
    <col min="3" max="3" width="11" customWidth="1"/>
    <col min="4" max="4" width="16.44140625" customWidth="1"/>
    <col min="5" max="5" width="9.5546875" bestFit="1" customWidth="1"/>
    <col min="6" max="7" width="11.44140625" customWidth="1"/>
    <col min="8" max="8" width="17.88671875" customWidth="1"/>
    <col min="9" max="9" width="12.6640625" customWidth="1"/>
    <col min="10" max="10" width="11.5546875" customWidth="1"/>
    <col min="11" max="11" width="10" customWidth="1"/>
    <col min="14" max="14" width="11.6640625" customWidth="1"/>
    <col min="15" max="15" width="11.33203125" customWidth="1"/>
    <col min="16" max="16" width="15.6640625" customWidth="1"/>
    <col min="18" max="18" width="10.5546875" customWidth="1"/>
    <col min="20" max="20" width="17.77734375" bestFit="1" customWidth="1"/>
    <col min="23" max="23" width="9.6640625" customWidth="1"/>
    <col min="28" max="28" width="9.33203125" customWidth="1"/>
    <col min="38" max="38" width="11.44140625" customWidth="1"/>
    <col min="39" max="39" width="9.5546875" customWidth="1"/>
    <col min="51" max="51" width="10" customWidth="1"/>
  </cols>
  <sheetData>
    <row r="1" spans="1:47" x14ac:dyDescent="0.3">
      <c r="D1" s="4" t="s">
        <v>3</v>
      </c>
      <c r="E1" s="5">
        <v>25.192</v>
      </c>
      <c r="I1" s="4" t="s">
        <v>8</v>
      </c>
      <c r="J1" s="5">
        <v>0.99</v>
      </c>
    </row>
    <row r="2" spans="1:47" x14ac:dyDescent="0.3">
      <c r="D2" s="6" t="s">
        <v>2</v>
      </c>
      <c r="E2" s="7">
        <v>0.71299999999999997</v>
      </c>
      <c r="I2" s="6" t="s">
        <v>7</v>
      </c>
      <c r="J2" s="46">
        <v>0.1575</v>
      </c>
    </row>
    <row r="3" spans="1:47" ht="15" thickBot="1" x14ac:dyDescent="0.35">
      <c r="D3" s="6" t="s">
        <v>13</v>
      </c>
      <c r="E3" s="7">
        <v>2.1665000000000001</v>
      </c>
      <c r="I3" s="124" t="s">
        <v>9</v>
      </c>
      <c r="J3" s="133">
        <v>0.18</v>
      </c>
    </row>
    <row r="4" spans="1:47" ht="15" thickBot="1" x14ac:dyDescent="0.35">
      <c r="D4" s="8" t="s">
        <v>14</v>
      </c>
      <c r="E4" s="9">
        <v>1.1085</v>
      </c>
      <c r="I4" s="134" t="s">
        <v>37</v>
      </c>
      <c r="J4" s="5">
        <v>8.5999999999999993E-2</v>
      </c>
      <c r="M4" s="12"/>
    </row>
    <row r="5" spans="1:47" ht="15" thickBot="1" x14ac:dyDescent="0.35">
      <c r="I5" s="135" t="s">
        <v>38</v>
      </c>
      <c r="J5" s="9">
        <v>4.3999999999999997E-2</v>
      </c>
    </row>
    <row r="6" spans="1:47" x14ac:dyDescent="0.3">
      <c r="A6" s="1" t="s">
        <v>18</v>
      </c>
      <c r="W6" s="35">
        <f>1-T9-J4</f>
        <v>0.87654326214399103</v>
      </c>
      <c r="AI6" s="35">
        <f>1-AF9-J4</f>
        <v>0.87915768600810151</v>
      </c>
      <c r="AU6" s="35">
        <f>1-AR9-J4</f>
        <v>0.87741473676536119</v>
      </c>
    </row>
    <row r="7" spans="1:47" ht="15" thickBot="1" x14ac:dyDescent="0.35">
      <c r="B7" s="85" t="s">
        <v>25</v>
      </c>
      <c r="M7" s="87">
        <v>45369</v>
      </c>
      <c r="Y7" s="87">
        <v>45370</v>
      </c>
      <c r="AL7" s="87">
        <v>45371</v>
      </c>
    </row>
    <row r="8" spans="1:47" ht="15.6" thickTop="1" thickBot="1" x14ac:dyDescent="0.35">
      <c r="A8" s="27">
        <v>1</v>
      </c>
      <c r="B8" s="2" t="s">
        <v>1</v>
      </c>
      <c r="C8" s="3" t="s">
        <v>0</v>
      </c>
      <c r="D8" s="11" t="s">
        <v>4</v>
      </c>
      <c r="E8" s="11" t="s">
        <v>5</v>
      </c>
      <c r="F8" s="11" t="s">
        <v>6</v>
      </c>
      <c r="G8" s="11" t="s">
        <v>10</v>
      </c>
      <c r="H8" s="30" t="s">
        <v>11</v>
      </c>
      <c r="J8" s="11" t="s">
        <v>12</v>
      </c>
      <c r="K8" s="30" t="s">
        <v>15</v>
      </c>
      <c r="M8" s="27">
        <v>2</v>
      </c>
      <c r="N8" s="2" t="s">
        <v>1</v>
      </c>
      <c r="O8" s="3" t="s">
        <v>0</v>
      </c>
      <c r="P8" s="11" t="s">
        <v>4</v>
      </c>
      <c r="Q8" s="11" t="s">
        <v>5</v>
      </c>
      <c r="R8" s="11" t="s">
        <v>6</v>
      </c>
      <c r="S8" s="11" t="s">
        <v>10</v>
      </c>
      <c r="T8" s="30" t="s">
        <v>11</v>
      </c>
      <c r="V8" s="11" t="s">
        <v>12</v>
      </c>
      <c r="W8" s="30" t="s">
        <v>15</v>
      </c>
      <c r="Y8" s="27">
        <v>3</v>
      </c>
      <c r="Z8" s="2" t="s">
        <v>1</v>
      </c>
      <c r="AA8" s="3" t="s">
        <v>0</v>
      </c>
      <c r="AB8" s="11" t="s">
        <v>4</v>
      </c>
      <c r="AC8" s="11" t="s">
        <v>5</v>
      </c>
      <c r="AD8" s="11" t="s">
        <v>6</v>
      </c>
      <c r="AE8" s="11" t="s">
        <v>10</v>
      </c>
      <c r="AF8" s="30" t="s">
        <v>11</v>
      </c>
      <c r="AH8" s="11" t="s">
        <v>12</v>
      </c>
      <c r="AI8" s="30" t="s">
        <v>15</v>
      </c>
      <c r="AK8" s="27">
        <v>4</v>
      </c>
      <c r="AL8" s="2" t="s">
        <v>1</v>
      </c>
      <c r="AM8" s="3" t="s">
        <v>0</v>
      </c>
      <c r="AN8" s="11" t="s">
        <v>4</v>
      </c>
      <c r="AO8" s="11" t="s">
        <v>5</v>
      </c>
      <c r="AP8" s="11" t="s">
        <v>6</v>
      </c>
      <c r="AQ8" s="11" t="s">
        <v>10</v>
      </c>
      <c r="AR8" s="30" t="s">
        <v>11</v>
      </c>
      <c r="AT8" s="11" t="s">
        <v>12</v>
      </c>
      <c r="AU8" s="30" t="s">
        <v>15</v>
      </c>
    </row>
    <row r="9" spans="1:47" ht="15" thickTop="1" x14ac:dyDescent="0.3">
      <c r="B9" s="10">
        <v>50</v>
      </c>
      <c r="C9" s="16">
        <v>2.5499999999999998</v>
      </c>
      <c r="D9" s="80">
        <v>3.7499999999999999E-2</v>
      </c>
      <c r="E9" s="24">
        <f>PI()*POWER($J$3/2,2)*D9*1000</f>
        <v>0.95425876852789959</v>
      </c>
      <c r="F9" s="24">
        <f>E9-$E$2</f>
        <v>0.24125876852789963</v>
      </c>
      <c r="G9" s="24">
        <f>F9*($J$1/($J$1+$J$2))</f>
        <v>0.20814481990642322</v>
      </c>
      <c r="H9" s="25">
        <f>G9/$E$1</f>
        <v>8.2623380401088929E-3</v>
      </c>
      <c r="J9" s="77">
        <f>$E$1-G9-$E$3</f>
        <v>22.817355180093578</v>
      </c>
      <c r="K9" s="44">
        <f>J9/$E$1</f>
        <v>0.90573813830158689</v>
      </c>
      <c r="N9" s="10">
        <v>50</v>
      </c>
      <c r="O9" s="16">
        <v>2.4</v>
      </c>
      <c r="P9" s="21">
        <v>7.0999999999999994E-2</v>
      </c>
      <c r="Q9" s="43">
        <f>PI()*POWER($J$3/2,2)*P9*1000</f>
        <v>1.8067299350794896</v>
      </c>
      <c r="R9" s="43">
        <f>Q9-$E$2</f>
        <v>1.0937299350794896</v>
      </c>
      <c r="S9" s="24">
        <f>R9*($J$1/($J$1+$J$2))</f>
        <v>0.94361014006857924</v>
      </c>
      <c r="T9" s="51">
        <f>S9/$E$1</f>
        <v>3.7456737856009018E-2</v>
      </c>
      <c r="V9" s="77">
        <f>$E$1-S9-$E$3</f>
        <v>22.081889859931422</v>
      </c>
      <c r="W9" s="51">
        <f>V9/$E$1</f>
        <v>0.87654373848568679</v>
      </c>
      <c r="Z9" s="10">
        <v>50</v>
      </c>
      <c r="AA9" s="16">
        <v>2.7</v>
      </c>
      <c r="AB9" s="4">
        <v>6.8000000000000005E-2</v>
      </c>
      <c r="AC9" s="43">
        <f>PI()*POWER($J$3/2,2)*AB9*1000</f>
        <v>1.7303892335972579</v>
      </c>
      <c r="AD9" s="43">
        <f>AC9-$E$2</f>
        <v>1.0173892335972581</v>
      </c>
      <c r="AE9" s="43">
        <f>AD9*($J$1/($J$1+$J$2))</f>
        <v>0.87774757408390902</v>
      </c>
      <c r="AF9" s="44">
        <f>AE9/$E$1</f>
        <v>3.4842313991898577E-2</v>
      </c>
      <c r="AH9" s="77">
        <f>$E$1-AE9-$E$3</f>
        <v>22.147752425916092</v>
      </c>
      <c r="AI9" s="51">
        <f>AH9/$E$1</f>
        <v>0.87915816234979727</v>
      </c>
      <c r="AL9" s="10">
        <v>50</v>
      </c>
      <c r="AM9">
        <v>2.8</v>
      </c>
      <c r="AN9">
        <v>7.0000000000000007E-2</v>
      </c>
      <c r="AO9" s="24">
        <f>PI()*POWER($J$3/2,2)*AN9*1000</f>
        <v>1.7812830345854127</v>
      </c>
      <c r="AP9" s="24">
        <f>AO9-$E$2</f>
        <v>1.0682830345854128</v>
      </c>
      <c r="AQ9" s="24">
        <f>AP9*($J$1/($J$1+$J$2))</f>
        <v>0.92165595140702294</v>
      </c>
      <c r="AR9" s="25">
        <f>AQ9/$E$1</f>
        <v>3.6585263234638891E-2</v>
      </c>
      <c r="AT9" s="77">
        <f>$E$1-AQ9-$E$3</f>
        <v>22.103844048592979</v>
      </c>
      <c r="AU9" s="51">
        <f>AT9/$E$1</f>
        <v>0.87741521310705695</v>
      </c>
    </row>
    <row r="10" spans="1:47" x14ac:dyDescent="0.3">
      <c r="B10" s="6"/>
      <c r="C10" s="17">
        <v>3.47</v>
      </c>
      <c r="D10" s="81">
        <v>0.04</v>
      </c>
      <c r="E10" s="15">
        <f t="shared" ref="E10:E34" si="0">PI()*POWER($J$3/2,2)*D10*1000</f>
        <v>1.0178760197630929</v>
      </c>
      <c r="F10" s="15">
        <f t="shared" ref="F10:F34" si="1">E10-$E$2</f>
        <v>0.30487601976309298</v>
      </c>
      <c r="G10" s="15">
        <f t="shared" ref="G10:G34" si="2">F10*($J$1/($J$1+$J$2))</f>
        <v>0.26303029156031554</v>
      </c>
      <c r="H10" s="19">
        <f t="shared" ref="H10:H34" si="3">G10/$E$1</f>
        <v>1.0441024593534279E-2</v>
      </c>
      <c r="J10" s="78">
        <f t="shared" ref="J10:J34" si="4">$E$1-G10-$E$3</f>
        <v>22.762469708439685</v>
      </c>
      <c r="K10" s="46">
        <f t="shared" ref="K10:K34" si="5">J10/$E$1</f>
        <v>0.90355945174816155</v>
      </c>
      <c r="N10" s="6"/>
      <c r="O10" s="17">
        <v>3.6</v>
      </c>
      <c r="P10" s="22">
        <v>7.4999999999999997E-2</v>
      </c>
      <c r="Q10" s="45">
        <f t="shared" ref="Q10:Q34" si="6">PI()*POWER($J$3/2,2)*P10*1000</f>
        <v>1.9085175370557992</v>
      </c>
      <c r="R10" s="45">
        <f t="shared" ref="R10:R34" si="7">Q10-$E$2</f>
        <v>1.1955175370557991</v>
      </c>
      <c r="S10" s="15">
        <f t="shared" ref="S10:S34" si="8">R10*($J$1/($J$1+$J$2))</f>
        <v>1.0314268947148071</v>
      </c>
      <c r="T10" s="52">
        <f t="shared" ref="T10:T34" si="9">S10/$E$1</f>
        <v>4.094263634148964E-2</v>
      </c>
      <c r="V10" s="78">
        <f t="shared" ref="V10:V34" si="10">$E$1-S10-$E$3</f>
        <v>21.994073105285192</v>
      </c>
      <c r="W10" s="46">
        <f t="shared" ref="W10:W34" si="11">V10/$E$1</f>
        <v>0.87305784000020614</v>
      </c>
      <c r="Z10" s="6"/>
      <c r="AA10" s="17">
        <v>3</v>
      </c>
      <c r="AB10" s="6">
        <v>7.0999999999999994E-2</v>
      </c>
      <c r="AC10" s="45">
        <f t="shared" ref="AC10:AC34" si="12">PI()*POWER($J$3/2,2)*AB10*1000</f>
        <v>1.8067299350794896</v>
      </c>
      <c r="AD10" s="45">
        <f t="shared" ref="AD10:AD34" si="13">AC10-$E$2</f>
        <v>1.0937299350794896</v>
      </c>
      <c r="AE10" s="45">
        <f t="shared" ref="AE10:AE34" si="14">AD10*($J$1/($J$1+$J$2))</f>
        <v>0.94361014006857924</v>
      </c>
      <c r="AF10" s="46">
        <f t="shared" ref="AF10:AF34" si="15">AE10/$E$1</f>
        <v>3.7456737856009018E-2</v>
      </c>
      <c r="AH10" s="78">
        <f t="shared" ref="AH10:AH34" si="16">$E$1-AE10-$E$3</f>
        <v>22.081889859931422</v>
      </c>
      <c r="AI10" s="46">
        <f t="shared" ref="AI10:AI34" si="17">AH10/$E$1</f>
        <v>0.87654373848568679</v>
      </c>
      <c r="AL10" s="6"/>
      <c r="AM10">
        <v>3.5</v>
      </c>
      <c r="AN10">
        <v>7.2999999999999995E-2</v>
      </c>
      <c r="AO10" s="15">
        <f t="shared" ref="AO10:AO34" si="18">PI()*POWER($J$3/2,2)*AN10*1000</f>
        <v>1.8576237360676444</v>
      </c>
      <c r="AP10" s="15">
        <f t="shared" ref="AP10:AP34" si="19">AO10-$E$2</f>
        <v>1.1446237360676443</v>
      </c>
      <c r="AQ10" s="15">
        <f t="shared" ref="AQ10:AQ34" si="20">AP10*($J$1/($J$1+$J$2))</f>
        <v>0.98751851739169316</v>
      </c>
      <c r="AR10" s="19">
        <f t="shared" ref="AR10:AR34" si="21">AQ10/$E$1</f>
        <v>3.9199687098749332E-2</v>
      </c>
      <c r="AT10" s="78">
        <f t="shared" ref="AT10:AT12" si="22">$E$1-AQ10-$E$3</f>
        <v>22.037981482608309</v>
      </c>
      <c r="AU10" s="46">
        <f t="shared" ref="AU10:AU12" si="23">AT10/$E$1</f>
        <v>0.87480078924294657</v>
      </c>
    </row>
    <row r="11" spans="1:47" x14ac:dyDescent="0.3">
      <c r="B11" s="6"/>
      <c r="C11" s="17">
        <v>4.3</v>
      </c>
      <c r="D11" s="81">
        <v>4.7E-2</v>
      </c>
      <c r="E11" s="15">
        <f t="shared" si="0"/>
        <v>1.1960043232216342</v>
      </c>
      <c r="F11" s="15">
        <f t="shared" si="1"/>
        <v>0.48300432322163422</v>
      </c>
      <c r="G11" s="15">
        <f t="shared" si="2"/>
        <v>0.41670961219121389</v>
      </c>
      <c r="H11" s="19">
        <f t="shared" si="3"/>
        <v>1.6541346943125354E-2</v>
      </c>
      <c r="J11" s="78">
        <f t="shared" si="4"/>
        <v>22.608790387808789</v>
      </c>
      <c r="K11" s="46">
        <f t="shared" si="5"/>
        <v>0.89745912939857053</v>
      </c>
      <c r="N11" s="62"/>
      <c r="O11" s="63">
        <v>0</v>
      </c>
      <c r="P11" s="64">
        <v>0</v>
      </c>
      <c r="Q11" s="67">
        <v>0</v>
      </c>
      <c r="R11" s="67">
        <f t="shared" si="7"/>
        <v>-0.71299999999999997</v>
      </c>
      <c r="S11" s="65">
        <f t="shared" si="8"/>
        <v>-0.61513725490196081</v>
      </c>
      <c r="T11" s="66">
        <f t="shared" si="9"/>
        <v>-2.4417960261271864E-2</v>
      </c>
      <c r="V11" s="83">
        <f>$E$1-S11-$E$3</f>
        <v>23.640637254901961</v>
      </c>
      <c r="W11" s="68">
        <f t="shared" si="11"/>
        <v>0.93841843660296764</v>
      </c>
      <c r="Z11" s="62"/>
      <c r="AA11" s="63">
        <v>0</v>
      </c>
      <c r="AB11" s="62">
        <v>0</v>
      </c>
      <c r="AC11" s="67">
        <v>0</v>
      </c>
      <c r="AD11" s="67">
        <f t="shared" si="13"/>
        <v>-0.71299999999999997</v>
      </c>
      <c r="AE11" s="67">
        <f t="shared" si="14"/>
        <v>-0.61513725490196081</v>
      </c>
      <c r="AF11" s="68">
        <f t="shared" si="15"/>
        <v>-2.4417960261271864E-2</v>
      </c>
      <c r="AH11" s="83">
        <f t="shared" si="16"/>
        <v>23.640637254901961</v>
      </c>
      <c r="AI11" s="68">
        <f t="shared" si="17"/>
        <v>0.93841843660296764</v>
      </c>
      <c r="AL11" s="6"/>
      <c r="AM11">
        <v>4.5</v>
      </c>
      <c r="AN11">
        <v>0</v>
      </c>
      <c r="AO11" s="65">
        <f t="shared" si="18"/>
        <v>0</v>
      </c>
      <c r="AP11" s="65">
        <f t="shared" si="19"/>
        <v>-0.71299999999999997</v>
      </c>
      <c r="AQ11" s="65">
        <f t="shared" si="20"/>
        <v>-0.61513725490196081</v>
      </c>
      <c r="AR11" s="92">
        <f t="shared" si="21"/>
        <v>-2.4417960261271864E-2</v>
      </c>
      <c r="AS11" s="91"/>
      <c r="AT11" s="83">
        <f t="shared" si="22"/>
        <v>23.640637254901961</v>
      </c>
      <c r="AU11" s="68">
        <f t="shared" si="23"/>
        <v>0.93841843660296764</v>
      </c>
    </row>
    <row r="12" spans="1:47" x14ac:dyDescent="0.3">
      <c r="B12" s="6"/>
      <c r="C12" s="17">
        <v>4.42</v>
      </c>
      <c r="D12" s="81">
        <v>4.65E-2</v>
      </c>
      <c r="E12" s="15">
        <f t="shared" si="0"/>
        <v>1.1832808729745954</v>
      </c>
      <c r="F12" s="15">
        <f t="shared" si="1"/>
        <v>0.47028087297459542</v>
      </c>
      <c r="G12" s="15">
        <f t="shared" si="2"/>
        <v>0.40573251786043529</v>
      </c>
      <c r="H12" s="19">
        <f t="shared" si="3"/>
        <v>1.610560963244027E-2</v>
      </c>
      <c r="J12" s="78">
        <f t="shared" si="4"/>
        <v>22.619767482139565</v>
      </c>
      <c r="K12" s="46">
        <f t="shared" si="5"/>
        <v>0.89789486670925556</v>
      </c>
      <c r="N12" s="6"/>
      <c r="O12" s="17">
        <v>4.5</v>
      </c>
      <c r="P12" s="22">
        <v>7.6999999999999999E-2</v>
      </c>
      <c r="Q12" s="45">
        <f t="shared" si="6"/>
        <v>1.9594113380439537</v>
      </c>
      <c r="R12" s="45">
        <f t="shared" si="7"/>
        <v>1.2464113380439539</v>
      </c>
      <c r="S12" s="15">
        <f t="shared" si="8"/>
        <v>1.075335272037921</v>
      </c>
      <c r="T12" s="52">
        <f t="shared" si="9"/>
        <v>4.2685585584229954E-2</v>
      </c>
      <c r="V12" s="78">
        <f t="shared" si="10"/>
        <v>21.950164727962079</v>
      </c>
      <c r="W12" s="46">
        <f t="shared" si="11"/>
        <v>0.87131489075746582</v>
      </c>
      <c r="Z12" s="6"/>
      <c r="AA12" s="17">
        <v>4.6500000000000004</v>
      </c>
      <c r="AB12" s="6">
        <v>7.8E-2</v>
      </c>
      <c r="AC12" s="45">
        <f t="shared" si="12"/>
        <v>1.9848582385380313</v>
      </c>
      <c r="AD12" s="45">
        <f t="shared" si="13"/>
        <v>1.2718582385380315</v>
      </c>
      <c r="AE12" s="45">
        <f t="shared" si="14"/>
        <v>1.0972894606994783</v>
      </c>
      <c r="AF12" s="46">
        <f t="shared" si="15"/>
        <v>4.3557060205600122E-2</v>
      </c>
      <c r="AH12" s="78">
        <f t="shared" si="16"/>
        <v>21.928210539300522</v>
      </c>
      <c r="AI12" s="46">
        <f t="shared" si="17"/>
        <v>0.87044341613609566</v>
      </c>
      <c r="AL12" s="6"/>
      <c r="AM12">
        <v>4.5</v>
      </c>
      <c r="AN12">
        <v>7.6999999999999999E-2</v>
      </c>
      <c r="AO12" s="15">
        <f t="shared" si="18"/>
        <v>1.9594113380439537</v>
      </c>
      <c r="AP12" s="15">
        <f t="shared" si="19"/>
        <v>1.2464113380439539</v>
      </c>
      <c r="AQ12" s="15">
        <f t="shared" si="20"/>
        <v>1.075335272037921</v>
      </c>
      <c r="AR12" s="19">
        <f t="shared" si="21"/>
        <v>4.2685585584229954E-2</v>
      </c>
      <c r="AT12" s="78">
        <f t="shared" si="22"/>
        <v>21.950164727962079</v>
      </c>
      <c r="AU12" s="46">
        <f t="shared" si="23"/>
        <v>0.87131489075746582</v>
      </c>
    </row>
    <row r="13" spans="1:47" x14ac:dyDescent="0.3">
      <c r="B13" s="6"/>
      <c r="C13" s="17">
        <v>5.7</v>
      </c>
      <c r="D13" s="81">
        <v>5.1499999999999997E-2</v>
      </c>
      <c r="E13" s="15">
        <f t="shared" si="0"/>
        <v>1.3105153754449821</v>
      </c>
      <c r="F13" s="15">
        <f t="shared" si="1"/>
        <v>0.59751537544498212</v>
      </c>
      <c r="G13" s="15">
        <f t="shared" si="2"/>
        <v>0.51550346116821988</v>
      </c>
      <c r="H13" s="19">
        <f t="shared" si="3"/>
        <v>2.0462982739291039E-2</v>
      </c>
      <c r="J13" s="78">
        <f>$E$1-G13-$E$3</f>
        <v>22.509996538831782</v>
      </c>
      <c r="K13" s="46">
        <f>J13/$E$1</f>
        <v>0.89353749360240475</v>
      </c>
      <c r="N13" s="6"/>
      <c r="O13" s="17">
        <v>5.6</v>
      </c>
      <c r="P13" s="22">
        <v>8.3000000000000004E-2</v>
      </c>
      <c r="Q13" s="45">
        <f t="shared" si="6"/>
        <v>2.1120927410084178</v>
      </c>
      <c r="R13" s="45">
        <f t="shared" si="7"/>
        <v>1.3990927410084177</v>
      </c>
      <c r="S13" s="15">
        <f t="shared" si="8"/>
        <v>1.2070604040072623</v>
      </c>
      <c r="T13" s="52">
        <f t="shared" si="9"/>
        <v>4.791443331245087E-2</v>
      </c>
      <c r="V13" s="78">
        <f t="shared" si="10"/>
        <v>21.818439595992739</v>
      </c>
      <c r="W13" s="46">
        <f t="shared" si="11"/>
        <v>0.86608604302924497</v>
      </c>
      <c r="Z13" s="6"/>
      <c r="AA13" s="17">
        <v>5.5</v>
      </c>
      <c r="AB13" s="6">
        <v>8.1000000000000003E-2</v>
      </c>
      <c r="AC13" s="45">
        <f t="shared" si="12"/>
        <v>2.061198940020263</v>
      </c>
      <c r="AD13" s="45">
        <f t="shared" si="13"/>
        <v>1.348198940020263</v>
      </c>
      <c r="AE13" s="45">
        <f t="shared" si="14"/>
        <v>1.1631520266841484</v>
      </c>
      <c r="AF13" s="46">
        <f t="shared" si="15"/>
        <v>4.6171484069710562E-2</v>
      </c>
      <c r="AH13" s="78">
        <f t="shared" si="16"/>
        <v>21.862347973315853</v>
      </c>
      <c r="AI13" s="46">
        <f t="shared" si="17"/>
        <v>0.86782899227198529</v>
      </c>
      <c r="AL13" s="6"/>
      <c r="AM13">
        <v>5.85</v>
      </c>
      <c r="AN13">
        <v>8.4000000000000005E-2</v>
      </c>
      <c r="AO13" s="15">
        <f t="shared" si="18"/>
        <v>2.137539641502495</v>
      </c>
      <c r="AP13" s="15">
        <f t="shared" si="19"/>
        <v>1.4245396415024949</v>
      </c>
      <c r="AQ13" s="15">
        <f t="shared" si="20"/>
        <v>1.2290145926688192</v>
      </c>
      <c r="AR13" s="19">
        <f t="shared" si="21"/>
        <v>4.8785907933821024E-2</v>
      </c>
      <c r="AT13" s="78">
        <f>$E$1-AQ13-$E$3</f>
        <v>21.796485407331183</v>
      </c>
      <c r="AU13" s="46">
        <f>AT13/$E$1</f>
        <v>0.86521456840787481</v>
      </c>
    </row>
    <row r="14" spans="1:47" ht="15" thickBot="1" x14ac:dyDescent="0.35">
      <c r="B14" s="8"/>
      <c r="C14" s="18">
        <v>6.9</v>
      </c>
      <c r="D14" s="82">
        <v>5.6500000000000002E-2</v>
      </c>
      <c r="E14" s="29">
        <f t="shared" si="0"/>
        <v>1.4377498779153688</v>
      </c>
      <c r="F14" s="29">
        <f t="shared" si="1"/>
        <v>0.72474987791536882</v>
      </c>
      <c r="G14" s="29">
        <f t="shared" si="2"/>
        <v>0.62527440447600446</v>
      </c>
      <c r="H14" s="20">
        <f t="shared" si="3"/>
        <v>2.4820355846141808E-2</v>
      </c>
      <c r="J14" s="79">
        <f>$E$1-G14-$E$3</f>
        <v>22.400225595523995</v>
      </c>
      <c r="K14" s="69">
        <f>J14/$E$1</f>
        <v>0.88918012049555395</v>
      </c>
      <c r="N14" s="8"/>
      <c r="O14" s="18">
        <v>6.9</v>
      </c>
      <c r="P14" s="23">
        <v>8.8999999999999996E-2</v>
      </c>
      <c r="Q14" s="47">
        <f t="shared" si="6"/>
        <v>2.2647741439728817</v>
      </c>
      <c r="R14" s="47">
        <f t="shared" si="7"/>
        <v>1.5517741439728816</v>
      </c>
      <c r="S14" s="29">
        <f t="shared" si="8"/>
        <v>1.3387855359766039</v>
      </c>
      <c r="T14" s="53">
        <f t="shared" si="9"/>
        <v>5.3143281040671793E-2</v>
      </c>
      <c r="V14" s="79">
        <f t="shared" si="10"/>
        <v>21.686714464023396</v>
      </c>
      <c r="W14" s="48">
        <f t="shared" si="11"/>
        <v>0.860857195301024</v>
      </c>
      <c r="Z14" s="8"/>
      <c r="AA14" s="18">
        <v>6.6</v>
      </c>
      <c r="AB14" s="8">
        <v>8.5999999999999993E-2</v>
      </c>
      <c r="AC14" s="47">
        <f t="shared" si="12"/>
        <v>2.1884334424906497</v>
      </c>
      <c r="AD14" s="47">
        <f t="shared" si="13"/>
        <v>1.4754334424906497</v>
      </c>
      <c r="AE14" s="47">
        <f t="shared" si="14"/>
        <v>1.2729229699919331</v>
      </c>
      <c r="AF14" s="48">
        <f t="shared" si="15"/>
        <v>5.0528857176561331E-2</v>
      </c>
      <c r="AH14" s="79">
        <f t="shared" si="16"/>
        <v>21.752577030008069</v>
      </c>
      <c r="AI14" s="48">
        <f t="shared" si="17"/>
        <v>0.86347161916513449</v>
      </c>
      <c r="AL14" s="8"/>
      <c r="AM14">
        <v>7</v>
      </c>
      <c r="AN14">
        <v>8.8999999999999996E-2</v>
      </c>
      <c r="AO14" s="29">
        <f t="shared" si="18"/>
        <v>2.2647741439728817</v>
      </c>
      <c r="AP14" s="29">
        <f t="shared" si="19"/>
        <v>1.5517741439728816</v>
      </c>
      <c r="AQ14" s="29">
        <f t="shared" si="20"/>
        <v>1.3387855359766039</v>
      </c>
      <c r="AR14" s="20">
        <f t="shared" si="21"/>
        <v>5.3143281040671793E-2</v>
      </c>
      <c r="AT14" s="79">
        <f>$E$1-AQ14-$E$3</f>
        <v>21.686714464023396</v>
      </c>
      <c r="AU14" s="69">
        <f>AT14/$E$1</f>
        <v>0.860857195301024</v>
      </c>
    </row>
    <row r="15" spans="1:47" x14ac:dyDescent="0.3">
      <c r="B15" s="10">
        <v>25</v>
      </c>
      <c r="C15" s="16">
        <v>2.5</v>
      </c>
      <c r="D15" s="28"/>
      <c r="E15" s="42">
        <f t="shared" si="0"/>
        <v>0</v>
      </c>
      <c r="F15" s="42">
        <f t="shared" si="1"/>
        <v>-0.71299999999999997</v>
      </c>
      <c r="G15" s="42">
        <f t="shared" si="2"/>
        <v>-0.61513725490196081</v>
      </c>
      <c r="H15" s="26">
        <f t="shared" si="3"/>
        <v>-2.4417960261271864E-2</v>
      </c>
      <c r="J15" s="84">
        <f t="shared" si="4"/>
        <v>23.640637254901961</v>
      </c>
      <c r="K15" s="50">
        <f t="shared" si="5"/>
        <v>0.93841843660296764</v>
      </c>
      <c r="N15" s="10">
        <v>25</v>
      </c>
      <c r="O15" s="16">
        <v>2.5</v>
      </c>
      <c r="P15" s="28">
        <v>6.8000000000000005E-2</v>
      </c>
      <c r="Q15" s="49">
        <f t="shared" si="6"/>
        <v>1.7303892335972579</v>
      </c>
      <c r="R15" s="49">
        <f t="shared" si="7"/>
        <v>1.0173892335972581</v>
      </c>
      <c r="S15" s="54">
        <f t="shared" si="8"/>
        <v>0.87774757408390902</v>
      </c>
      <c r="T15" s="55">
        <f t="shared" si="9"/>
        <v>3.4842313991898577E-2</v>
      </c>
      <c r="V15" s="84">
        <f t="shared" si="10"/>
        <v>22.147752425916092</v>
      </c>
      <c r="W15" s="50">
        <f t="shared" si="11"/>
        <v>0.87915816234979727</v>
      </c>
      <c r="Z15" s="10">
        <v>25</v>
      </c>
      <c r="AA15" s="16">
        <v>2.4</v>
      </c>
      <c r="AB15" s="28">
        <v>6.0999999999999999E-2</v>
      </c>
      <c r="AC15" s="49">
        <f t="shared" si="12"/>
        <v>1.5522609301387167</v>
      </c>
      <c r="AD15" s="49">
        <f t="shared" si="13"/>
        <v>0.83926093013871672</v>
      </c>
      <c r="AE15" s="49">
        <f t="shared" si="14"/>
        <v>0.72406825345301051</v>
      </c>
      <c r="AF15" s="50">
        <f t="shared" si="15"/>
        <v>2.87419916423075E-2</v>
      </c>
      <c r="AH15" s="84">
        <f t="shared" si="16"/>
        <v>22.301431746546989</v>
      </c>
      <c r="AI15" s="50">
        <f t="shared" si="17"/>
        <v>0.88525848469938828</v>
      </c>
      <c r="AL15" s="10">
        <v>25</v>
      </c>
      <c r="AM15">
        <v>2.1</v>
      </c>
      <c r="AN15">
        <v>6.6000000000000003E-2</v>
      </c>
      <c r="AO15" s="42">
        <f t="shared" si="18"/>
        <v>1.6794954326091034</v>
      </c>
      <c r="AP15" s="42">
        <f t="shared" si="19"/>
        <v>0.96649543260910342</v>
      </c>
      <c r="AQ15" s="42">
        <f t="shared" si="20"/>
        <v>0.8338391967607951</v>
      </c>
      <c r="AR15" s="26">
        <f t="shared" si="21"/>
        <v>3.3099364749158269E-2</v>
      </c>
      <c r="AT15" s="84">
        <f t="shared" ref="AT15:AT34" si="24">$E$1-AQ15-$E$3</f>
        <v>22.191660803239206</v>
      </c>
      <c r="AU15" s="50">
        <f t="shared" ref="AU15:AU34" si="25">AT15/$E$1</f>
        <v>0.88090111159253748</v>
      </c>
    </row>
    <row r="16" spans="1:47" x14ac:dyDescent="0.3">
      <c r="B16" s="6"/>
      <c r="C16" s="17">
        <v>3.5</v>
      </c>
      <c r="D16" s="6"/>
      <c r="E16" s="40">
        <f t="shared" si="0"/>
        <v>0</v>
      </c>
      <c r="F16" s="40">
        <f t="shared" si="1"/>
        <v>-0.71299999999999997</v>
      </c>
      <c r="G16" s="40">
        <f t="shared" si="2"/>
        <v>-0.61513725490196081</v>
      </c>
      <c r="H16" s="7">
        <f t="shared" si="3"/>
        <v>-2.4417960261271864E-2</v>
      </c>
      <c r="J16" s="78">
        <f t="shared" si="4"/>
        <v>23.640637254901961</v>
      </c>
      <c r="K16" s="46">
        <f t="shared" si="5"/>
        <v>0.93841843660296764</v>
      </c>
      <c r="N16" s="6"/>
      <c r="O16" s="17">
        <v>3.5</v>
      </c>
      <c r="P16" s="6">
        <v>7.0999999999999994E-2</v>
      </c>
      <c r="Q16" s="45">
        <f t="shared" si="6"/>
        <v>1.8067299350794896</v>
      </c>
      <c r="R16" s="45">
        <f t="shared" si="7"/>
        <v>1.0937299350794896</v>
      </c>
      <c r="S16" s="15">
        <f t="shared" si="8"/>
        <v>0.94361014006857924</v>
      </c>
      <c r="T16" s="52">
        <f t="shared" si="9"/>
        <v>3.7456737856009018E-2</v>
      </c>
      <c r="V16" s="78">
        <f t="shared" si="10"/>
        <v>22.081889859931422</v>
      </c>
      <c r="W16" s="46">
        <f t="shared" si="11"/>
        <v>0.87654373848568679</v>
      </c>
      <c r="Z16" s="6"/>
      <c r="AA16" s="17">
        <v>3.8</v>
      </c>
      <c r="AB16" s="6">
        <v>6.6000000000000003E-2</v>
      </c>
      <c r="AC16" s="45">
        <f t="shared" si="12"/>
        <v>1.6794954326091034</v>
      </c>
      <c r="AD16" s="45">
        <f t="shared" si="13"/>
        <v>0.96649543260910342</v>
      </c>
      <c r="AE16" s="45">
        <f t="shared" si="14"/>
        <v>0.8338391967607951</v>
      </c>
      <c r="AF16" s="46">
        <f t="shared" si="15"/>
        <v>3.3099364749158269E-2</v>
      </c>
      <c r="AH16" s="78">
        <f t="shared" si="16"/>
        <v>22.191660803239206</v>
      </c>
      <c r="AI16" s="46">
        <f t="shared" si="17"/>
        <v>0.88090111159253748</v>
      </c>
      <c r="AL16" s="6"/>
      <c r="AM16">
        <v>3.2</v>
      </c>
      <c r="AN16">
        <v>7.0999999999999994E-2</v>
      </c>
      <c r="AO16" s="40">
        <f t="shared" si="18"/>
        <v>1.8067299350794896</v>
      </c>
      <c r="AP16" s="40">
        <f t="shared" si="19"/>
        <v>1.0937299350794896</v>
      </c>
      <c r="AQ16" s="40">
        <f t="shared" si="20"/>
        <v>0.94361014006857924</v>
      </c>
      <c r="AR16" s="7">
        <f t="shared" si="21"/>
        <v>3.7456737856009018E-2</v>
      </c>
      <c r="AT16" s="78">
        <f t="shared" si="24"/>
        <v>22.081889859931422</v>
      </c>
      <c r="AU16" s="46">
        <f t="shared" si="25"/>
        <v>0.87654373848568679</v>
      </c>
    </row>
    <row r="17" spans="2:47" x14ac:dyDescent="0.3">
      <c r="B17" s="6"/>
      <c r="C17" s="17">
        <v>4.5</v>
      </c>
      <c r="D17" s="6"/>
      <c r="E17" s="40">
        <f t="shared" si="0"/>
        <v>0</v>
      </c>
      <c r="F17" s="40">
        <f t="shared" si="1"/>
        <v>-0.71299999999999997</v>
      </c>
      <c r="G17" s="40">
        <f t="shared" si="2"/>
        <v>-0.61513725490196081</v>
      </c>
      <c r="H17" s="7">
        <f t="shared" si="3"/>
        <v>-2.4417960261271864E-2</v>
      </c>
      <c r="J17" s="78">
        <f t="shared" si="4"/>
        <v>23.640637254901961</v>
      </c>
      <c r="K17" s="46">
        <f t="shared" si="5"/>
        <v>0.93841843660296764</v>
      </c>
      <c r="N17" s="6"/>
      <c r="O17" s="17">
        <v>4.5</v>
      </c>
      <c r="P17" s="6">
        <v>7.5999999999999998E-2</v>
      </c>
      <c r="Q17" s="45">
        <f t="shared" si="6"/>
        <v>1.9339644375498763</v>
      </c>
      <c r="R17" s="45">
        <f t="shared" si="7"/>
        <v>1.2209644375498763</v>
      </c>
      <c r="S17" s="15">
        <f t="shared" si="8"/>
        <v>1.0533810833763639</v>
      </c>
      <c r="T17" s="52">
        <f t="shared" si="9"/>
        <v>4.1814110962859793E-2</v>
      </c>
      <c r="V17" s="78">
        <f t="shared" si="10"/>
        <v>21.972118916623636</v>
      </c>
      <c r="W17" s="46">
        <f t="shared" si="11"/>
        <v>0.87218636537883598</v>
      </c>
      <c r="Z17" s="6"/>
      <c r="AA17" s="17">
        <v>4</v>
      </c>
      <c r="AB17" s="6">
        <v>7.1999999999999995E-2</v>
      </c>
      <c r="AC17" s="45">
        <f t="shared" si="12"/>
        <v>1.832176835573567</v>
      </c>
      <c r="AD17" s="45">
        <f t="shared" si="13"/>
        <v>1.1191768355735672</v>
      </c>
      <c r="AE17" s="45">
        <f t="shared" si="14"/>
        <v>0.96556432873013642</v>
      </c>
      <c r="AF17" s="46">
        <f t="shared" si="15"/>
        <v>3.8328212477379185E-2</v>
      </c>
      <c r="AH17" s="78">
        <f t="shared" si="16"/>
        <v>22.059935671269866</v>
      </c>
      <c r="AI17" s="46">
        <f t="shared" si="17"/>
        <v>0.87567226386431662</v>
      </c>
      <c r="AL17" s="6"/>
      <c r="AM17">
        <v>4.5</v>
      </c>
      <c r="AN17">
        <v>7.6999999999999999E-2</v>
      </c>
      <c r="AO17" s="40">
        <f t="shared" si="18"/>
        <v>1.9594113380439537</v>
      </c>
      <c r="AP17" s="40">
        <f t="shared" si="19"/>
        <v>1.2464113380439539</v>
      </c>
      <c r="AQ17" s="40">
        <f t="shared" si="20"/>
        <v>1.075335272037921</v>
      </c>
      <c r="AR17" s="7">
        <f t="shared" si="21"/>
        <v>4.2685585584229954E-2</v>
      </c>
      <c r="AT17" s="78">
        <f t="shared" si="24"/>
        <v>21.950164727962079</v>
      </c>
      <c r="AU17" s="46">
        <f t="shared" si="25"/>
        <v>0.87131489075746582</v>
      </c>
    </row>
    <row r="18" spans="2:47" x14ac:dyDescent="0.3">
      <c r="B18" s="6"/>
      <c r="C18" s="17">
        <v>5.5</v>
      </c>
      <c r="D18" s="6"/>
      <c r="E18" s="40">
        <f t="shared" si="0"/>
        <v>0</v>
      </c>
      <c r="F18" s="40">
        <f t="shared" si="1"/>
        <v>-0.71299999999999997</v>
      </c>
      <c r="G18" s="40">
        <f t="shared" si="2"/>
        <v>-0.61513725490196081</v>
      </c>
      <c r="H18" s="7">
        <f t="shared" si="3"/>
        <v>-2.4417960261271864E-2</v>
      </c>
      <c r="J18" s="78">
        <f t="shared" si="4"/>
        <v>23.640637254901961</v>
      </c>
      <c r="K18" s="46">
        <f t="shared" si="5"/>
        <v>0.93841843660296764</v>
      </c>
      <c r="N18" s="6"/>
      <c r="O18" s="17">
        <v>5.6</v>
      </c>
      <c r="P18" s="6">
        <v>8.2000000000000003E-2</v>
      </c>
      <c r="Q18" s="45">
        <f t="shared" si="6"/>
        <v>2.0866458405143407</v>
      </c>
      <c r="R18" s="45">
        <f t="shared" si="7"/>
        <v>1.3736458405143406</v>
      </c>
      <c r="S18" s="15">
        <f t="shared" si="8"/>
        <v>1.1851062153457057</v>
      </c>
      <c r="T18" s="52">
        <f t="shared" si="9"/>
        <v>4.704295869108073E-2</v>
      </c>
      <c r="V18" s="78">
        <f t="shared" si="10"/>
        <v>21.840393784654296</v>
      </c>
      <c r="W18" s="46">
        <f t="shared" si="11"/>
        <v>0.86695751765061513</v>
      </c>
      <c r="Z18" s="6"/>
      <c r="AA18" s="17">
        <v>5.4</v>
      </c>
      <c r="AB18" s="6">
        <v>7.5999999999999998E-2</v>
      </c>
      <c r="AC18" s="45">
        <f t="shared" si="12"/>
        <v>1.9339644375498763</v>
      </c>
      <c r="AD18" s="45">
        <f t="shared" si="13"/>
        <v>1.2209644375498763</v>
      </c>
      <c r="AE18" s="45">
        <f t="shared" si="14"/>
        <v>1.0533810833763639</v>
      </c>
      <c r="AF18" s="46">
        <f t="shared" si="15"/>
        <v>4.1814110962859793E-2</v>
      </c>
      <c r="AH18" s="78">
        <f t="shared" si="16"/>
        <v>21.972118916623636</v>
      </c>
      <c r="AI18" s="46">
        <f t="shared" si="17"/>
        <v>0.87218636537883598</v>
      </c>
      <c r="AL18" s="6"/>
      <c r="AM18">
        <v>5.6</v>
      </c>
      <c r="AN18">
        <v>8.1000000000000003E-2</v>
      </c>
      <c r="AO18" s="40">
        <f t="shared" si="18"/>
        <v>2.061198940020263</v>
      </c>
      <c r="AP18" s="40">
        <f t="shared" si="19"/>
        <v>1.348198940020263</v>
      </c>
      <c r="AQ18" s="40">
        <f t="shared" si="20"/>
        <v>1.1631520266841484</v>
      </c>
      <c r="AR18" s="7">
        <f t="shared" si="21"/>
        <v>4.6171484069710562E-2</v>
      </c>
      <c r="AT18" s="78">
        <f t="shared" si="24"/>
        <v>21.862347973315853</v>
      </c>
      <c r="AU18" s="46">
        <f t="shared" si="25"/>
        <v>0.86782899227198529</v>
      </c>
    </row>
    <row r="19" spans="2:47" ht="15" thickBot="1" x14ac:dyDescent="0.35">
      <c r="B19" s="8"/>
      <c r="C19" s="18">
        <v>6.5</v>
      </c>
      <c r="D19" s="8"/>
      <c r="E19" s="41">
        <f t="shared" si="0"/>
        <v>0</v>
      </c>
      <c r="F19" s="41">
        <f t="shared" si="1"/>
        <v>-0.71299999999999997</v>
      </c>
      <c r="G19" s="41">
        <f t="shared" si="2"/>
        <v>-0.61513725490196081</v>
      </c>
      <c r="H19" s="9">
        <f t="shared" si="3"/>
        <v>-2.4417960261271864E-2</v>
      </c>
      <c r="J19" s="79">
        <f t="shared" si="4"/>
        <v>23.640637254901961</v>
      </c>
      <c r="K19" s="48">
        <f t="shared" si="5"/>
        <v>0.93841843660296764</v>
      </c>
      <c r="N19" s="8"/>
      <c r="O19" s="18">
        <v>6.5</v>
      </c>
      <c r="P19" s="8">
        <v>8.7999999999999995E-2</v>
      </c>
      <c r="Q19" s="47">
        <f t="shared" si="6"/>
        <v>2.2393272434788041</v>
      </c>
      <c r="R19" s="47">
        <f t="shared" si="7"/>
        <v>1.526327243478804</v>
      </c>
      <c r="S19" s="29">
        <f t="shared" si="8"/>
        <v>1.3168313473150466</v>
      </c>
      <c r="T19" s="53">
        <f t="shared" si="9"/>
        <v>5.2271806419301625E-2</v>
      </c>
      <c r="V19" s="79">
        <f t="shared" si="10"/>
        <v>21.708668652684956</v>
      </c>
      <c r="W19" s="48">
        <f t="shared" si="11"/>
        <v>0.86172866992239427</v>
      </c>
      <c r="Z19" s="8"/>
      <c r="AA19" s="18">
        <v>6.65</v>
      </c>
      <c r="AB19" s="8">
        <v>8.3000000000000004E-2</v>
      </c>
      <c r="AC19" s="47">
        <f t="shared" si="12"/>
        <v>2.1120927410084178</v>
      </c>
      <c r="AD19" s="47">
        <f t="shared" si="13"/>
        <v>1.3990927410084177</v>
      </c>
      <c r="AE19" s="47">
        <f t="shared" si="14"/>
        <v>1.2070604040072623</v>
      </c>
      <c r="AF19" s="48">
        <f t="shared" si="15"/>
        <v>4.791443331245087E-2</v>
      </c>
      <c r="AH19" s="79">
        <f t="shared" si="16"/>
        <v>21.818439595992739</v>
      </c>
      <c r="AI19" s="48">
        <f t="shared" si="17"/>
        <v>0.86608604302924497</v>
      </c>
      <c r="AL19" s="8"/>
      <c r="AM19">
        <v>7.1</v>
      </c>
      <c r="AN19">
        <v>8.5999999999999993E-2</v>
      </c>
      <c r="AO19" s="41">
        <f t="shared" si="18"/>
        <v>2.1884334424906497</v>
      </c>
      <c r="AP19" s="41">
        <f t="shared" si="19"/>
        <v>1.4754334424906497</v>
      </c>
      <c r="AQ19" s="41">
        <f t="shared" si="20"/>
        <v>1.2729229699919331</v>
      </c>
      <c r="AR19" s="9">
        <f t="shared" si="21"/>
        <v>5.0528857176561331E-2</v>
      </c>
      <c r="AT19" s="79">
        <f t="shared" si="24"/>
        <v>21.752577030008069</v>
      </c>
      <c r="AU19" s="48">
        <f t="shared" si="25"/>
        <v>0.86347161916513449</v>
      </c>
    </row>
    <row r="20" spans="2:47" x14ac:dyDescent="0.3">
      <c r="B20" s="10">
        <v>100</v>
      </c>
      <c r="C20" s="16">
        <v>2.5</v>
      </c>
      <c r="D20" s="28"/>
      <c r="E20" s="42">
        <f t="shared" si="0"/>
        <v>0</v>
      </c>
      <c r="F20" s="42">
        <f t="shared" si="1"/>
        <v>-0.71299999999999997</v>
      </c>
      <c r="G20" s="42">
        <f t="shared" si="2"/>
        <v>-0.61513725490196081</v>
      </c>
      <c r="H20" s="26">
        <f t="shared" si="3"/>
        <v>-2.4417960261271864E-2</v>
      </c>
      <c r="J20" s="84">
        <f t="shared" si="4"/>
        <v>23.640637254901961</v>
      </c>
      <c r="K20" s="50">
        <f t="shared" si="5"/>
        <v>0.93841843660296764</v>
      </c>
      <c r="N20" s="10">
        <v>100</v>
      </c>
      <c r="O20" s="16">
        <v>2.2000000000000002</v>
      </c>
      <c r="P20" s="28">
        <v>6.9500000000000006E-2</v>
      </c>
      <c r="Q20" s="49">
        <f t="shared" si="6"/>
        <v>1.7685595843383739</v>
      </c>
      <c r="R20" s="49">
        <f t="shared" si="7"/>
        <v>1.0555595843383738</v>
      </c>
      <c r="S20" s="54">
        <f t="shared" si="8"/>
        <v>0.91067885707624407</v>
      </c>
      <c r="T20" s="55">
        <f t="shared" si="9"/>
        <v>3.6149525923953797E-2</v>
      </c>
      <c r="V20" s="84">
        <f t="shared" si="10"/>
        <v>22.114821142923756</v>
      </c>
      <c r="W20" s="50">
        <f t="shared" si="11"/>
        <v>0.87785095041774197</v>
      </c>
      <c r="Z20" s="10">
        <v>100</v>
      </c>
      <c r="AA20" s="16">
        <v>2.2000000000000002</v>
      </c>
      <c r="AB20" s="28">
        <v>7.0000000000000007E-2</v>
      </c>
      <c r="AC20" s="49">
        <f t="shared" si="12"/>
        <v>1.7812830345854127</v>
      </c>
      <c r="AD20" s="49">
        <f t="shared" si="13"/>
        <v>1.0682830345854128</v>
      </c>
      <c r="AE20" s="49">
        <f t="shared" si="14"/>
        <v>0.92165595140702294</v>
      </c>
      <c r="AF20" s="50">
        <f t="shared" si="15"/>
        <v>3.6585263234638891E-2</v>
      </c>
      <c r="AH20" s="84">
        <f t="shared" si="16"/>
        <v>22.103844048592979</v>
      </c>
      <c r="AI20" s="50">
        <f t="shared" si="17"/>
        <v>0.87741521310705695</v>
      </c>
      <c r="AL20" s="10">
        <v>100</v>
      </c>
      <c r="AM20">
        <v>2.6</v>
      </c>
      <c r="AN20">
        <v>6.9000000000000006E-2</v>
      </c>
      <c r="AO20" s="42">
        <f t="shared" si="18"/>
        <v>1.7558361340913355</v>
      </c>
      <c r="AP20" s="42">
        <f t="shared" si="19"/>
        <v>1.0428361340913357</v>
      </c>
      <c r="AQ20" s="42">
        <f t="shared" si="20"/>
        <v>0.89970176274546609</v>
      </c>
      <c r="AR20" s="26">
        <f t="shared" si="21"/>
        <v>3.5713788613268738E-2</v>
      </c>
      <c r="AT20" s="84">
        <f t="shared" si="24"/>
        <v>22.125798237254536</v>
      </c>
      <c r="AU20" s="50">
        <f t="shared" si="25"/>
        <v>0.87828668772842711</v>
      </c>
    </row>
    <row r="21" spans="2:47" x14ac:dyDescent="0.3">
      <c r="B21" s="6"/>
      <c r="C21" s="17">
        <v>3.5</v>
      </c>
      <c r="D21" s="6"/>
      <c r="E21" s="40">
        <f t="shared" si="0"/>
        <v>0</v>
      </c>
      <c r="F21" s="40">
        <f t="shared" si="1"/>
        <v>-0.71299999999999997</v>
      </c>
      <c r="G21" s="40">
        <f t="shared" si="2"/>
        <v>-0.61513725490196081</v>
      </c>
      <c r="H21" s="7">
        <f t="shared" si="3"/>
        <v>-2.4417960261271864E-2</v>
      </c>
      <c r="J21" s="78">
        <f t="shared" si="4"/>
        <v>23.640637254901961</v>
      </c>
      <c r="K21" s="46">
        <f t="shared" si="5"/>
        <v>0.93841843660296764</v>
      </c>
      <c r="N21" s="6"/>
      <c r="O21" s="17">
        <v>3.7</v>
      </c>
      <c r="P21" s="6">
        <v>7.4499999999999997E-2</v>
      </c>
      <c r="Q21" s="45">
        <f t="shared" si="6"/>
        <v>1.8957940868087604</v>
      </c>
      <c r="R21" s="45">
        <f t="shared" si="7"/>
        <v>1.1827940868087605</v>
      </c>
      <c r="S21" s="15">
        <f t="shared" si="8"/>
        <v>1.0204498003840288</v>
      </c>
      <c r="T21" s="52">
        <f t="shared" si="9"/>
        <v>4.0506899030804573E-2</v>
      </c>
      <c r="V21" s="78">
        <f t="shared" si="10"/>
        <v>22.005050199615972</v>
      </c>
      <c r="W21" s="46">
        <f t="shared" si="11"/>
        <v>0.87349357731089128</v>
      </c>
      <c r="Z21" s="6"/>
      <c r="AA21" s="17">
        <v>3.3</v>
      </c>
      <c r="AB21" s="6">
        <v>7.3999999999999996E-2</v>
      </c>
      <c r="AC21" s="45">
        <f t="shared" si="12"/>
        <v>1.8830706365617216</v>
      </c>
      <c r="AD21" s="45">
        <f t="shared" si="13"/>
        <v>1.1700706365617215</v>
      </c>
      <c r="AE21" s="45">
        <f t="shared" si="14"/>
        <v>1.00947270605325</v>
      </c>
      <c r="AF21" s="46">
        <f t="shared" si="15"/>
        <v>4.0071161720119486E-2</v>
      </c>
      <c r="AH21" s="78">
        <f t="shared" si="16"/>
        <v>22.016027293946753</v>
      </c>
      <c r="AI21" s="46">
        <f t="shared" si="17"/>
        <v>0.87392931462157641</v>
      </c>
      <c r="AL21" s="6"/>
      <c r="AM21">
        <v>3</v>
      </c>
      <c r="AN21">
        <v>7.1999999999999995E-2</v>
      </c>
      <c r="AO21" s="40">
        <f t="shared" si="18"/>
        <v>1.832176835573567</v>
      </c>
      <c r="AP21" s="40">
        <f t="shared" si="19"/>
        <v>1.1191768355735672</v>
      </c>
      <c r="AQ21" s="40">
        <f t="shared" si="20"/>
        <v>0.96556432873013642</v>
      </c>
      <c r="AR21" s="7">
        <f t="shared" si="21"/>
        <v>3.8328212477379185E-2</v>
      </c>
      <c r="AT21" s="78">
        <f t="shared" si="24"/>
        <v>22.059935671269866</v>
      </c>
      <c r="AU21" s="46">
        <f t="shared" si="25"/>
        <v>0.87567226386431662</v>
      </c>
    </row>
    <row r="22" spans="2:47" x14ac:dyDescent="0.3">
      <c r="B22" s="6"/>
      <c r="C22" s="17">
        <v>4.5</v>
      </c>
      <c r="D22" s="6"/>
      <c r="E22" s="40">
        <f t="shared" si="0"/>
        <v>0</v>
      </c>
      <c r="F22" s="40">
        <f t="shared" si="1"/>
        <v>-0.71299999999999997</v>
      </c>
      <c r="G22" s="40">
        <f t="shared" si="2"/>
        <v>-0.61513725490196081</v>
      </c>
      <c r="H22" s="7">
        <f t="shared" si="3"/>
        <v>-2.4417960261271864E-2</v>
      </c>
      <c r="J22" s="78">
        <f t="shared" si="4"/>
        <v>23.640637254901961</v>
      </c>
      <c r="K22" s="46">
        <f t="shared" si="5"/>
        <v>0.93841843660296764</v>
      </c>
      <c r="N22" s="6"/>
      <c r="O22" s="17">
        <v>4.4000000000000004</v>
      </c>
      <c r="P22" s="6">
        <v>7.8E-2</v>
      </c>
      <c r="Q22" s="45">
        <f t="shared" si="6"/>
        <v>1.9848582385380313</v>
      </c>
      <c r="R22" s="45">
        <f t="shared" si="7"/>
        <v>1.2718582385380315</v>
      </c>
      <c r="S22" s="15">
        <f t="shared" si="8"/>
        <v>1.0972894606994783</v>
      </c>
      <c r="T22" s="52">
        <f t="shared" si="9"/>
        <v>4.3557060205600122E-2</v>
      </c>
      <c r="V22" s="78">
        <f t="shared" si="10"/>
        <v>21.928210539300522</v>
      </c>
      <c r="W22" s="46">
        <f t="shared" si="11"/>
        <v>0.87044341613609566</v>
      </c>
      <c r="Z22" s="6"/>
      <c r="AA22" s="17">
        <v>4.9000000000000004</v>
      </c>
      <c r="AB22" s="6">
        <v>7.6999999999999999E-2</v>
      </c>
      <c r="AC22" s="45">
        <f t="shared" si="12"/>
        <v>1.9594113380439537</v>
      </c>
      <c r="AD22" s="45">
        <f t="shared" si="13"/>
        <v>1.2464113380439539</v>
      </c>
      <c r="AE22" s="45">
        <f t="shared" si="14"/>
        <v>1.075335272037921</v>
      </c>
      <c r="AF22" s="46">
        <f t="shared" si="15"/>
        <v>4.2685585584229954E-2</v>
      </c>
      <c r="AH22" s="78">
        <f t="shared" si="16"/>
        <v>21.950164727962079</v>
      </c>
      <c r="AI22" s="46">
        <f t="shared" si="17"/>
        <v>0.87131489075746582</v>
      </c>
      <c r="AL22" s="6"/>
      <c r="AM22">
        <v>4.8</v>
      </c>
      <c r="AN22">
        <v>7.9000000000000001E-2</v>
      </c>
      <c r="AO22" s="40">
        <f t="shared" si="18"/>
        <v>2.0103051390321083</v>
      </c>
      <c r="AP22" s="40">
        <f t="shared" si="19"/>
        <v>1.2973051390321082</v>
      </c>
      <c r="AQ22" s="40">
        <f t="shared" si="20"/>
        <v>1.1192436493610345</v>
      </c>
      <c r="AR22" s="7">
        <f t="shared" si="21"/>
        <v>4.4428534826970248E-2</v>
      </c>
      <c r="AT22" s="78">
        <f t="shared" si="24"/>
        <v>21.906256350638966</v>
      </c>
      <c r="AU22" s="46">
        <f t="shared" si="25"/>
        <v>0.8695719415147255</v>
      </c>
    </row>
    <row r="23" spans="2:47" x14ac:dyDescent="0.3">
      <c r="B23" s="6"/>
      <c r="C23" s="17">
        <v>5.5</v>
      </c>
      <c r="D23" s="6"/>
      <c r="E23" s="40">
        <f t="shared" si="0"/>
        <v>0</v>
      </c>
      <c r="F23" s="40">
        <f t="shared" si="1"/>
        <v>-0.71299999999999997</v>
      </c>
      <c r="G23" s="40">
        <f t="shared" si="2"/>
        <v>-0.61513725490196081</v>
      </c>
      <c r="H23" s="7">
        <f t="shared" si="3"/>
        <v>-2.4417960261271864E-2</v>
      </c>
      <c r="J23" s="78">
        <f t="shared" si="4"/>
        <v>23.640637254901961</v>
      </c>
      <c r="K23" s="46">
        <f t="shared" si="5"/>
        <v>0.93841843660296764</v>
      </c>
      <c r="N23" s="6"/>
      <c r="O23" s="17">
        <v>5.5</v>
      </c>
      <c r="P23" s="6">
        <v>8.1000000000000003E-2</v>
      </c>
      <c r="Q23" s="45">
        <f t="shared" si="6"/>
        <v>2.061198940020263</v>
      </c>
      <c r="R23" s="45">
        <f t="shared" si="7"/>
        <v>1.348198940020263</v>
      </c>
      <c r="S23" s="15">
        <f t="shared" si="8"/>
        <v>1.1631520266841484</v>
      </c>
      <c r="T23" s="52">
        <f t="shared" si="9"/>
        <v>4.6171484069710562E-2</v>
      </c>
      <c r="V23" s="78">
        <f t="shared" si="10"/>
        <v>21.862347973315853</v>
      </c>
      <c r="W23" s="46">
        <f t="shared" si="11"/>
        <v>0.86782899227198529</v>
      </c>
      <c r="Z23" s="6"/>
      <c r="AA23" s="17">
        <v>5.5</v>
      </c>
      <c r="AB23" s="6">
        <v>8.1000000000000003E-2</v>
      </c>
      <c r="AC23" s="45">
        <f t="shared" si="12"/>
        <v>2.061198940020263</v>
      </c>
      <c r="AD23" s="45">
        <f t="shared" si="13"/>
        <v>1.348198940020263</v>
      </c>
      <c r="AE23" s="45">
        <f t="shared" si="14"/>
        <v>1.1631520266841484</v>
      </c>
      <c r="AF23" s="46">
        <f t="shared" si="15"/>
        <v>4.6171484069710562E-2</v>
      </c>
      <c r="AH23" s="78">
        <f t="shared" si="16"/>
        <v>21.862347973315853</v>
      </c>
      <c r="AI23" s="46">
        <f t="shared" si="17"/>
        <v>0.86782899227198529</v>
      </c>
      <c r="AL23" s="6"/>
      <c r="AM23">
        <v>6.05</v>
      </c>
      <c r="AN23">
        <v>8.3000000000000004E-2</v>
      </c>
      <c r="AO23" s="40">
        <f t="shared" si="18"/>
        <v>2.1120927410084178</v>
      </c>
      <c r="AP23" s="40">
        <f t="shared" si="19"/>
        <v>1.3990927410084177</v>
      </c>
      <c r="AQ23" s="40">
        <f t="shared" si="20"/>
        <v>1.2070604040072623</v>
      </c>
      <c r="AR23" s="7">
        <f t="shared" si="21"/>
        <v>4.791443331245087E-2</v>
      </c>
      <c r="AT23" s="78">
        <f t="shared" si="24"/>
        <v>21.818439595992739</v>
      </c>
      <c r="AU23" s="46">
        <f t="shared" si="25"/>
        <v>0.86608604302924497</v>
      </c>
    </row>
    <row r="24" spans="2:47" ht="15" thickBot="1" x14ac:dyDescent="0.35">
      <c r="B24" s="8"/>
      <c r="C24" s="18">
        <v>6.5</v>
      </c>
      <c r="D24" s="8"/>
      <c r="E24" s="41">
        <f t="shared" si="0"/>
        <v>0</v>
      </c>
      <c r="F24" s="41">
        <f t="shared" si="1"/>
        <v>-0.71299999999999997</v>
      </c>
      <c r="G24" s="41">
        <f t="shared" si="2"/>
        <v>-0.61513725490196081</v>
      </c>
      <c r="H24" s="9">
        <f t="shared" si="3"/>
        <v>-2.4417960261271864E-2</v>
      </c>
      <c r="J24" s="79">
        <f t="shared" si="4"/>
        <v>23.640637254901961</v>
      </c>
      <c r="K24" s="48">
        <f t="shared" si="5"/>
        <v>0.93841843660296764</v>
      </c>
      <c r="N24" s="8"/>
      <c r="O24" s="18">
        <v>6.9</v>
      </c>
      <c r="P24" s="8">
        <f>P23+0.009</f>
        <v>0.09</v>
      </c>
      <c r="Q24" s="47">
        <f t="shared" si="6"/>
        <v>2.2902210444669588</v>
      </c>
      <c r="R24" s="47">
        <f t="shared" si="7"/>
        <v>1.5772210444669588</v>
      </c>
      <c r="S24" s="29">
        <f t="shared" si="8"/>
        <v>1.3607397246381605</v>
      </c>
      <c r="T24" s="53">
        <f t="shared" si="9"/>
        <v>5.401475566204194E-2</v>
      </c>
      <c r="V24" s="78">
        <f t="shared" si="10"/>
        <v>21.664760275361839</v>
      </c>
      <c r="W24" s="46">
        <f t="shared" si="11"/>
        <v>0.85998572067965384</v>
      </c>
      <c r="Z24" s="8"/>
      <c r="AA24" s="18">
        <v>6.9</v>
      </c>
      <c r="AB24" s="8">
        <v>8.7999999999999995E-2</v>
      </c>
      <c r="AC24" s="47">
        <f t="shared" si="12"/>
        <v>2.2393272434788041</v>
      </c>
      <c r="AD24" s="47">
        <f t="shared" si="13"/>
        <v>1.526327243478804</v>
      </c>
      <c r="AE24" s="47">
        <f t="shared" si="14"/>
        <v>1.3168313473150466</v>
      </c>
      <c r="AF24" s="48">
        <f t="shared" si="15"/>
        <v>5.2271806419301625E-2</v>
      </c>
      <c r="AH24" s="78">
        <f t="shared" si="16"/>
        <v>21.708668652684956</v>
      </c>
      <c r="AI24" s="46">
        <f t="shared" si="17"/>
        <v>0.86172866992239427</v>
      </c>
      <c r="AL24" s="8"/>
      <c r="AM24">
        <v>7.15</v>
      </c>
      <c r="AN24">
        <v>0.09</v>
      </c>
      <c r="AO24" s="41">
        <f t="shared" si="18"/>
        <v>2.2902210444669588</v>
      </c>
      <c r="AP24" s="41">
        <f t="shared" si="19"/>
        <v>1.5772210444669588</v>
      </c>
      <c r="AQ24" s="41">
        <f t="shared" si="20"/>
        <v>1.3607397246381605</v>
      </c>
      <c r="AR24" s="9">
        <f t="shared" si="21"/>
        <v>5.401475566204194E-2</v>
      </c>
      <c r="AT24" s="79">
        <f t="shared" si="24"/>
        <v>21.664760275361839</v>
      </c>
      <c r="AU24" s="48">
        <f t="shared" si="25"/>
        <v>0.85998572067965384</v>
      </c>
    </row>
    <row r="25" spans="2:47" x14ac:dyDescent="0.3">
      <c r="B25" s="10">
        <v>250</v>
      </c>
      <c r="C25" s="16">
        <v>2.5</v>
      </c>
      <c r="D25" s="28"/>
      <c r="E25" s="42">
        <f t="shared" si="0"/>
        <v>0</v>
      </c>
      <c r="F25" s="42">
        <f t="shared" si="1"/>
        <v>-0.71299999999999997</v>
      </c>
      <c r="G25" s="42">
        <f t="shared" si="2"/>
        <v>-0.61513725490196081</v>
      </c>
      <c r="H25" s="26">
        <f t="shared" si="3"/>
        <v>-2.4417960261271864E-2</v>
      </c>
      <c r="J25" s="84">
        <f t="shared" si="4"/>
        <v>23.640637254901961</v>
      </c>
      <c r="K25" s="50">
        <f t="shared" si="5"/>
        <v>0.93841843660296764</v>
      </c>
      <c r="N25" s="10">
        <v>250</v>
      </c>
      <c r="O25" s="16">
        <v>2.5499999999999998</v>
      </c>
      <c r="P25" s="28">
        <v>7.1499999999999994E-2</v>
      </c>
      <c r="Q25" s="49">
        <f t="shared" si="6"/>
        <v>1.8194533853265284</v>
      </c>
      <c r="R25" s="49">
        <f t="shared" si="7"/>
        <v>1.1064533853265286</v>
      </c>
      <c r="S25" s="54">
        <f t="shared" si="8"/>
        <v>0.954587234399358</v>
      </c>
      <c r="T25" s="55">
        <f t="shared" si="9"/>
        <v>3.7892475166694112E-2</v>
      </c>
      <c r="V25" s="78">
        <f t="shared" si="10"/>
        <v>22.070912765600642</v>
      </c>
      <c r="W25" s="46">
        <f t="shared" si="11"/>
        <v>0.87610800117500165</v>
      </c>
      <c r="Z25" s="10">
        <v>250</v>
      </c>
      <c r="AA25" s="16">
        <v>2.9</v>
      </c>
      <c r="AB25" s="28">
        <v>6.8000000000000005E-2</v>
      </c>
      <c r="AC25" s="49">
        <f t="shared" si="12"/>
        <v>1.7303892335972579</v>
      </c>
      <c r="AD25" s="49">
        <f t="shared" si="13"/>
        <v>1.0173892335972581</v>
      </c>
      <c r="AE25" s="49">
        <f t="shared" si="14"/>
        <v>0.87774757408390902</v>
      </c>
      <c r="AF25" s="50">
        <f t="shared" si="15"/>
        <v>3.4842313991898577E-2</v>
      </c>
      <c r="AH25" s="78">
        <f t="shared" si="16"/>
        <v>22.147752425916092</v>
      </c>
      <c r="AI25" s="46">
        <f t="shared" si="17"/>
        <v>0.87915816234979727</v>
      </c>
      <c r="AL25" s="10">
        <v>250</v>
      </c>
      <c r="AM25">
        <v>2.4</v>
      </c>
      <c r="AN25">
        <v>6.7000000000000004E-2</v>
      </c>
      <c r="AO25" s="42">
        <f t="shared" si="18"/>
        <v>1.7049423331031808</v>
      </c>
      <c r="AP25" s="42">
        <f t="shared" si="19"/>
        <v>0.99194233310318081</v>
      </c>
      <c r="AQ25" s="42">
        <f t="shared" si="20"/>
        <v>0.85579338542235206</v>
      </c>
      <c r="AR25" s="26">
        <f t="shared" si="21"/>
        <v>3.3970839370528423E-2</v>
      </c>
      <c r="AT25" s="84">
        <f t="shared" si="24"/>
        <v>22.169706614577649</v>
      </c>
      <c r="AU25" s="50">
        <f t="shared" si="25"/>
        <v>0.88002963697116743</v>
      </c>
    </row>
    <row r="26" spans="2:47" x14ac:dyDescent="0.3">
      <c r="B26" s="6"/>
      <c r="C26" s="17">
        <v>3.5</v>
      </c>
      <c r="D26" s="6"/>
      <c r="E26" s="40">
        <f t="shared" si="0"/>
        <v>0</v>
      </c>
      <c r="F26" s="40">
        <f t="shared" si="1"/>
        <v>-0.71299999999999997</v>
      </c>
      <c r="G26" s="40">
        <f t="shared" si="2"/>
        <v>-0.61513725490196081</v>
      </c>
      <c r="H26" s="7">
        <f t="shared" si="3"/>
        <v>-2.4417960261271864E-2</v>
      </c>
      <c r="J26" s="78">
        <f t="shared" si="4"/>
        <v>23.640637254901961</v>
      </c>
      <c r="K26" s="46">
        <f t="shared" si="5"/>
        <v>0.93841843660296764</v>
      </c>
      <c r="N26" s="6"/>
      <c r="O26" s="17">
        <v>3.4</v>
      </c>
      <c r="P26" s="6">
        <v>7.6499999999999999E-2</v>
      </c>
      <c r="Q26" s="45">
        <f t="shared" si="6"/>
        <v>1.9466878877969152</v>
      </c>
      <c r="R26" s="45">
        <f t="shared" si="7"/>
        <v>1.2336878877969153</v>
      </c>
      <c r="S26" s="15">
        <f t="shared" si="8"/>
        <v>1.0643581777071427</v>
      </c>
      <c r="T26" s="52">
        <f t="shared" si="9"/>
        <v>4.2249848273544881E-2</v>
      </c>
      <c r="V26" s="78">
        <f t="shared" si="10"/>
        <v>21.961141822292859</v>
      </c>
      <c r="W26" s="46">
        <f t="shared" si="11"/>
        <v>0.87175062806815096</v>
      </c>
      <c r="Z26" s="6"/>
      <c r="AA26" s="17">
        <v>3.4</v>
      </c>
      <c r="AB26" s="6">
        <v>7.2999999999999995E-2</v>
      </c>
      <c r="AC26" s="45">
        <f t="shared" si="12"/>
        <v>1.8576237360676444</v>
      </c>
      <c r="AD26" s="45">
        <f t="shared" si="13"/>
        <v>1.1446237360676443</v>
      </c>
      <c r="AE26" s="45">
        <f t="shared" si="14"/>
        <v>0.98751851739169316</v>
      </c>
      <c r="AF26" s="46">
        <f t="shared" si="15"/>
        <v>3.9199687098749332E-2</v>
      </c>
      <c r="AH26" s="78">
        <f t="shared" si="16"/>
        <v>22.037981482608309</v>
      </c>
      <c r="AI26" s="46">
        <f t="shared" si="17"/>
        <v>0.87480078924294657</v>
      </c>
      <c r="AL26" s="6"/>
      <c r="AM26">
        <v>3.65</v>
      </c>
      <c r="AN26">
        <v>7.0000000000000007E-2</v>
      </c>
      <c r="AO26" s="40">
        <f t="shared" si="18"/>
        <v>1.7812830345854127</v>
      </c>
      <c r="AP26" s="40">
        <f t="shared" si="19"/>
        <v>1.0682830345854128</v>
      </c>
      <c r="AQ26" s="40">
        <f t="shared" si="20"/>
        <v>0.92165595140702294</v>
      </c>
      <c r="AR26" s="7">
        <f t="shared" si="21"/>
        <v>3.6585263234638891E-2</v>
      </c>
      <c r="AT26" s="78">
        <f t="shared" si="24"/>
        <v>22.103844048592979</v>
      </c>
      <c r="AU26" s="46">
        <f t="shared" si="25"/>
        <v>0.87741521310705695</v>
      </c>
    </row>
    <row r="27" spans="2:47" x14ac:dyDescent="0.3">
      <c r="B27" s="6"/>
      <c r="C27" s="17">
        <v>4.5</v>
      </c>
      <c r="D27" s="6"/>
      <c r="E27" s="40">
        <f t="shared" si="0"/>
        <v>0</v>
      </c>
      <c r="F27" s="40">
        <f t="shared" si="1"/>
        <v>-0.71299999999999997</v>
      </c>
      <c r="G27" s="40">
        <f t="shared" si="2"/>
        <v>-0.61513725490196081</v>
      </c>
      <c r="H27" s="7">
        <f t="shared" si="3"/>
        <v>-2.4417960261271864E-2</v>
      </c>
      <c r="J27" s="78">
        <f t="shared" si="4"/>
        <v>23.640637254901961</v>
      </c>
      <c r="K27" s="46">
        <f t="shared" si="5"/>
        <v>0.93841843660296764</v>
      </c>
      <c r="N27" s="6"/>
      <c r="O27" s="17">
        <v>4.8</v>
      </c>
      <c r="P27" s="6">
        <v>7.8E-2</v>
      </c>
      <c r="Q27" s="45">
        <f t="shared" si="6"/>
        <v>1.9848582385380313</v>
      </c>
      <c r="R27" s="45">
        <f t="shared" si="7"/>
        <v>1.2718582385380315</v>
      </c>
      <c r="S27" s="15">
        <f t="shared" si="8"/>
        <v>1.0972894606994783</v>
      </c>
      <c r="T27" s="52">
        <f t="shared" si="9"/>
        <v>4.3557060205600122E-2</v>
      </c>
      <c r="V27" s="78">
        <f t="shared" si="10"/>
        <v>21.928210539300522</v>
      </c>
      <c r="W27" s="46">
        <f t="shared" si="11"/>
        <v>0.87044341613609566</v>
      </c>
      <c r="Z27" s="6"/>
      <c r="AA27" s="17">
        <v>4.5</v>
      </c>
      <c r="AB27" s="6">
        <v>7.6999999999999999E-2</v>
      </c>
      <c r="AC27" s="45">
        <f t="shared" si="12"/>
        <v>1.9594113380439537</v>
      </c>
      <c r="AD27" s="45">
        <f t="shared" si="13"/>
        <v>1.2464113380439539</v>
      </c>
      <c r="AE27" s="45">
        <f t="shared" si="14"/>
        <v>1.075335272037921</v>
      </c>
      <c r="AF27" s="46">
        <f t="shared" si="15"/>
        <v>4.2685585584229954E-2</v>
      </c>
      <c r="AH27" s="78">
        <f t="shared" si="16"/>
        <v>21.950164727962079</v>
      </c>
      <c r="AI27" s="46">
        <f t="shared" si="17"/>
        <v>0.87131489075746582</v>
      </c>
      <c r="AL27" s="6"/>
      <c r="AM27">
        <v>4.4000000000000004</v>
      </c>
      <c r="AN27">
        <v>7.9000000000000001E-2</v>
      </c>
      <c r="AO27" s="40">
        <f t="shared" si="18"/>
        <v>2.0103051390321083</v>
      </c>
      <c r="AP27" s="40">
        <f t="shared" si="19"/>
        <v>1.2973051390321082</v>
      </c>
      <c r="AQ27" s="40">
        <f t="shared" si="20"/>
        <v>1.1192436493610345</v>
      </c>
      <c r="AR27" s="7">
        <f t="shared" si="21"/>
        <v>4.4428534826970248E-2</v>
      </c>
      <c r="AT27" s="78">
        <f t="shared" si="24"/>
        <v>21.906256350638966</v>
      </c>
      <c r="AU27" s="46">
        <f t="shared" si="25"/>
        <v>0.8695719415147255</v>
      </c>
    </row>
    <row r="28" spans="2:47" x14ac:dyDescent="0.3">
      <c r="B28" s="6"/>
      <c r="C28" s="17">
        <v>5.5</v>
      </c>
      <c r="D28" s="6"/>
      <c r="E28" s="40">
        <f t="shared" si="0"/>
        <v>0</v>
      </c>
      <c r="F28" s="40">
        <f t="shared" si="1"/>
        <v>-0.71299999999999997</v>
      </c>
      <c r="G28" s="40">
        <f t="shared" si="2"/>
        <v>-0.61513725490196081</v>
      </c>
      <c r="H28" s="7">
        <f t="shared" si="3"/>
        <v>-2.4417960261271864E-2</v>
      </c>
      <c r="J28" s="78">
        <f t="shared" si="4"/>
        <v>23.640637254901961</v>
      </c>
      <c r="K28" s="46">
        <f t="shared" si="5"/>
        <v>0.93841843660296764</v>
      </c>
      <c r="N28" s="6"/>
      <c r="O28" s="17">
        <v>5.3</v>
      </c>
      <c r="P28" s="6">
        <v>8.4000000000000005E-2</v>
      </c>
      <c r="Q28" s="45">
        <f t="shared" si="6"/>
        <v>2.137539641502495</v>
      </c>
      <c r="R28" s="45">
        <f t="shared" si="7"/>
        <v>1.4245396415024949</v>
      </c>
      <c r="S28" s="15">
        <f t="shared" si="8"/>
        <v>1.2290145926688192</v>
      </c>
      <c r="T28" s="52">
        <f t="shared" si="9"/>
        <v>4.8785907933821024E-2</v>
      </c>
      <c r="V28" s="78">
        <f t="shared" si="10"/>
        <v>21.796485407331183</v>
      </c>
      <c r="W28" s="46">
        <f t="shared" si="11"/>
        <v>0.86521456840787481</v>
      </c>
      <c r="Z28" s="6"/>
      <c r="AA28" s="17">
        <v>5.6</v>
      </c>
      <c r="AB28" s="6">
        <v>8.1000000000000003E-2</v>
      </c>
      <c r="AC28" s="45">
        <f t="shared" si="12"/>
        <v>2.061198940020263</v>
      </c>
      <c r="AD28" s="45">
        <f t="shared" si="13"/>
        <v>1.348198940020263</v>
      </c>
      <c r="AE28" s="45">
        <f t="shared" si="14"/>
        <v>1.1631520266841484</v>
      </c>
      <c r="AF28" s="46">
        <f t="shared" si="15"/>
        <v>4.6171484069710562E-2</v>
      </c>
      <c r="AH28" s="78">
        <f t="shared" si="16"/>
        <v>21.862347973315853</v>
      </c>
      <c r="AI28" s="46">
        <f t="shared" si="17"/>
        <v>0.86782899227198529</v>
      </c>
      <c r="AL28" s="6"/>
      <c r="AM28">
        <v>5.8</v>
      </c>
      <c r="AN28">
        <v>8.2000000000000003E-2</v>
      </c>
      <c r="AO28" s="40">
        <f t="shared" si="18"/>
        <v>2.0866458405143407</v>
      </c>
      <c r="AP28" s="40">
        <f t="shared" si="19"/>
        <v>1.3736458405143406</v>
      </c>
      <c r="AQ28" s="40">
        <f t="shared" si="20"/>
        <v>1.1851062153457057</v>
      </c>
      <c r="AR28" s="7">
        <f t="shared" si="21"/>
        <v>4.704295869108073E-2</v>
      </c>
      <c r="AT28" s="78">
        <f t="shared" si="24"/>
        <v>21.840393784654296</v>
      </c>
      <c r="AU28" s="46">
        <f t="shared" si="25"/>
        <v>0.86695751765061513</v>
      </c>
    </row>
    <row r="29" spans="2:47" ht="15" thickBot="1" x14ac:dyDescent="0.35">
      <c r="B29" s="8"/>
      <c r="C29" s="18">
        <v>6.5</v>
      </c>
      <c r="D29" s="8"/>
      <c r="E29" s="41">
        <f t="shared" si="0"/>
        <v>0</v>
      </c>
      <c r="F29" s="41">
        <f t="shared" si="1"/>
        <v>-0.71299999999999997</v>
      </c>
      <c r="G29" s="41">
        <f t="shared" si="2"/>
        <v>-0.61513725490196081</v>
      </c>
      <c r="H29" s="9">
        <f t="shared" si="3"/>
        <v>-2.4417960261271864E-2</v>
      </c>
      <c r="J29" s="79">
        <f t="shared" si="4"/>
        <v>23.640637254901961</v>
      </c>
      <c r="K29" s="48">
        <f t="shared" si="5"/>
        <v>0.93841843660296764</v>
      </c>
      <c r="N29" s="8"/>
      <c r="O29" s="18">
        <v>6.7</v>
      </c>
      <c r="P29" s="8">
        <v>9.0999999999999998E-2</v>
      </c>
      <c r="Q29" s="47">
        <f t="shared" si="6"/>
        <v>2.315667944961036</v>
      </c>
      <c r="R29" s="47">
        <f t="shared" si="7"/>
        <v>1.6026679449610359</v>
      </c>
      <c r="S29" s="29">
        <f t="shared" si="8"/>
        <v>1.3826939132997174</v>
      </c>
      <c r="T29" s="53">
        <f t="shared" si="9"/>
        <v>5.4886230283412087E-2</v>
      </c>
      <c r="V29" s="78">
        <f t="shared" si="10"/>
        <v>21.642806086700283</v>
      </c>
      <c r="W29" s="46">
        <f t="shared" si="11"/>
        <v>0.85911424605828368</v>
      </c>
      <c r="Z29" s="8"/>
      <c r="AA29" s="18">
        <v>6.7</v>
      </c>
      <c r="AB29" s="8">
        <v>8.6999999999999994E-2</v>
      </c>
      <c r="AC29" s="47">
        <f t="shared" si="12"/>
        <v>2.2138803429847269</v>
      </c>
      <c r="AD29" s="47">
        <f t="shared" si="13"/>
        <v>1.5008803429847268</v>
      </c>
      <c r="AE29" s="47">
        <f t="shared" si="14"/>
        <v>1.29487715865349</v>
      </c>
      <c r="AF29" s="48">
        <f t="shared" si="15"/>
        <v>5.1400331797931485E-2</v>
      </c>
      <c r="AH29" s="78">
        <f t="shared" si="16"/>
        <v>21.730622841346509</v>
      </c>
      <c r="AI29" s="46">
        <f t="shared" si="17"/>
        <v>0.86260014454376421</v>
      </c>
      <c r="AL29" s="8"/>
      <c r="AM29">
        <v>7.1</v>
      </c>
      <c r="AN29">
        <v>0.09</v>
      </c>
      <c r="AO29" s="41">
        <f t="shared" si="18"/>
        <v>2.2902210444669588</v>
      </c>
      <c r="AP29" s="41">
        <f t="shared" si="19"/>
        <v>1.5772210444669588</v>
      </c>
      <c r="AQ29" s="41">
        <f t="shared" si="20"/>
        <v>1.3607397246381605</v>
      </c>
      <c r="AR29" s="9">
        <f t="shared" si="21"/>
        <v>5.401475566204194E-2</v>
      </c>
      <c r="AT29" s="79">
        <f t="shared" si="24"/>
        <v>21.664760275361839</v>
      </c>
      <c r="AU29" s="48">
        <f t="shared" si="25"/>
        <v>0.85998572067965384</v>
      </c>
    </row>
    <row r="30" spans="2:47" x14ac:dyDescent="0.3">
      <c r="B30" s="10">
        <v>500</v>
      </c>
      <c r="C30" s="16">
        <v>2.5</v>
      </c>
      <c r="D30" s="28"/>
      <c r="E30" s="42">
        <f t="shared" si="0"/>
        <v>0</v>
      </c>
      <c r="F30" s="42">
        <f t="shared" si="1"/>
        <v>-0.71299999999999997</v>
      </c>
      <c r="G30" s="42">
        <f t="shared" si="2"/>
        <v>-0.61513725490196081</v>
      </c>
      <c r="H30" s="26">
        <f t="shared" si="3"/>
        <v>-2.4417960261271864E-2</v>
      </c>
      <c r="J30" s="84">
        <f t="shared" si="4"/>
        <v>23.640637254901961</v>
      </c>
      <c r="K30" s="50">
        <f t="shared" si="5"/>
        <v>0.93841843660296764</v>
      </c>
      <c r="N30" s="10">
        <v>500</v>
      </c>
      <c r="O30" s="16">
        <v>2.8</v>
      </c>
      <c r="P30" s="28">
        <v>7.0000000000000007E-2</v>
      </c>
      <c r="Q30" s="49">
        <f t="shared" si="6"/>
        <v>1.7812830345854127</v>
      </c>
      <c r="R30" s="49">
        <f t="shared" si="7"/>
        <v>1.0682830345854128</v>
      </c>
      <c r="S30" s="54">
        <f t="shared" si="8"/>
        <v>0.92165595140702294</v>
      </c>
      <c r="T30" s="55">
        <f t="shared" si="9"/>
        <v>3.6585263234638891E-2</v>
      </c>
      <c r="V30" s="78">
        <f t="shared" si="10"/>
        <v>22.103844048592979</v>
      </c>
      <c r="W30" s="46">
        <f t="shared" si="11"/>
        <v>0.87741521310705695</v>
      </c>
      <c r="Z30" s="10">
        <v>500</v>
      </c>
      <c r="AA30" s="16">
        <v>2.6</v>
      </c>
      <c r="AB30" s="28">
        <v>6.8000000000000005E-2</v>
      </c>
      <c r="AC30" s="49">
        <f t="shared" si="12"/>
        <v>1.7303892335972579</v>
      </c>
      <c r="AD30" s="49">
        <f t="shared" si="13"/>
        <v>1.0173892335972581</v>
      </c>
      <c r="AE30" s="49">
        <f t="shared" si="14"/>
        <v>0.87774757408390902</v>
      </c>
      <c r="AF30" s="50">
        <f t="shared" si="15"/>
        <v>3.4842313991898577E-2</v>
      </c>
      <c r="AH30" s="78">
        <f t="shared" si="16"/>
        <v>22.147752425916092</v>
      </c>
      <c r="AI30" s="46">
        <f t="shared" si="17"/>
        <v>0.87915816234979727</v>
      </c>
      <c r="AL30" s="10">
        <v>500</v>
      </c>
      <c r="AM30">
        <v>2.5499999999999998</v>
      </c>
      <c r="AN30">
        <v>7.0000000000000007E-2</v>
      </c>
      <c r="AO30" s="42">
        <f t="shared" si="18"/>
        <v>1.7812830345854127</v>
      </c>
      <c r="AP30" s="42">
        <f t="shared" si="19"/>
        <v>1.0682830345854128</v>
      </c>
      <c r="AQ30" s="42">
        <f t="shared" si="20"/>
        <v>0.92165595140702294</v>
      </c>
      <c r="AR30" s="26">
        <f t="shared" si="21"/>
        <v>3.6585263234638891E-2</v>
      </c>
      <c r="AT30" s="84">
        <f t="shared" si="24"/>
        <v>22.103844048592979</v>
      </c>
      <c r="AU30" s="50">
        <f t="shared" si="25"/>
        <v>0.87741521310705695</v>
      </c>
    </row>
    <row r="31" spans="2:47" x14ac:dyDescent="0.3">
      <c r="B31" s="6"/>
      <c r="C31" s="17">
        <v>3.5</v>
      </c>
      <c r="D31" s="6"/>
      <c r="E31" s="40">
        <f t="shared" si="0"/>
        <v>0</v>
      </c>
      <c r="F31" s="40">
        <f t="shared" si="1"/>
        <v>-0.71299999999999997</v>
      </c>
      <c r="G31" s="40">
        <f t="shared" si="2"/>
        <v>-0.61513725490196081</v>
      </c>
      <c r="H31" s="7">
        <f t="shared" si="3"/>
        <v>-2.4417960261271864E-2</v>
      </c>
      <c r="J31" s="78">
        <f t="shared" si="4"/>
        <v>23.640637254901961</v>
      </c>
      <c r="K31" s="46">
        <f t="shared" si="5"/>
        <v>0.93841843660296764</v>
      </c>
      <c r="N31" s="6"/>
      <c r="O31" s="17">
        <v>3.3</v>
      </c>
      <c r="P31" s="6">
        <v>7.4999999999999997E-2</v>
      </c>
      <c r="Q31" s="45">
        <f t="shared" si="6"/>
        <v>1.9085175370557992</v>
      </c>
      <c r="R31" s="45">
        <f t="shared" si="7"/>
        <v>1.1955175370557991</v>
      </c>
      <c r="S31" s="15">
        <f t="shared" si="8"/>
        <v>1.0314268947148071</v>
      </c>
      <c r="T31" s="52">
        <f t="shared" si="9"/>
        <v>4.094263634148964E-2</v>
      </c>
      <c r="V31" s="78">
        <f t="shared" si="10"/>
        <v>21.994073105285192</v>
      </c>
      <c r="W31" s="46">
        <f t="shared" si="11"/>
        <v>0.87305784000020614</v>
      </c>
      <c r="Z31" s="6"/>
      <c r="AA31" s="17">
        <v>3</v>
      </c>
      <c r="AB31" s="6">
        <v>7.0999999999999994E-2</v>
      </c>
      <c r="AC31" s="45">
        <f t="shared" si="12"/>
        <v>1.8067299350794896</v>
      </c>
      <c r="AD31" s="45">
        <f t="shared" si="13"/>
        <v>1.0937299350794896</v>
      </c>
      <c r="AE31" s="45">
        <f t="shared" si="14"/>
        <v>0.94361014006857924</v>
      </c>
      <c r="AF31" s="46">
        <f t="shared" si="15"/>
        <v>3.7456737856009018E-2</v>
      </c>
      <c r="AH31" s="78">
        <f t="shared" si="16"/>
        <v>22.081889859931422</v>
      </c>
      <c r="AI31" s="46">
        <f t="shared" si="17"/>
        <v>0.87654373848568679</v>
      </c>
      <c r="AL31" s="6"/>
      <c r="AM31">
        <v>3.4</v>
      </c>
      <c r="AN31">
        <v>7.1999999999999995E-2</v>
      </c>
      <c r="AO31" s="40">
        <f t="shared" si="18"/>
        <v>1.832176835573567</v>
      </c>
      <c r="AP31" s="40">
        <f t="shared" si="19"/>
        <v>1.1191768355735672</v>
      </c>
      <c r="AQ31" s="40">
        <f t="shared" si="20"/>
        <v>0.96556432873013642</v>
      </c>
      <c r="AR31" s="7">
        <f t="shared" si="21"/>
        <v>3.8328212477379185E-2</v>
      </c>
      <c r="AT31" s="78">
        <f t="shared" si="24"/>
        <v>22.059935671269866</v>
      </c>
      <c r="AU31" s="46">
        <f t="shared" si="25"/>
        <v>0.87567226386431662</v>
      </c>
    </row>
    <row r="32" spans="2:47" x14ac:dyDescent="0.3">
      <c r="B32" s="6"/>
      <c r="C32" s="17">
        <v>4.5</v>
      </c>
      <c r="D32" s="6"/>
      <c r="E32" s="40">
        <f t="shared" si="0"/>
        <v>0</v>
      </c>
      <c r="F32" s="40">
        <f t="shared" si="1"/>
        <v>-0.71299999999999997</v>
      </c>
      <c r="G32" s="40">
        <f t="shared" si="2"/>
        <v>-0.61513725490196081</v>
      </c>
      <c r="H32" s="7">
        <f t="shared" si="3"/>
        <v>-2.4417960261271864E-2</v>
      </c>
      <c r="J32" s="78">
        <f t="shared" si="4"/>
        <v>23.640637254901961</v>
      </c>
      <c r="K32" s="46">
        <f t="shared" si="5"/>
        <v>0.93841843660296764</v>
      </c>
      <c r="N32" s="6"/>
      <c r="O32" s="17">
        <v>4.3</v>
      </c>
      <c r="P32" s="6">
        <v>7.85E-2</v>
      </c>
      <c r="Q32" s="45">
        <f t="shared" si="6"/>
        <v>1.9975816887850697</v>
      </c>
      <c r="R32" s="45">
        <f t="shared" si="7"/>
        <v>1.2845816887850696</v>
      </c>
      <c r="S32" s="15">
        <f t="shared" si="8"/>
        <v>1.1082665550302562</v>
      </c>
      <c r="T32" s="52">
        <f t="shared" si="9"/>
        <v>4.3992797516285174E-2</v>
      </c>
      <c r="V32" s="78">
        <f t="shared" si="10"/>
        <v>21.917233444969746</v>
      </c>
      <c r="W32" s="46">
        <f t="shared" si="11"/>
        <v>0.87000767882541064</v>
      </c>
      <c r="Z32" s="6"/>
      <c r="AA32" s="17">
        <v>4.0999999999999996</v>
      </c>
      <c r="AB32" s="6">
        <v>7.4999999999999997E-2</v>
      </c>
      <c r="AC32" s="45">
        <f t="shared" si="12"/>
        <v>1.9085175370557992</v>
      </c>
      <c r="AD32" s="45">
        <f t="shared" si="13"/>
        <v>1.1955175370557991</v>
      </c>
      <c r="AE32" s="45">
        <f t="shared" si="14"/>
        <v>1.0314268947148071</v>
      </c>
      <c r="AF32" s="46">
        <f t="shared" si="15"/>
        <v>4.094263634148964E-2</v>
      </c>
      <c r="AH32" s="78">
        <f t="shared" si="16"/>
        <v>21.994073105285192</v>
      </c>
      <c r="AI32" s="46">
        <f t="shared" si="17"/>
        <v>0.87305784000020614</v>
      </c>
      <c r="AL32" s="6"/>
      <c r="AM32">
        <v>4.7</v>
      </c>
      <c r="AN32">
        <v>7.6999999999999999E-2</v>
      </c>
      <c r="AO32" s="40">
        <f t="shared" si="18"/>
        <v>1.9594113380439537</v>
      </c>
      <c r="AP32" s="40">
        <f t="shared" si="19"/>
        <v>1.2464113380439539</v>
      </c>
      <c r="AQ32" s="40">
        <f t="shared" si="20"/>
        <v>1.075335272037921</v>
      </c>
      <c r="AR32" s="7">
        <f t="shared" si="21"/>
        <v>4.2685585584229954E-2</v>
      </c>
      <c r="AT32" s="78">
        <f t="shared" si="24"/>
        <v>21.950164727962079</v>
      </c>
      <c r="AU32" s="46">
        <f t="shared" si="25"/>
        <v>0.87131489075746582</v>
      </c>
    </row>
    <row r="33" spans="1:71" x14ac:dyDescent="0.3">
      <c r="B33" s="6"/>
      <c r="C33" s="17">
        <v>5.5</v>
      </c>
      <c r="D33" s="6"/>
      <c r="E33" s="40">
        <f t="shared" si="0"/>
        <v>0</v>
      </c>
      <c r="F33" s="40">
        <f t="shared" si="1"/>
        <v>-0.71299999999999997</v>
      </c>
      <c r="G33" s="40">
        <f t="shared" si="2"/>
        <v>-0.61513725490196081</v>
      </c>
      <c r="H33" s="7">
        <f t="shared" si="3"/>
        <v>-2.4417960261271864E-2</v>
      </c>
      <c r="J33" s="78">
        <f t="shared" si="4"/>
        <v>23.640637254901961</v>
      </c>
      <c r="K33" s="46">
        <f t="shared" si="5"/>
        <v>0.93841843660296764</v>
      </c>
      <c r="N33" s="6"/>
      <c r="O33" s="17">
        <v>5.6</v>
      </c>
      <c r="P33" s="6">
        <v>8.3000000000000004E-2</v>
      </c>
      <c r="Q33" s="45">
        <f t="shared" si="6"/>
        <v>2.1120927410084178</v>
      </c>
      <c r="R33" s="45">
        <f t="shared" si="7"/>
        <v>1.3990927410084177</v>
      </c>
      <c r="S33" s="15">
        <f t="shared" si="8"/>
        <v>1.2070604040072623</v>
      </c>
      <c r="T33" s="52">
        <f t="shared" si="9"/>
        <v>4.791443331245087E-2</v>
      </c>
      <c r="V33" s="78">
        <f t="shared" si="10"/>
        <v>21.818439595992739</v>
      </c>
      <c r="W33" s="46">
        <f t="shared" si="11"/>
        <v>0.86608604302924497</v>
      </c>
      <c r="Z33" s="6"/>
      <c r="AA33" s="17">
        <v>5</v>
      </c>
      <c r="AB33" s="6">
        <v>7.9000000000000001E-2</v>
      </c>
      <c r="AC33" s="45">
        <f t="shared" si="12"/>
        <v>2.0103051390321083</v>
      </c>
      <c r="AD33" s="45">
        <f t="shared" si="13"/>
        <v>1.2973051390321082</v>
      </c>
      <c r="AE33" s="45">
        <f t="shared" si="14"/>
        <v>1.1192436493610345</v>
      </c>
      <c r="AF33" s="46">
        <f t="shared" si="15"/>
        <v>4.4428534826970248E-2</v>
      </c>
      <c r="AH33" s="78">
        <f t="shared" si="16"/>
        <v>21.906256350638966</v>
      </c>
      <c r="AI33" s="46">
        <f t="shared" si="17"/>
        <v>0.8695719415147255</v>
      </c>
      <c r="AL33" s="6"/>
      <c r="AM33">
        <v>5.7</v>
      </c>
      <c r="AN33">
        <v>8.2000000000000003E-2</v>
      </c>
      <c r="AO33" s="40">
        <f t="shared" si="18"/>
        <v>2.0866458405143407</v>
      </c>
      <c r="AP33" s="40">
        <f t="shared" si="19"/>
        <v>1.3736458405143406</v>
      </c>
      <c r="AQ33" s="40">
        <f t="shared" si="20"/>
        <v>1.1851062153457057</v>
      </c>
      <c r="AR33" s="7">
        <f t="shared" si="21"/>
        <v>4.704295869108073E-2</v>
      </c>
      <c r="AT33" s="78">
        <f t="shared" si="24"/>
        <v>21.840393784654296</v>
      </c>
      <c r="AU33" s="46">
        <f t="shared" si="25"/>
        <v>0.86695751765061513</v>
      </c>
    </row>
    <row r="34" spans="1:71" ht="15" thickBot="1" x14ac:dyDescent="0.35">
      <c r="B34" s="8"/>
      <c r="C34" s="18">
        <v>6.5</v>
      </c>
      <c r="D34" s="8"/>
      <c r="E34" s="41">
        <f t="shared" si="0"/>
        <v>0</v>
      </c>
      <c r="F34" s="41">
        <f t="shared" si="1"/>
        <v>-0.71299999999999997</v>
      </c>
      <c r="G34" s="41">
        <f t="shared" si="2"/>
        <v>-0.61513725490196081</v>
      </c>
      <c r="H34" s="9">
        <f t="shared" si="3"/>
        <v>-2.4417960261271864E-2</v>
      </c>
      <c r="J34" s="79">
        <f t="shared" si="4"/>
        <v>23.640637254901961</v>
      </c>
      <c r="K34" s="48">
        <f t="shared" si="5"/>
        <v>0.93841843660296764</v>
      </c>
      <c r="N34" s="8"/>
      <c r="O34" s="18">
        <v>6.8</v>
      </c>
      <c r="P34" s="8">
        <v>9.0999999999999998E-2</v>
      </c>
      <c r="Q34" s="47">
        <f t="shared" si="6"/>
        <v>2.315667944961036</v>
      </c>
      <c r="R34" s="47">
        <f t="shared" si="7"/>
        <v>1.6026679449610359</v>
      </c>
      <c r="S34" s="29">
        <f t="shared" si="8"/>
        <v>1.3826939132997174</v>
      </c>
      <c r="T34" s="53">
        <f t="shared" si="9"/>
        <v>5.4886230283412087E-2</v>
      </c>
      <c r="V34" s="79">
        <f t="shared" si="10"/>
        <v>21.642806086700283</v>
      </c>
      <c r="W34" s="48">
        <f t="shared" si="11"/>
        <v>0.85911424605828368</v>
      </c>
      <c r="Z34" s="8"/>
      <c r="AA34" s="18">
        <v>6.8</v>
      </c>
      <c r="AB34" s="8">
        <v>8.7999999999999995E-2</v>
      </c>
      <c r="AC34" s="47">
        <f t="shared" si="12"/>
        <v>2.2393272434788041</v>
      </c>
      <c r="AD34" s="47">
        <f t="shared" si="13"/>
        <v>1.526327243478804</v>
      </c>
      <c r="AE34" s="47">
        <f t="shared" si="14"/>
        <v>1.3168313473150466</v>
      </c>
      <c r="AF34" s="48">
        <f t="shared" si="15"/>
        <v>5.2271806419301625E-2</v>
      </c>
      <c r="AH34" s="79">
        <f t="shared" si="16"/>
        <v>21.708668652684956</v>
      </c>
      <c r="AI34" s="48">
        <f t="shared" si="17"/>
        <v>0.86172866992239427</v>
      </c>
      <c r="AL34" s="8"/>
      <c r="AM34">
        <v>7</v>
      </c>
      <c r="AN34">
        <v>8.6999999999999994E-2</v>
      </c>
      <c r="AO34" s="41">
        <f t="shared" si="18"/>
        <v>2.2138803429847269</v>
      </c>
      <c r="AP34" s="41">
        <f t="shared" si="19"/>
        <v>1.5008803429847268</v>
      </c>
      <c r="AQ34" s="41">
        <f t="shared" si="20"/>
        <v>1.29487715865349</v>
      </c>
      <c r="AR34" s="9">
        <f t="shared" si="21"/>
        <v>5.1400331797931485E-2</v>
      </c>
      <c r="AT34" s="79">
        <f t="shared" si="24"/>
        <v>21.730622841346509</v>
      </c>
      <c r="AU34" s="48">
        <f t="shared" si="25"/>
        <v>0.86260014454376421</v>
      </c>
    </row>
    <row r="37" spans="1:71" x14ac:dyDescent="0.3">
      <c r="A37" s="1" t="s">
        <v>17</v>
      </c>
      <c r="P37" s="76" t="s">
        <v>23</v>
      </c>
      <c r="AI37" s="35">
        <f>1-J5-AF40</f>
        <v>0.91287867710508497</v>
      </c>
      <c r="AM37" t="s">
        <v>26</v>
      </c>
      <c r="BG37" s="35">
        <f>1-J5-BD40</f>
        <v>0.91069999055165951</v>
      </c>
      <c r="BS37" s="35">
        <f>1-J5-BP40</f>
        <v>0.91157146517302967</v>
      </c>
    </row>
    <row r="38" spans="1:71" ht="15" thickBot="1" x14ac:dyDescent="0.35">
      <c r="B38" s="88" t="s">
        <v>25</v>
      </c>
      <c r="N38" s="88">
        <v>45369</v>
      </c>
      <c r="Y38" s="87">
        <v>45370</v>
      </c>
      <c r="AA38" t="s">
        <v>24</v>
      </c>
      <c r="AL38" s="88">
        <v>45370</v>
      </c>
      <c r="AX38" s="87">
        <v>45371</v>
      </c>
      <c r="BJ38" s="87">
        <v>45371</v>
      </c>
    </row>
    <row r="39" spans="1:71" ht="15.6" thickTop="1" thickBot="1" x14ac:dyDescent="0.35">
      <c r="A39" s="27">
        <v>1</v>
      </c>
      <c r="B39" s="2" t="s">
        <v>1</v>
      </c>
      <c r="C39" s="3" t="s">
        <v>0</v>
      </c>
      <c r="D39" s="11" t="s">
        <v>4</v>
      </c>
      <c r="E39" s="13" t="s">
        <v>5</v>
      </c>
      <c r="F39" s="13" t="s">
        <v>6</v>
      </c>
      <c r="G39" s="13" t="s">
        <v>10</v>
      </c>
      <c r="H39" s="14" t="s">
        <v>11</v>
      </c>
      <c r="J39" s="2" t="s">
        <v>12</v>
      </c>
      <c r="K39" s="3" t="s">
        <v>15</v>
      </c>
      <c r="M39" s="27">
        <v>2</v>
      </c>
      <c r="N39" s="2" t="s">
        <v>1</v>
      </c>
      <c r="O39" s="3" t="s">
        <v>0</v>
      </c>
      <c r="P39" s="11" t="s">
        <v>4</v>
      </c>
      <c r="Q39" s="13" t="s">
        <v>5</v>
      </c>
      <c r="R39" s="13" t="s">
        <v>6</v>
      </c>
      <c r="S39" s="13" t="s">
        <v>10</v>
      </c>
      <c r="T39" s="14" t="s">
        <v>11</v>
      </c>
      <c r="V39" s="2" t="s">
        <v>12</v>
      </c>
      <c r="W39" s="3" t="s">
        <v>15</v>
      </c>
      <c r="Y39" s="27">
        <v>3</v>
      </c>
      <c r="Z39" s="2" t="s">
        <v>1</v>
      </c>
      <c r="AA39" s="3" t="s">
        <v>0</v>
      </c>
      <c r="AB39" s="11" t="s">
        <v>4</v>
      </c>
      <c r="AC39" s="13" t="s">
        <v>5</v>
      </c>
      <c r="AD39" s="13" t="s">
        <v>6</v>
      </c>
      <c r="AE39" s="13" t="s">
        <v>10</v>
      </c>
      <c r="AF39" s="14" t="s">
        <v>11</v>
      </c>
      <c r="AH39" s="2" t="s">
        <v>12</v>
      </c>
      <c r="AI39" s="3" t="s">
        <v>15</v>
      </c>
      <c r="AK39" s="27">
        <v>4</v>
      </c>
      <c r="AL39" s="2" t="s">
        <v>1</v>
      </c>
      <c r="AM39" s="3" t="s">
        <v>0</v>
      </c>
      <c r="AN39" s="11" t="s">
        <v>4</v>
      </c>
      <c r="AO39" s="13" t="s">
        <v>5</v>
      </c>
      <c r="AP39" s="13" t="s">
        <v>6</v>
      </c>
      <c r="AQ39" s="13" t="s">
        <v>10</v>
      </c>
      <c r="AR39" s="14" t="s">
        <v>11</v>
      </c>
      <c r="AT39" s="2" t="s">
        <v>12</v>
      </c>
      <c r="AU39" s="3" t="s">
        <v>15</v>
      </c>
      <c r="AW39" s="27">
        <v>5</v>
      </c>
      <c r="AX39" s="2" t="s">
        <v>1</v>
      </c>
      <c r="AY39" s="3" t="s">
        <v>0</v>
      </c>
      <c r="AZ39" s="11" t="s">
        <v>4</v>
      </c>
      <c r="BA39" s="13" t="s">
        <v>5</v>
      </c>
      <c r="BB39" s="13" t="s">
        <v>6</v>
      </c>
      <c r="BC39" s="13" t="s">
        <v>10</v>
      </c>
      <c r="BD39" s="14" t="s">
        <v>11</v>
      </c>
      <c r="BF39" s="2" t="s">
        <v>12</v>
      </c>
      <c r="BG39" s="3" t="s">
        <v>15</v>
      </c>
      <c r="BI39" s="27">
        <v>6</v>
      </c>
      <c r="BJ39" s="2" t="s">
        <v>1</v>
      </c>
      <c r="BK39" s="3" t="s">
        <v>0</v>
      </c>
      <c r="BL39" s="11" t="s">
        <v>4</v>
      </c>
      <c r="BM39" s="13" t="s">
        <v>5</v>
      </c>
      <c r="BN39" s="13" t="s">
        <v>6</v>
      </c>
      <c r="BO39" s="13" t="s">
        <v>10</v>
      </c>
      <c r="BP39" s="14" t="s">
        <v>11</v>
      </c>
      <c r="BR39" s="2" t="s">
        <v>12</v>
      </c>
      <c r="BS39" s="3" t="s">
        <v>15</v>
      </c>
    </row>
    <row r="40" spans="1:71" ht="15.6" thickTop="1" thickBot="1" x14ac:dyDescent="0.35">
      <c r="B40" s="10">
        <v>50</v>
      </c>
      <c r="C40" s="5">
        <v>2.5499999999999998</v>
      </c>
      <c r="D40" s="70">
        <v>3.7499999999999999E-2</v>
      </c>
      <c r="E40" s="32">
        <f>PI()*POWER($J$3/2,2)*D40*1000</f>
        <v>0.95425876852789959</v>
      </c>
      <c r="F40" s="32">
        <f>E40-$E$2</f>
        <v>0.24125876852789963</v>
      </c>
      <c r="G40" s="32">
        <f>F40*($J$1/($J$1+$J$2))</f>
        <v>0.20814481990642322</v>
      </c>
      <c r="H40" s="33">
        <f>G40/$E$1</f>
        <v>8.2623380401088929E-3</v>
      </c>
      <c r="J40" s="77">
        <f>$E$1-G40-$E$4</f>
        <v>23.875355180093578</v>
      </c>
      <c r="K40" s="44">
        <f>J40/$E$1</f>
        <v>0.9477355978125428</v>
      </c>
      <c r="N40" s="10">
        <v>50</v>
      </c>
      <c r="O40" s="5">
        <v>2.4</v>
      </c>
      <c r="P40" s="73">
        <f>0.036+0.0065</f>
        <v>4.2499999999999996E-2</v>
      </c>
      <c r="Q40" s="32">
        <f>PI()*POWER($J$3/2,2)*P40*1000</f>
        <v>1.0814932709982861</v>
      </c>
      <c r="R40" s="32">
        <f>Q40-$E$2</f>
        <v>0.3684932709982861</v>
      </c>
      <c r="S40" s="32">
        <f>R40*($J$1/($J$1+$J$2))</f>
        <v>0.31791576321420761</v>
      </c>
      <c r="T40" s="33">
        <f>S40/$E$1</f>
        <v>1.2619711146959655E-2</v>
      </c>
      <c r="V40" s="77">
        <f>$E$1-S40-$E$4</f>
        <v>23.765584236785791</v>
      </c>
      <c r="W40" s="44">
        <f>V40/$E$1</f>
        <v>0.94337822470569199</v>
      </c>
      <c r="Z40" s="10">
        <v>50</v>
      </c>
      <c r="AA40" s="5">
        <v>2.2999999999999998</v>
      </c>
      <c r="AB40" s="31">
        <v>7.7499999999999999E-2</v>
      </c>
      <c r="AC40" s="86">
        <f>PI()*POWER($J$3/2,2)*AB40*1000</f>
        <v>1.9721347882909923</v>
      </c>
      <c r="AD40" s="86">
        <f>AC40-$E$2</f>
        <v>1.2591347882909925</v>
      </c>
      <c r="AE40" s="86">
        <f>AD40*($J$1/($J$1+$J$2))</f>
        <v>1.0863123663686993</v>
      </c>
      <c r="AF40" s="33">
        <f>AE40/$E$1</f>
        <v>4.3121322894915028E-2</v>
      </c>
      <c r="AH40" s="77">
        <f>$E$1-AE40-$E$4</f>
        <v>22.997187633631302</v>
      </c>
      <c r="AI40" s="51">
        <f>AH40/$E$1</f>
        <v>0.9128766129577367</v>
      </c>
      <c r="AL40" s="10">
        <v>50</v>
      </c>
      <c r="AM40">
        <v>2.4</v>
      </c>
      <c r="AN40">
        <v>7.4999999999999997E-2</v>
      </c>
      <c r="AO40" s="86">
        <f>PI()*POWER($J$3/2,2)*AN40*1000</f>
        <v>1.9085175370557992</v>
      </c>
      <c r="AP40" s="86">
        <f>AO40-$E$2</f>
        <v>1.1955175370557991</v>
      </c>
      <c r="AQ40" s="86">
        <f>AP40*($J$1/($J$1+$J$2))</f>
        <v>1.0314268947148071</v>
      </c>
      <c r="AR40" s="33">
        <f>AQ40/$E$1</f>
        <v>4.094263634148964E-2</v>
      </c>
      <c r="AT40" s="77">
        <f>$E$1-AQ40-$E$4</f>
        <v>23.052073105285192</v>
      </c>
      <c r="AU40" s="44">
        <f>AT40/$E$1</f>
        <v>0.91505529951116193</v>
      </c>
      <c r="AX40" s="98">
        <v>50</v>
      </c>
      <c r="AY40" s="93">
        <v>2.2999999999999998</v>
      </c>
      <c r="AZ40" s="99">
        <v>0.08</v>
      </c>
      <c r="BA40" s="86">
        <f>PI()*POWER($J$3/2,2)*AZ40*1000</f>
        <v>2.0357520395261859</v>
      </c>
      <c r="BB40" s="86">
        <f>BA40-$E$2</f>
        <v>1.3227520395261858</v>
      </c>
      <c r="BC40" s="86">
        <f>BB40*($J$1/($J$1+$J$2))</f>
        <v>1.1411978380225918</v>
      </c>
      <c r="BD40" s="33">
        <f>BC40/$E$1</f>
        <v>4.5300009448340416E-2</v>
      </c>
      <c r="BF40" s="77">
        <f>$E$1-BC40-$E$4</f>
        <v>22.942302161977409</v>
      </c>
      <c r="BG40" s="51">
        <f>BF40/$E$1</f>
        <v>0.91069792640431124</v>
      </c>
      <c r="BJ40" s="98">
        <v>50</v>
      </c>
      <c r="BK40" s="93">
        <v>2.0499999999999998</v>
      </c>
      <c r="BL40" s="99">
        <v>7.9000000000000001E-2</v>
      </c>
      <c r="BM40" s="86">
        <f>PI()*POWER($J$3/2,2)*BL40*1000</f>
        <v>2.0103051390321083</v>
      </c>
      <c r="BN40" s="86">
        <f>BM40-$E$2</f>
        <v>1.2973051390321082</v>
      </c>
      <c r="BO40" s="86">
        <f>BN40*($J$1/($J$1+$J$2))</f>
        <v>1.1192436493610345</v>
      </c>
      <c r="BP40" s="33">
        <f>BO40/$E$1</f>
        <v>4.4428534826970248E-2</v>
      </c>
      <c r="BR40" s="77">
        <f>$E$1-BO40-$E$4</f>
        <v>22.964256350638966</v>
      </c>
      <c r="BS40" s="51">
        <f>BR40/$E$1</f>
        <v>0.9115694010256814</v>
      </c>
    </row>
    <row r="41" spans="1:71" ht="15" thickBot="1" x14ac:dyDescent="0.35">
      <c r="B41" s="6"/>
      <c r="C41" s="7">
        <v>3.6</v>
      </c>
      <c r="D41" s="71">
        <v>8.6999999999999994E-2</v>
      </c>
      <c r="E41" s="35">
        <f t="shared" ref="E41:E64" si="26">PI()*POWER($J$3/2,2)*D41*1000</f>
        <v>2.2138803429847269</v>
      </c>
      <c r="F41" s="35">
        <f t="shared" ref="F41:F64" si="27">E41-$E$2</f>
        <v>1.5008803429847268</v>
      </c>
      <c r="G41" s="35">
        <f t="shared" ref="G41:G64" si="28">F41*($J$1/($J$1+$J$2))</f>
        <v>1.29487715865349</v>
      </c>
      <c r="H41" s="36">
        <f t="shared" ref="H41:H64" si="29">G41/$E$1</f>
        <v>5.1400331797931485E-2</v>
      </c>
      <c r="J41" s="78">
        <f t="shared" ref="J41:J64" si="30">$E$1-G41-$E$4</f>
        <v>22.788622841346509</v>
      </c>
      <c r="K41" s="46">
        <f t="shared" ref="K41:K64" si="31">J41/$E$1</f>
        <v>0.90459760405472012</v>
      </c>
      <c r="N41" s="6"/>
      <c r="O41" s="7">
        <v>3.8</v>
      </c>
      <c r="P41" s="74">
        <f>P40+0.006</f>
        <v>4.8499999999999995E-2</v>
      </c>
      <c r="Q41" s="35">
        <f t="shared" ref="Q41:Q64" si="32">PI()*POWER($J$3/2,2)*P41*1000</f>
        <v>1.2341746739627499</v>
      </c>
      <c r="R41" s="35">
        <f t="shared" ref="R41:R64" si="33">Q41-$E$2</f>
        <v>0.52117467396274997</v>
      </c>
      <c r="S41" s="35">
        <f t="shared" ref="S41:S64" si="34">R41*($J$1/($J$1+$J$2))</f>
        <v>0.44964089518354899</v>
      </c>
      <c r="T41" s="36">
        <f t="shared" ref="T41:T64" si="35">S41/$E$1</f>
        <v>1.7848558875180574E-2</v>
      </c>
      <c r="V41" s="78">
        <f t="shared" ref="V41:V64" si="36">$E$1-S41-$E$4</f>
        <v>23.633859104816452</v>
      </c>
      <c r="W41" s="46">
        <f t="shared" ref="W41:W64" si="37">V41/$E$1</f>
        <v>0.93814937697747103</v>
      </c>
      <c r="Z41" s="6"/>
      <c r="AA41" s="7">
        <v>3.6</v>
      </c>
      <c r="AB41" s="34">
        <v>8.6999999999999994E-2</v>
      </c>
      <c r="AC41" s="86">
        <f t="shared" ref="AC41:AC64" si="38">PI()*POWER($J$3/2,2)*AB41*1000</f>
        <v>2.2138803429847269</v>
      </c>
      <c r="AD41" s="86">
        <f t="shared" ref="AD41:AD64" si="39">AC41-$E$2</f>
        <v>1.5008803429847268</v>
      </c>
      <c r="AE41" s="86">
        <f t="shared" ref="AE41:AE64" si="40">AD41*($J$1/($J$1+$J$2))</f>
        <v>1.29487715865349</v>
      </c>
      <c r="AF41" s="33">
        <f t="shared" ref="AF41:AF64" si="41">AE41/$E$1</f>
        <v>5.1400331797931485E-2</v>
      </c>
      <c r="AH41" s="78">
        <f t="shared" ref="AH41:AH64" si="42">$E$1-AE41-$E$4</f>
        <v>22.788622841346509</v>
      </c>
      <c r="AI41" s="46">
        <f t="shared" ref="AI41:AI64" si="43">AH41/$E$1</f>
        <v>0.90459760405472012</v>
      </c>
      <c r="AL41" s="6"/>
      <c r="AM41">
        <v>3.1</v>
      </c>
      <c r="AN41">
        <v>0.08</v>
      </c>
      <c r="AO41" s="96">
        <f t="shared" ref="AO41:AO64" si="44">PI()*POWER($J$3/2,2)*AN41*1000</f>
        <v>2.0357520395261859</v>
      </c>
      <c r="AP41" s="96">
        <f t="shared" ref="AP41:AP64" si="45">AO41-$E$2</f>
        <v>1.3227520395261858</v>
      </c>
      <c r="AQ41" s="96">
        <f t="shared" ref="AQ41:AQ64" si="46">AP41*($J$1/($J$1+$J$2))</f>
        <v>1.1411978380225918</v>
      </c>
      <c r="AR41" s="36">
        <f t="shared" ref="AR41:AR64" si="47">AQ41/$E$1</f>
        <v>4.5300009448340416E-2</v>
      </c>
      <c r="AT41" s="78">
        <f t="shared" ref="AT41:AT64" si="48">$E$1-AQ41-$E$4</f>
        <v>22.942302161977409</v>
      </c>
      <c r="AU41" s="46">
        <f t="shared" ref="AU41:AU64" si="49">AT41/$E$1</f>
        <v>0.91069792640431124</v>
      </c>
      <c r="AX41" s="58"/>
      <c r="AY41" s="94">
        <v>2.9</v>
      </c>
      <c r="AZ41">
        <v>8.4000000000000005E-2</v>
      </c>
      <c r="BA41" s="96">
        <f t="shared" ref="BA41:BA64" si="50">PI()*POWER($J$3/2,2)*AZ41*1000</f>
        <v>2.137539641502495</v>
      </c>
      <c r="BB41" s="96">
        <f t="shared" ref="BB41:BB64" si="51">BA41-$E$2</f>
        <v>1.4245396415024949</v>
      </c>
      <c r="BC41" s="96">
        <f t="shared" ref="BC41:BC64" si="52">BB41*($J$1/($J$1+$J$2))</f>
        <v>1.2290145926688192</v>
      </c>
      <c r="BD41" s="36">
        <f t="shared" ref="BD41:BD64" si="53">BC41/$E$1</f>
        <v>4.8785907933821024E-2</v>
      </c>
      <c r="BF41" s="78">
        <f t="shared" ref="BF41:BF64" si="54">$E$1-BC41-$E$4</f>
        <v>22.854485407331183</v>
      </c>
      <c r="BG41" s="46">
        <f t="shared" ref="BG41:BG64" si="55">BF41/$E$1</f>
        <v>0.90721202791883071</v>
      </c>
      <c r="BJ41" s="58"/>
      <c r="BK41" s="94">
        <v>3.2</v>
      </c>
      <c r="BL41">
        <v>8.4000000000000005E-2</v>
      </c>
      <c r="BM41" s="96">
        <f t="shared" ref="BM41:BM64" si="56">PI()*POWER($J$3/2,2)*BL41*1000</f>
        <v>2.137539641502495</v>
      </c>
      <c r="BN41" s="96">
        <f t="shared" ref="BN41:BN64" si="57">BM41-$E$2</f>
        <v>1.4245396415024949</v>
      </c>
      <c r="BO41" s="96">
        <f t="shared" ref="BO41:BO64" si="58">BN41*($J$1/($J$1+$J$2))</f>
        <v>1.2290145926688192</v>
      </c>
      <c r="BP41" s="36">
        <f t="shared" ref="BP41:BP64" si="59">BO41/$E$1</f>
        <v>4.8785907933821024E-2</v>
      </c>
      <c r="BR41" s="78">
        <f t="shared" ref="BR41:BR64" si="60">$E$1-BO41-$E$4</f>
        <v>22.854485407331183</v>
      </c>
      <c r="BS41" s="46">
        <f t="shared" ref="BS41:BS64" si="61">BR41/$E$1</f>
        <v>0.90721202791883071</v>
      </c>
    </row>
    <row r="42" spans="1:71" ht="15" thickBot="1" x14ac:dyDescent="0.35">
      <c r="B42" s="6"/>
      <c r="C42" s="7">
        <v>4.5999999999999996</v>
      </c>
      <c r="D42" s="71">
        <v>9.1999999999999998E-2</v>
      </c>
      <c r="E42" s="35">
        <f t="shared" si="26"/>
        <v>2.3411148454551136</v>
      </c>
      <c r="F42" s="35">
        <f t="shared" si="27"/>
        <v>1.6281148454551135</v>
      </c>
      <c r="G42" s="35">
        <f t="shared" si="28"/>
        <v>1.4046481019612744</v>
      </c>
      <c r="H42" s="36">
        <f t="shared" si="29"/>
        <v>5.5757704904782247E-2</v>
      </c>
      <c r="J42" s="78">
        <f t="shared" si="30"/>
        <v>22.678851898038726</v>
      </c>
      <c r="K42" s="46">
        <f t="shared" si="31"/>
        <v>0.90024023094786942</v>
      </c>
      <c r="N42" s="6"/>
      <c r="O42" s="7">
        <v>4.4000000000000004</v>
      </c>
      <c r="P42" s="74">
        <f>P41+0.003</f>
        <v>5.1499999999999997E-2</v>
      </c>
      <c r="Q42" s="35">
        <f t="shared" si="32"/>
        <v>1.3105153754449821</v>
      </c>
      <c r="R42" s="35">
        <f t="shared" si="33"/>
        <v>0.59751537544498212</v>
      </c>
      <c r="S42" s="35">
        <f t="shared" si="34"/>
        <v>0.51550346116821988</v>
      </c>
      <c r="T42" s="36">
        <f t="shared" si="35"/>
        <v>2.0462982739291039E-2</v>
      </c>
      <c r="V42" s="78">
        <f t="shared" si="36"/>
        <v>23.567996538831782</v>
      </c>
      <c r="W42" s="46">
        <f t="shared" si="37"/>
        <v>0.93553495311336066</v>
      </c>
      <c r="Z42" s="6"/>
      <c r="AA42" s="7">
        <v>4.5999999999999996</v>
      </c>
      <c r="AB42" s="34">
        <v>9.0999999999999998E-2</v>
      </c>
      <c r="AC42" s="86">
        <f t="shared" si="38"/>
        <v>2.315667944961036</v>
      </c>
      <c r="AD42" s="86">
        <f t="shared" si="39"/>
        <v>1.6026679449610359</v>
      </c>
      <c r="AE42" s="86">
        <f t="shared" si="40"/>
        <v>1.3826939132997174</v>
      </c>
      <c r="AF42" s="33">
        <f t="shared" si="41"/>
        <v>5.4886230283412087E-2</v>
      </c>
      <c r="AH42" s="78">
        <f t="shared" si="42"/>
        <v>22.700806086700283</v>
      </c>
      <c r="AI42" s="46">
        <f t="shared" si="43"/>
        <v>0.90111170556923958</v>
      </c>
      <c r="AL42" s="6"/>
      <c r="AM42">
        <v>6.65</v>
      </c>
      <c r="AN42">
        <v>8.6999999999999994E-2</v>
      </c>
      <c r="AO42" s="96">
        <f t="shared" si="44"/>
        <v>2.2138803429847269</v>
      </c>
      <c r="AP42" s="96">
        <f t="shared" si="45"/>
        <v>1.5008803429847268</v>
      </c>
      <c r="AQ42" s="96">
        <f t="shared" si="46"/>
        <v>1.29487715865349</v>
      </c>
      <c r="AR42" s="36">
        <f t="shared" si="47"/>
        <v>5.1400331797931485E-2</v>
      </c>
      <c r="AT42" s="78">
        <f t="shared" si="48"/>
        <v>22.788622841346509</v>
      </c>
      <c r="AU42" s="46">
        <f t="shared" si="49"/>
        <v>0.90459760405472012</v>
      </c>
      <c r="AX42" s="58"/>
      <c r="AY42" s="94">
        <v>4.4000000000000004</v>
      </c>
      <c r="AZ42">
        <v>8.8999999999999996E-2</v>
      </c>
      <c r="BA42" s="96">
        <f t="shared" si="50"/>
        <v>2.2647741439728817</v>
      </c>
      <c r="BB42" s="96">
        <f t="shared" si="51"/>
        <v>1.5517741439728816</v>
      </c>
      <c r="BC42" s="96">
        <f t="shared" si="52"/>
        <v>1.3387855359766039</v>
      </c>
      <c r="BD42" s="36">
        <f t="shared" si="53"/>
        <v>5.3143281040671793E-2</v>
      </c>
      <c r="BF42" s="78">
        <f t="shared" si="54"/>
        <v>22.744714464023396</v>
      </c>
      <c r="BG42" s="46">
        <f t="shared" si="55"/>
        <v>0.9028546548119798</v>
      </c>
      <c r="BJ42" s="58"/>
      <c r="BK42" s="94">
        <v>4.3</v>
      </c>
      <c r="BL42">
        <v>8.8999999999999996E-2</v>
      </c>
      <c r="BM42" s="96">
        <f t="shared" si="56"/>
        <v>2.2647741439728817</v>
      </c>
      <c r="BN42" s="96">
        <f t="shared" si="57"/>
        <v>1.5517741439728816</v>
      </c>
      <c r="BO42" s="96">
        <f t="shared" si="58"/>
        <v>1.3387855359766039</v>
      </c>
      <c r="BP42" s="36">
        <f t="shared" si="59"/>
        <v>5.3143281040671793E-2</v>
      </c>
      <c r="BR42" s="78">
        <f t="shared" si="60"/>
        <v>22.744714464023396</v>
      </c>
      <c r="BS42" s="46">
        <f t="shared" si="61"/>
        <v>0.9028546548119798</v>
      </c>
    </row>
    <row r="43" spans="1:71" ht="15" thickBot="1" x14ac:dyDescent="0.35">
      <c r="B43" s="6"/>
      <c r="C43" s="7">
        <v>5.55</v>
      </c>
      <c r="D43" s="71">
        <v>9.6500000000000002E-2</v>
      </c>
      <c r="E43" s="35">
        <f t="shared" si="26"/>
        <v>2.4556258976784617</v>
      </c>
      <c r="F43" s="35">
        <f t="shared" si="27"/>
        <v>1.7426258976784617</v>
      </c>
      <c r="G43" s="35">
        <f t="shared" si="28"/>
        <v>1.5034419509382808</v>
      </c>
      <c r="H43" s="36">
        <f t="shared" si="29"/>
        <v>5.967934070094795E-2</v>
      </c>
      <c r="J43" s="78">
        <f t="shared" si="30"/>
        <v>22.580058049061719</v>
      </c>
      <c r="K43" s="46">
        <f t="shared" si="31"/>
        <v>0.89631859515170365</v>
      </c>
      <c r="N43" s="6"/>
      <c r="O43" s="7">
        <v>5.4</v>
      </c>
      <c r="P43" s="74">
        <f>P42+0.004</f>
        <v>5.5499999999999994E-2</v>
      </c>
      <c r="Q43" s="35">
        <f t="shared" si="32"/>
        <v>1.4123029774212914</v>
      </c>
      <c r="R43" s="35">
        <f t="shared" si="33"/>
        <v>0.69930297742129144</v>
      </c>
      <c r="S43" s="35">
        <f t="shared" si="34"/>
        <v>0.6033202158144475</v>
      </c>
      <c r="T43" s="36">
        <f t="shared" si="35"/>
        <v>2.3948881224771654E-2</v>
      </c>
      <c r="V43" s="78">
        <f t="shared" si="36"/>
        <v>23.480179784185552</v>
      </c>
      <c r="W43" s="46">
        <f t="shared" si="37"/>
        <v>0.9320490546278799</v>
      </c>
      <c r="Z43" s="6"/>
      <c r="AA43" s="7">
        <v>5.7</v>
      </c>
      <c r="AB43" s="34">
        <v>9.4500000000000001E-2</v>
      </c>
      <c r="AC43" s="86">
        <f t="shared" si="38"/>
        <v>2.404732096690307</v>
      </c>
      <c r="AD43" s="86">
        <f t="shared" si="39"/>
        <v>1.6917320966903069</v>
      </c>
      <c r="AE43" s="86">
        <f t="shared" si="40"/>
        <v>1.4595335736151669</v>
      </c>
      <c r="AF43" s="33">
        <f t="shared" si="41"/>
        <v>5.7936391458207642E-2</v>
      </c>
      <c r="AH43" s="78">
        <f t="shared" si="42"/>
        <v>22.623966426384833</v>
      </c>
      <c r="AI43" s="46">
        <f t="shared" si="43"/>
        <v>0.89806154439444397</v>
      </c>
      <c r="AL43" s="6"/>
      <c r="AM43">
        <v>6</v>
      </c>
      <c r="AN43">
        <v>9.0999999999999998E-2</v>
      </c>
      <c r="AO43" s="96">
        <f t="shared" si="44"/>
        <v>2.315667944961036</v>
      </c>
      <c r="AP43" s="96">
        <f t="shared" si="45"/>
        <v>1.6026679449610359</v>
      </c>
      <c r="AQ43" s="96">
        <f t="shared" si="46"/>
        <v>1.3826939132997174</v>
      </c>
      <c r="AR43" s="36">
        <f t="shared" si="47"/>
        <v>5.4886230283412087E-2</v>
      </c>
      <c r="AT43" s="78">
        <f t="shared" si="48"/>
        <v>22.700806086700283</v>
      </c>
      <c r="AU43" s="46">
        <f t="shared" si="49"/>
        <v>0.90111170556923958</v>
      </c>
      <c r="AX43" s="58"/>
      <c r="AY43" s="94">
        <v>5.7</v>
      </c>
      <c r="AZ43">
        <v>9.5000000000000001E-2</v>
      </c>
      <c r="BA43" s="96">
        <f t="shared" si="50"/>
        <v>2.4174555469373455</v>
      </c>
      <c r="BB43" s="96">
        <f t="shared" si="51"/>
        <v>1.7044555469373455</v>
      </c>
      <c r="BC43" s="96">
        <f t="shared" si="52"/>
        <v>1.4705106679459452</v>
      </c>
      <c r="BD43" s="36">
        <f t="shared" si="53"/>
        <v>5.8372128768892709E-2</v>
      </c>
      <c r="BF43" s="78">
        <f t="shared" si="54"/>
        <v>22.612989332054056</v>
      </c>
      <c r="BG43" s="46">
        <f t="shared" si="55"/>
        <v>0.89762580708375894</v>
      </c>
      <c r="BJ43" s="58"/>
      <c r="BK43" s="94">
        <v>5.5</v>
      </c>
      <c r="BL43">
        <v>9.5000000000000001E-2</v>
      </c>
      <c r="BM43" s="96">
        <f t="shared" si="56"/>
        <v>2.4174555469373455</v>
      </c>
      <c r="BN43" s="96">
        <f t="shared" si="57"/>
        <v>1.7044555469373455</v>
      </c>
      <c r="BO43" s="96">
        <f t="shared" si="58"/>
        <v>1.4705106679459452</v>
      </c>
      <c r="BP43" s="36">
        <f t="shared" si="59"/>
        <v>5.8372128768892709E-2</v>
      </c>
      <c r="BR43" s="78">
        <f t="shared" si="60"/>
        <v>22.612989332054056</v>
      </c>
      <c r="BS43" s="46">
        <f t="shared" si="61"/>
        <v>0.89762580708375894</v>
      </c>
    </row>
    <row r="44" spans="1:71" ht="15" thickBot="1" x14ac:dyDescent="0.35">
      <c r="B44" s="8"/>
      <c r="C44" s="9">
        <v>6.5</v>
      </c>
      <c r="D44" s="72">
        <v>0.10199999999999999</v>
      </c>
      <c r="E44" s="38">
        <f t="shared" si="26"/>
        <v>2.5955838503958866</v>
      </c>
      <c r="F44" s="38">
        <f t="shared" si="27"/>
        <v>1.8825838503958865</v>
      </c>
      <c r="G44" s="38">
        <f t="shared" si="28"/>
        <v>1.6241899885768434</v>
      </c>
      <c r="H44" s="39">
        <f t="shared" si="29"/>
        <v>6.4472451118483778E-2</v>
      </c>
      <c r="J44" s="79">
        <f t="shared" si="30"/>
        <v>22.459310011423156</v>
      </c>
      <c r="K44" s="48">
        <f t="shared" si="31"/>
        <v>0.89152548473416782</v>
      </c>
      <c r="N44" s="8"/>
      <c r="O44" s="9">
        <v>6.6</v>
      </c>
      <c r="P44" s="75">
        <f>P43+0.005</f>
        <v>6.0499999999999991E-2</v>
      </c>
      <c r="Q44" s="38">
        <f t="shared" si="32"/>
        <v>1.5395374798916777</v>
      </c>
      <c r="R44" s="38">
        <f t="shared" si="33"/>
        <v>0.8265374798916777</v>
      </c>
      <c r="S44" s="38">
        <f t="shared" si="34"/>
        <v>0.71309115912223175</v>
      </c>
      <c r="T44" s="39">
        <f t="shared" si="35"/>
        <v>2.830625433162241E-2</v>
      </c>
      <c r="V44" s="79">
        <f t="shared" si="36"/>
        <v>23.370408840877769</v>
      </c>
      <c r="W44" s="48">
        <f t="shared" si="37"/>
        <v>0.92769168152102921</v>
      </c>
      <c r="Z44" s="8"/>
      <c r="AA44" s="9">
        <v>7.05</v>
      </c>
      <c r="AB44" s="37">
        <v>9.8000000000000004E-2</v>
      </c>
      <c r="AC44" s="86">
        <f t="shared" si="38"/>
        <v>2.4937962484195779</v>
      </c>
      <c r="AD44" s="86">
        <f t="shared" si="39"/>
        <v>1.7807962484195778</v>
      </c>
      <c r="AE44" s="86">
        <f t="shared" si="40"/>
        <v>1.5363732339306162</v>
      </c>
      <c r="AF44" s="33">
        <f t="shared" si="41"/>
        <v>6.0986552633003184E-2</v>
      </c>
      <c r="AH44" s="79">
        <f t="shared" si="42"/>
        <v>22.547126766069386</v>
      </c>
      <c r="AI44" s="48">
        <f t="shared" si="43"/>
        <v>0.89501138321964857</v>
      </c>
      <c r="AL44" s="8"/>
      <c r="AM44">
        <v>7</v>
      </c>
      <c r="AN44">
        <v>9.5000000000000001E-2</v>
      </c>
      <c r="AO44" s="97">
        <f t="shared" si="44"/>
        <v>2.4174555469373455</v>
      </c>
      <c r="AP44" s="97">
        <f t="shared" si="45"/>
        <v>1.7044555469373455</v>
      </c>
      <c r="AQ44" s="97">
        <f t="shared" si="46"/>
        <v>1.4705106679459452</v>
      </c>
      <c r="AR44" s="39">
        <f t="shared" si="47"/>
        <v>5.8372128768892709E-2</v>
      </c>
      <c r="AT44" s="79">
        <f t="shared" si="48"/>
        <v>22.612989332054056</v>
      </c>
      <c r="AU44" s="48">
        <f t="shared" si="49"/>
        <v>0.89762580708375894</v>
      </c>
      <c r="AX44" s="59"/>
      <c r="AY44" s="94">
        <v>6.9</v>
      </c>
      <c r="AZ44">
        <v>0.10100000000000001</v>
      </c>
      <c r="BA44" s="97">
        <f t="shared" si="50"/>
        <v>2.5701369499018099</v>
      </c>
      <c r="BB44" s="97">
        <f t="shared" si="51"/>
        <v>1.8571369499018098</v>
      </c>
      <c r="BC44" s="97">
        <f t="shared" si="52"/>
        <v>1.602235799915287</v>
      </c>
      <c r="BD44" s="39">
        <f t="shared" si="53"/>
        <v>6.3600976497113645E-2</v>
      </c>
      <c r="BF44" s="79">
        <f t="shared" si="54"/>
        <v>22.481264200084713</v>
      </c>
      <c r="BG44" s="48">
        <f t="shared" si="55"/>
        <v>0.89239695935553798</v>
      </c>
      <c r="BJ44" s="59"/>
      <c r="BK44" s="94">
        <v>7</v>
      </c>
      <c r="BL44">
        <v>9.9000000000000005E-2</v>
      </c>
      <c r="BM44" s="97">
        <f t="shared" si="56"/>
        <v>2.5192431489136546</v>
      </c>
      <c r="BN44" s="97">
        <f t="shared" si="57"/>
        <v>1.8062431489136546</v>
      </c>
      <c r="BO44" s="97">
        <f t="shared" si="58"/>
        <v>1.5583274225921726</v>
      </c>
      <c r="BP44" s="39">
        <f t="shared" si="59"/>
        <v>6.1858027254373317E-2</v>
      </c>
      <c r="BR44" s="79">
        <f t="shared" si="60"/>
        <v>22.52517257740783</v>
      </c>
      <c r="BS44" s="48">
        <f t="shared" si="61"/>
        <v>0.89413990859827841</v>
      </c>
    </row>
    <row r="45" spans="1:71" ht="15" thickBot="1" x14ac:dyDescent="0.35">
      <c r="B45" s="10">
        <v>25</v>
      </c>
      <c r="C45" s="5">
        <v>2.2999999999999998</v>
      </c>
      <c r="D45" s="31"/>
      <c r="E45" s="32">
        <f t="shared" si="26"/>
        <v>0</v>
      </c>
      <c r="F45" s="32">
        <f t="shared" si="27"/>
        <v>-0.71299999999999997</v>
      </c>
      <c r="G45" s="32">
        <f t="shared" si="28"/>
        <v>-0.61513725490196081</v>
      </c>
      <c r="H45" s="33">
        <f t="shared" si="29"/>
        <v>-2.4417960261271864E-2</v>
      </c>
      <c r="J45" s="77">
        <f t="shared" si="30"/>
        <v>24.698637254901961</v>
      </c>
      <c r="K45" s="44">
        <f t="shared" si="31"/>
        <v>0.98041589611392344</v>
      </c>
      <c r="N45" s="10">
        <v>25</v>
      </c>
      <c r="O45" s="5">
        <v>2.5</v>
      </c>
      <c r="P45" s="31">
        <f>0.025+0.0065</f>
        <v>3.15E-2</v>
      </c>
      <c r="Q45" s="32">
        <f t="shared" si="32"/>
        <v>0.80157736556343573</v>
      </c>
      <c r="R45" s="32">
        <f t="shared" si="33"/>
        <v>8.8577365563435762E-2</v>
      </c>
      <c r="S45" s="32">
        <f t="shared" si="34"/>
        <v>7.6419687937081843E-2</v>
      </c>
      <c r="T45" s="33">
        <f t="shared" si="35"/>
        <v>3.033490311887974E-3</v>
      </c>
      <c r="V45" s="77">
        <f t="shared" si="36"/>
        <v>24.007080312062918</v>
      </c>
      <c r="W45" s="44">
        <f t="shared" si="37"/>
        <v>0.95296444554076365</v>
      </c>
      <c r="Z45" s="10">
        <v>25</v>
      </c>
      <c r="AA45" s="5">
        <v>2.2000000000000002</v>
      </c>
      <c r="AB45" s="31">
        <v>7.1999999999999995E-2</v>
      </c>
      <c r="AC45" s="86">
        <f t="shared" si="38"/>
        <v>1.832176835573567</v>
      </c>
      <c r="AD45" s="86">
        <f t="shared" si="39"/>
        <v>1.1191768355735672</v>
      </c>
      <c r="AE45" s="86">
        <f t="shared" si="40"/>
        <v>0.96556432873013642</v>
      </c>
      <c r="AF45" s="33">
        <f t="shared" si="41"/>
        <v>3.8328212477379185E-2</v>
      </c>
      <c r="AH45" s="77">
        <f t="shared" si="42"/>
        <v>23.117935671269866</v>
      </c>
      <c r="AI45" s="44">
        <f t="shared" si="43"/>
        <v>0.91766972337527253</v>
      </c>
      <c r="AL45" s="10">
        <v>25</v>
      </c>
      <c r="AM45">
        <v>2.2999999999999998</v>
      </c>
      <c r="AN45">
        <v>7.2999999999999995E-2</v>
      </c>
      <c r="AO45" s="86">
        <f t="shared" si="44"/>
        <v>1.8576237360676444</v>
      </c>
      <c r="AP45" s="86">
        <f t="shared" si="45"/>
        <v>1.1446237360676443</v>
      </c>
      <c r="AQ45" s="86">
        <f t="shared" si="46"/>
        <v>0.98751851739169316</v>
      </c>
      <c r="AR45" s="33">
        <f t="shared" si="47"/>
        <v>3.9199687098749332E-2</v>
      </c>
      <c r="AT45" s="77">
        <f t="shared" si="48"/>
        <v>23.095981482608309</v>
      </c>
      <c r="AU45" s="44">
        <f t="shared" si="49"/>
        <v>0.91679824875390237</v>
      </c>
      <c r="AX45" s="98">
        <v>25</v>
      </c>
      <c r="AY45" s="94">
        <v>2.5</v>
      </c>
      <c r="AZ45">
        <v>7.3999999999999996E-2</v>
      </c>
      <c r="BA45" s="86">
        <f t="shared" si="50"/>
        <v>1.8830706365617216</v>
      </c>
      <c r="BB45" s="86">
        <f t="shared" si="51"/>
        <v>1.1700706365617215</v>
      </c>
      <c r="BC45" s="86">
        <f t="shared" si="52"/>
        <v>1.00947270605325</v>
      </c>
      <c r="BD45" s="33">
        <f t="shared" si="53"/>
        <v>4.0071161720119486E-2</v>
      </c>
      <c r="BF45" s="77">
        <f t="shared" si="54"/>
        <v>23.074027293946752</v>
      </c>
      <c r="BG45" s="44">
        <f t="shared" si="55"/>
        <v>0.91592677413253221</v>
      </c>
      <c r="BJ45" s="98">
        <v>25</v>
      </c>
      <c r="BK45" s="94">
        <v>2.15</v>
      </c>
      <c r="BL45">
        <v>7.9000000000000001E-2</v>
      </c>
      <c r="BM45" s="86">
        <f t="shared" si="56"/>
        <v>2.0103051390321083</v>
      </c>
      <c r="BN45" s="86">
        <f t="shared" si="57"/>
        <v>1.2973051390321082</v>
      </c>
      <c r="BO45" s="86">
        <f t="shared" si="58"/>
        <v>1.1192436493610345</v>
      </c>
      <c r="BP45" s="33">
        <f t="shared" si="59"/>
        <v>4.4428534826970248E-2</v>
      </c>
      <c r="BR45" s="77">
        <f t="shared" si="60"/>
        <v>22.964256350638966</v>
      </c>
      <c r="BS45" s="44">
        <f t="shared" si="61"/>
        <v>0.9115694010256814</v>
      </c>
    </row>
    <row r="46" spans="1:71" ht="15" thickBot="1" x14ac:dyDescent="0.35">
      <c r="B46" s="6"/>
      <c r="C46" s="7">
        <v>3.6</v>
      </c>
      <c r="D46" s="34"/>
      <c r="E46" s="35">
        <f t="shared" si="26"/>
        <v>0</v>
      </c>
      <c r="F46" s="35">
        <f t="shared" si="27"/>
        <v>-0.71299999999999997</v>
      </c>
      <c r="G46" s="35">
        <f t="shared" si="28"/>
        <v>-0.61513725490196081</v>
      </c>
      <c r="H46" s="36">
        <f t="shared" si="29"/>
        <v>-2.4417960261271864E-2</v>
      </c>
      <c r="J46" s="78">
        <f t="shared" si="30"/>
        <v>24.698637254901961</v>
      </c>
      <c r="K46" s="46">
        <f t="shared" si="31"/>
        <v>0.98041589611392344</v>
      </c>
      <c r="N46" s="6"/>
      <c r="O46" s="7">
        <v>3.5</v>
      </c>
      <c r="P46" s="34">
        <v>3.5999999999999997E-2</v>
      </c>
      <c r="Q46" s="35">
        <f t="shared" si="32"/>
        <v>0.91608841778678352</v>
      </c>
      <c r="R46" s="35">
        <f t="shared" si="33"/>
        <v>0.20308841778678355</v>
      </c>
      <c r="S46" s="35">
        <f t="shared" si="34"/>
        <v>0.17521353691408778</v>
      </c>
      <c r="T46" s="36">
        <f t="shared" si="35"/>
        <v>6.9551261080536587E-3</v>
      </c>
      <c r="V46" s="78">
        <f t="shared" si="36"/>
        <v>23.908286463085911</v>
      </c>
      <c r="W46" s="46">
        <f t="shared" si="37"/>
        <v>0.94904280974459798</v>
      </c>
      <c r="Z46" s="6"/>
      <c r="AA46" s="7">
        <v>4.2</v>
      </c>
      <c r="AB46" s="34">
        <v>8.4000000000000005E-2</v>
      </c>
      <c r="AC46" s="86">
        <f t="shared" si="38"/>
        <v>2.137539641502495</v>
      </c>
      <c r="AD46" s="86">
        <f t="shared" si="39"/>
        <v>1.4245396415024949</v>
      </c>
      <c r="AE46" s="86">
        <f t="shared" si="40"/>
        <v>1.2290145926688192</v>
      </c>
      <c r="AF46" s="33">
        <f t="shared" si="41"/>
        <v>4.8785907933821024E-2</v>
      </c>
      <c r="AH46" s="78">
        <f t="shared" si="42"/>
        <v>22.854485407331183</v>
      </c>
      <c r="AI46" s="46">
        <f t="shared" si="43"/>
        <v>0.90721202791883071</v>
      </c>
      <c r="AL46" s="6"/>
      <c r="AM46">
        <v>3.4</v>
      </c>
      <c r="AN46">
        <v>0.08</v>
      </c>
      <c r="AO46" s="96">
        <f t="shared" si="44"/>
        <v>2.0357520395261859</v>
      </c>
      <c r="AP46" s="96">
        <f t="shared" si="45"/>
        <v>1.3227520395261858</v>
      </c>
      <c r="AQ46" s="96">
        <f t="shared" si="46"/>
        <v>1.1411978380225918</v>
      </c>
      <c r="AR46" s="36">
        <f t="shared" si="47"/>
        <v>4.5300009448340416E-2</v>
      </c>
      <c r="AT46" s="78">
        <f t="shared" si="48"/>
        <v>22.942302161977409</v>
      </c>
      <c r="AU46" s="46">
        <f t="shared" si="49"/>
        <v>0.91069792640431124</v>
      </c>
      <c r="AX46" s="58"/>
      <c r="AY46" s="94">
        <v>2.8</v>
      </c>
      <c r="AZ46">
        <v>8.2000000000000003E-2</v>
      </c>
      <c r="BA46" s="96">
        <f t="shared" si="50"/>
        <v>2.0866458405143407</v>
      </c>
      <c r="BB46" s="96">
        <f t="shared" si="51"/>
        <v>1.3736458405143406</v>
      </c>
      <c r="BC46" s="96">
        <f t="shared" si="52"/>
        <v>1.1851062153457057</v>
      </c>
      <c r="BD46" s="36">
        <f t="shared" si="53"/>
        <v>4.704295869108073E-2</v>
      </c>
      <c r="BF46" s="78">
        <f t="shared" si="54"/>
        <v>22.898393784654296</v>
      </c>
      <c r="BG46" s="46">
        <f t="shared" si="55"/>
        <v>0.90895497716157092</v>
      </c>
      <c r="BJ46" s="58"/>
      <c r="BK46" s="94">
        <v>3</v>
      </c>
      <c r="BL46">
        <v>8.4000000000000005E-2</v>
      </c>
      <c r="BM46" s="96">
        <f t="shared" si="56"/>
        <v>2.137539641502495</v>
      </c>
      <c r="BN46" s="96">
        <f t="shared" si="57"/>
        <v>1.4245396415024949</v>
      </c>
      <c r="BO46" s="96">
        <f t="shared" si="58"/>
        <v>1.2290145926688192</v>
      </c>
      <c r="BP46" s="36">
        <f t="shared" si="59"/>
        <v>4.8785907933821024E-2</v>
      </c>
      <c r="BR46" s="78">
        <f t="shared" si="60"/>
        <v>22.854485407331183</v>
      </c>
      <c r="BS46" s="46">
        <f t="shared" si="61"/>
        <v>0.90721202791883071</v>
      </c>
    </row>
    <row r="47" spans="1:71" ht="15" thickBot="1" x14ac:dyDescent="0.35">
      <c r="B47" s="6"/>
      <c r="C47" s="7">
        <v>4.0999999999999996</v>
      </c>
      <c r="D47" s="34"/>
      <c r="E47" s="35">
        <f t="shared" si="26"/>
        <v>0</v>
      </c>
      <c r="F47" s="35">
        <f t="shared" si="27"/>
        <v>-0.71299999999999997</v>
      </c>
      <c r="G47" s="35">
        <f t="shared" si="28"/>
        <v>-0.61513725490196081</v>
      </c>
      <c r="H47" s="36">
        <f t="shared" si="29"/>
        <v>-2.4417960261271864E-2</v>
      </c>
      <c r="J47" s="78">
        <f t="shared" si="30"/>
        <v>24.698637254901961</v>
      </c>
      <c r="K47" s="46">
        <f t="shared" si="31"/>
        <v>0.98041589611392344</v>
      </c>
      <c r="N47" s="6"/>
      <c r="O47" s="7">
        <v>4.5</v>
      </c>
      <c r="P47" s="34">
        <v>4.3999999999999997E-2</v>
      </c>
      <c r="Q47" s="35">
        <f t="shared" si="32"/>
        <v>1.119663621739402</v>
      </c>
      <c r="R47" s="35">
        <f t="shared" si="33"/>
        <v>0.40666362173940207</v>
      </c>
      <c r="S47" s="35">
        <f t="shared" si="34"/>
        <v>0.350847046206543</v>
      </c>
      <c r="T47" s="36">
        <f t="shared" si="35"/>
        <v>1.3926923079014886E-2</v>
      </c>
      <c r="V47" s="78">
        <f t="shared" si="36"/>
        <v>23.732652953793458</v>
      </c>
      <c r="W47" s="46">
        <f t="shared" si="37"/>
        <v>0.94207101277363681</v>
      </c>
      <c r="Z47" s="6"/>
      <c r="AA47" s="7">
        <v>5</v>
      </c>
      <c r="AB47" s="34">
        <v>0.09</v>
      </c>
      <c r="AC47" s="86">
        <f t="shared" si="38"/>
        <v>2.2902210444669588</v>
      </c>
      <c r="AD47" s="86">
        <f t="shared" si="39"/>
        <v>1.5772210444669588</v>
      </c>
      <c r="AE47" s="86">
        <f t="shared" si="40"/>
        <v>1.3607397246381605</v>
      </c>
      <c r="AF47" s="33">
        <f t="shared" si="41"/>
        <v>5.401475566204194E-2</v>
      </c>
      <c r="AH47" s="78">
        <f t="shared" si="42"/>
        <v>22.722760275361839</v>
      </c>
      <c r="AI47" s="46">
        <f t="shared" si="43"/>
        <v>0.90198318019060963</v>
      </c>
      <c r="AL47" s="6"/>
      <c r="AM47">
        <v>4.4000000000000004</v>
      </c>
      <c r="AN47">
        <v>8.5000000000000006E-2</v>
      </c>
      <c r="AO47" s="96">
        <f t="shared" si="44"/>
        <v>2.1629865419965726</v>
      </c>
      <c r="AP47" s="96">
        <f t="shared" si="45"/>
        <v>1.4499865419965725</v>
      </c>
      <c r="AQ47" s="96">
        <f t="shared" si="46"/>
        <v>1.2509687813303763</v>
      </c>
      <c r="AR47" s="36">
        <f t="shared" si="47"/>
        <v>4.9657382555191185E-2</v>
      </c>
      <c r="AT47" s="78">
        <f t="shared" si="48"/>
        <v>22.832531218669626</v>
      </c>
      <c r="AU47" s="46">
        <f t="shared" si="49"/>
        <v>0.90634055329746055</v>
      </c>
      <c r="AX47" s="58"/>
      <c r="AY47" s="94">
        <v>4.5</v>
      </c>
      <c r="AZ47">
        <v>8.7999999999999995E-2</v>
      </c>
      <c r="BA47" s="96">
        <f t="shared" si="50"/>
        <v>2.2393272434788041</v>
      </c>
      <c r="BB47" s="96">
        <f t="shared" si="51"/>
        <v>1.526327243478804</v>
      </c>
      <c r="BC47" s="96">
        <f t="shared" si="52"/>
        <v>1.3168313473150466</v>
      </c>
      <c r="BD47" s="36">
        <f t="shared" si="53"/>
        <v>5.2271806419301625E-2</v>
      </c>
      <c r="BF47" s="78">
        <f t="shared" si="54"/>
        <v>22.766668652684956</v>
      </c>
      <c r="BG47" s="46">
        <f t="shared" si="55"/>
        <v>0.90372612943335007</v>
      </c>
      <c r="BJ47" s="58"/>
      <c r="BK47" s="94">
        <v>4.4000000000000004</v>
      </c>
      <c r="BL47">
        <v>8.7999999999999995E-2</v>
      </c>
      <c r="BM47" s="96">
        <f t="shared" si="56"/>
        <v>2.2393272434788041</v>
      </c>
      <c r="BN47" s="96">
        <f t="shared" si="57"/>
        <v>1.526327243478804</v>
      </c>
      <c r="BO47" s="96">
        <f t="shared" si="58"/>
        <v>1.3168313473150466</v>
      </c>
      <c r="BP47" s="36">
        <f t="shared" si="59"/>
        <v>5.2271806419301625E-2</v>
      </c>
      <c r="BR47" s="78">
        <f t="shared" si="60"/>
        <v>22.766668652684956</v>
      </c>
      <c r="BS47" s="46">
        <f t="shared" si="61"/>
        <v>0.90372612943335007</v>
      </c>
    </row>
    <row r="48" spans="1:71" ht="15" thickBot="1" x14ac:dyDescent="0.35">
      <c r="B48" s="6"/>
      <c r="C48" s="7">
        <v>5.0999999999999996</v>
      </c>
      <c r="D48" s="34"/>
      <c r="E48" s="35">
        <f t="shared" si="26"/>
        <v>0</v>
      </c>
      <c r="F48" s="35">
        <f t="shared" si="27"/>
        <v>-0.71299999999999997</v>
      </c>
      <c r="G48" s="35">
        <f t="shared" si="28"/>
        <v>-0.61513725490196081</v>
      </c>
      <c r="H48" s="36">
        <f t="shared" si="29"/>
        <v>-2.4417960261271864E-2</v>
      </c>
      <c r="J48" s="78">
        <f t="shared" si="30"/>
        <v>24.698637254901961</v>
      </c>
      <c r="K48" s="46">
        <f t="shared" si="31"/>
        <v>0.98041589611392344</v>
      </c>
      <c r="N48" s="6"/>
      <c r="O48" s="7">
        <v>5.5</v>
      </c>
      <c r="P48" s="34">
        <v>4.8000000000000001E-2</v>
      </c>
      <c r="Q48" s="35">
        <f t="shared" si="32"/>
        <v>1.2214512237157114</v>
      </c>
      <c r="R48" s="35">
        <f t="shared" si="33"/>
        <v>0.50845122371571139</v>
      </c>
      <c r="S48" s="35">
        <f t="shared" si="34"/>
        <v>0.43866380085277062</v>
      </c>
      <c r="T48" s="36">
        <f t="shared" si="35"/>
        <v>1.7412821564495501E-2</v>
      </c>
      <c r="V48" s="78">
        <f t="shared" si="36"/>
        <v>23.644836199147232</v>
      </c>
      <c r="W48" s="46">
        <f t="shared" si="37"/>
        <v>0.93858511428815627</v>
      </c>
      <c r="Z48" s="6"/>
      <c r="AA48" s="7">
        <v>6.2</v>
      </c>
      <c r="AB48" s="34">
        <v>9.4E-2</v>
      </c>
      <c r="AC48" s="86">
        <f t="shared" si="38"/>
        <v>2.3920086464432684</v>
      </c>
      <c r="AD48" s="86">
        <f t="shared" si="39"/>
        <v>1.6790086464432683</v>
      </c>
      <c r="AE48" s="86">
        <f t="shared" si="40"/>
        <v>1.4485564792843884</v>
      </c>
      <c r="AF48" s="33">
        <f t="shared" si="41"/>
        <v>5.7500654147522562E-2</v>
      </c>
      <c r="AH48" s="78">
        <f t="shared" si="42"/>
        <v>22.634943520715613</v>
      </c>
      <c r="AI48" s="46">
        <f t="shared" si="43"/>
        <v>0.8984972817051291</v>
      </c>
      <c r="AL48" s="6"/>
      <c r="AM48">
        <v>6.4</v>
      </c>
      <c r="AN48">
        <v>0.09</v>
      </c>
      <c r="AO48" s="96">
        <f t="shared" si="44"/>
        <v>2.2902210444669588</v>
      </c>
      <c r="AP48" s="96">
        <f t="shared" si="45"/>
        <v>1.5772210444669588</v>
      </c>
      <c r="AQ48" s="96">
        <f t="shared" si="46"/>
        <v>1.3607397246381605</v>
      </c>
      <c r="AR48" s="36">
        <f t="shared" si="47"/>
        <v>5.401475566204194E-2</v>
      </c>
      <c r="AT48" s="78">
        <f t="shared" si="48"/>
        <v>22.722760275361839</v>
      </c>
      <c r="AU48" s="46">
        <f t="shared" si="49"/>
        <v>0.90198318019060963</v>
      </c>
      <c r="AX48" s="58"/>
      <c r="AY48" s="94">
        <v>5.9</v>
      </c>
      <c r="AZ48">
        <v>9.1999999999999998E-2</v>
      </c>
      <c r="BA48" s="96">
        <f t="shared" si="50"/>
        <v>2.3411148454551136</v>
      </c>
      <c r="BB48" s="96">
        <f t="shared" si="51"/>
        <v>1.6281148454551135</v>
      </c>
      <c r="BC48" s="96">
        <f t="shared" si="52"/>
        <v>1.4046481019612744</v>
      </c>
      <c r="BD48" s="36">
        <f t="shared" si="53"/>
        <v>5.5757704904782247E-2</v>
      </c>
      <c r="BF48" s="78">
        <f t="shared" si="54"/>
        <v>22.678851898038726</v>
      </c>
      <c r="BG48" s="46">
        <f t="shared" si="55"/>
        <v>0.90024023094786942</v>
      </c>
      <c r="BJ48" s="58"/>
      <c r="BK48" s="94">
        <v>5.25</v>
      </c>
      <c r="BL48">
        <v>9.4E-2</v>
      </c>
      <c r="BM48" s="96">
        <f t="shared" si="56"/>
        <v>2.3920086464432684</v>
      </c>
      <c r="BN48" s="96">
        <f t="shared" si="57"/>
        <v>1.6790086464432683</v>
      </c>
      <c r="BO48" s="96">
        <f t="shared" si="58"/>
        <v>1.4485564792843884</v>
      </c>
      <c r="BP48" s="36">
        <f t="shared" si="59"/>
        <v>5.7500654147522562E-2</v>
      </c>
      <c r="BR48" s="78">
        <f t="shared" si="60"/>
        <v>22.634943520715613</v>
      </c>
      <c r="BS48" s="46">
        <f t="shared" si="61"/>
        <v>0.8984972817051291</v>
      </c>
    </row>
    <row r="49" spans="2:71" ht="15" thickBot="1" x14ac:dyDescent="0.35">
      <c r="B49" s="8"/>
      <c r="C49" s="9">
        <v>6.3</v>
      </c>
      <c r="D49" s="37"/>
      <c r="E49" s="38">
        <f t="shared" si="26"/>
        <v>0</v>
      </c>
      <c r="F49" s="38">
        <f t="shared" si="27"/>
        <v>-0.71299999999999997</v>
      </c>
      <c r="G49" s="38">
        <f t="shared" si="28"/>
        <v>-0.61513725490196081</v>
      </c>
      <c r="H49" s="39">
        <f t="shared" si="29"/>
        <v>-2.4417960261271864E-2</v>
      </c>
      <c r="J49" s="79">
        <f t="shared" si="30"/>
        <v>24.698637254901961</v>
      </c>
      <c r="K49" s="48">
        <f t="shared" si="31"/>
        <v>0.98041589611392344</v>
      </c>
      <c r="N49" s="8"/>
      <c r="O49" s="9">
        <v>6.5</v>
      </c>
      <c r="P49" s="37">
        <v>5.1999999999999998E-2</v>
      </c>
      <c r="Q49" s="38">
        <f t="shared" si="32"/>
        <v>1.3232388256920207</v>
      </c>
      <c r="R49" s="38">
        <f t="shared" si="33"/>
        <v>0.6102388256920207</v>
      </c>
      <c r="S49" s="38">
        <f t="shared" si="34"/>
        <v>0.5264805554989983</v>
      </c>
      <c r="T49" s="39">
        <f t="shared" si="35"/>
        <v>2.0898720049976116E-2</v>
      </c>
      <c r="V49" s="79">
        <f t="shared" si="36"/>
        <v>23.557019444501002</v>
      </c>
      <c r="W49" s="48">
        <f t="shared" si="37"/>
        <v>0.93509921580267552</v>
      </c>
      <c r="Z49" s="8"/>
      <c r="AA49" s="9">
        <v>7</v>
      </c>
      <c r="AB49" s="37">
        <v>9.9000000000000005E-2</v>
      </c>
      <c r="AC49" s="86">
        <f t="shared" si="38"/>
        <v>2.5192431489136546</v>
      </c>
      <c r="AD49" s="86">
        <f t="shared" si="39"/>
        <v>1.8062431489136546</v>
      </c>
      <c r="AE49" s="86">
        <f t="shared" si="40"/>
        <v>1.5583274225921726</v>
      </c>
      <c r="AF49" s="33">
        <f t="shared" si="41"/>
        <v>6.1858027254373317E-2</v>
      </c>
      <c r="AH49" s="79">
        <f t="shared" si="42"/>
        <v>22.52517257740783</v>
      </c>
      <c r="AI49" s="48">
        <f t="shared" si="43"/>
        <v>0.89413990859827841</v>
      </c>
      <c r="AL49" s="8"/>
      <c r="AM49">
        <v>7</v>
      </c>
      <c r="AN49">
        <v>9.1999999999999998E-2</v>
      </c>
      <c r="AO49" s="97">
        <f t="shared" si="44"/>
        <v>2.3411148454551136</v>
      </c>
      <c r="AP49" s="97">
        <f t="shared" si="45"/>
        <v>1.6281148454551135</v>
      </c>
      <c r="AQ49" s="97">
        <f t="shared" si="46"/>
        <v>1.4046481019612744</v>
      </c>
      <c r="AR49" s="39">
        <f t="shared" si="47"/>
        <v>5.5757704904782247E-2</v>
      </c>
      <c r="AT49" s="79">
        <f t="shared" si="48"/>
        <v>22.678851898038726</v>
      </c>
      <c r="AU49" s="48">
        <f t="shared" si="49"/>
        <v>0.90024023094786942</v>
      </c>
      <c r="AX49" s="59"/>
      <c r="AY49" s="94">
        <v>6.8</v>
      </c>
      <c r="AZ49">
        <v>9.6000000000000002E-2</v>
      </c>
      <c r="BA49" s="97">
        <f t="shared" si="50"/>
        <v>2.4429024474314227</v>
      </c>
      <c r="BB49" s="97">
        <f t="shared" si="51"/>
        <v>1.7299024474314226</v>
      </c>
      <c r="BC49" s="97">
        <f t="shared" si="52"/>
        <v>1.4924648566075021</v>
      </c>
      <c r="BD49" s="39">
        <f t="shared" si="53"/>
        <v>5.9243603390262863E-2</v>
      </c>
      <c r="BF49" s="79">
        <f t="shared" si="54"/>
        <v>22.591035143392499</v>
      </c>
      <c r="BG49" s="48">
        <f t="shared" si="55"/>
        <v>0.89675433246238878</v>
      </c>
      <c r="BJ49" s="59"/>
      <c r="BK49" s="94">
        <v>7.1</v>
      </c>
      <c r="BL49">
        <v>9.8000000000000004E-2</v>
      </c>
      <c r="BM49" s="97">
        <f t="shared" si="56"/>
        <v>2.4937962484195779</v>
      </c>
      <c r="BN49" s="97">
        <f t="shared" si="57"/>
        <v>1.7807962484195778</v>
      </c>
      <c r="BO49" s="97">
        <f t="shared" si="58"/>
        <v>1.5363732339306162</v>
      </c>
      <c r="BP49" s="39">
        <f t="shared" si="59"/>
        <v>6.0986552633003184E-2</v>
      </c>
      <c r="BR49" s="79">
        <f t="shared" si="60"/>
        <v>22.547126766069386</v>
      </c>
      <c r="BS49" s="48">
        <f t="shared" si="61"/>
        <v>0.89501138321964857</v>
      </c>
    </row>
    <row r="50" spans="2:71" ht="15" thickBot="1" x14ac:dyDescent="0.35">
      <c r="B50" s="10">
        <v>125</v>
      </c>
      <c r="C50" s="5">
        <v>2.25</v>
      </c>
      <c r="D50" s="31"/>
      <c r="E50" s="32">
        <f t="shared" si="26"/>
        <v>0</v>
      </c>
      <c r="F50" s="32">
        <f t="shared" si="27"/>
        <v>-0.71299999999999997</v>
      </c>
      <c r="G50" s="32">
        <f t="shared" si="28"/>
        <v>-0.61513725490196081</v>
      </c>
      <c r="H50" s="33">
        <f t="shared" si="29"/>
        <v>-2.4417960261271864E-2</v>
      </c>
      <c r="J50" s="77">
        <f t="shared" si="30"/>
        <v>24.698637254901961</v>
      </c>
      <c r="K50" s="44">
        <f t="shared" si="31"/>
        <v>0.98041589611392344</v>
      </c>
      <c r="N50" s="10">
        <v>100</v>
      </c>
      <c r="O50" s="5">
        <v>2.5</v>
      </c>
      <c r="P50" s="31">
        <v>3.7999999999999999E-2</v>
      </c>
      <c r="Q50" s="32">
        <f t="shared" si="32"/>
        <v>0.96698221877493817</v>
      </c>
      <c r="R50" s="32">
        <f t="shared" si="33"/>
        <v>0.25398221877493821</v>
      </c>
      <c r="S50" s="32">
        <f t="shared" si="34"/>
        <v>0.21912191423720159</v>
      </c>
      <c r="T50" s="33">
        <f t="shared" si="35"/>
        <v>8.6980753507939663E-3</v>
      </c>
      <c r="V50" s="77">
        <f t="shared" si="36"/>
        <v>23.864378085762798</v>
      </c>
      <c r="W50" s="44">
        <f t="shared" si="37"/>
        <v>0.94729986050185766</v>
      </c>
      <c r="Z50" s="10">
        <v>100</v>
      </c>
      <c r="AA50" s="5">
        <v>2.2999999999999998</v>
      </c>
      <c r="AB50" s="31">
        <v>7.9000000000000001E-2</v>
      </c>
      <c r="AC50" s="86">
        <f t="shared" si="38"/>
        <v>2.0103051390321083</v>
      </c>
      <c r="AD50" s="86">
        <f t="shared" si="39"/>
        <v>1.2973051390321082</v>
      </c>
      <c r="AE50" s="86">
        <f t="shared" si="40"/>
        <v>1.1192436493610345</v>
      </c>
      <c r="AF50" s="33">
        <f t="shared" si="41"/>
        <v>4.4428534826970248E-2</v>
      </c>
      <c r="AH50" s="77">
        <f t="shared" si="42"/>
        <v>22.964256350638966</v>
      </c>
      <c r="AI50" s="44">
        <f t="shared" si="43"/>
        <v>0.9115694010256814</v>
      </c>
      <c r="AL50" s="10">
        <v>125</v>
      </c>
      <c r="AM50">
        <v>2.25</v>
      </c>
      <c r="AN50">
        <v>7.3999999999999996E-2</v>
      </c>
      <c r="AO50" s="86">
        <f t="shared" si="44"/>
        <v>1.8830706365617216</v>
      </c>
      <c r="AP50" s="86">
        <f t="shared" si="45"/>
        <v>1.1700706365617215</v>
      </c>
      <c r="AQ50" s="86">
        <f t="shared" si="46"/>
        <v>1.00947270605325</v>
      </c>
      <c r="AR50" s="33">
        <f t="shared" si="47"/>
        <v>4.0071161720119486E-2</v>
      </c>
      <c r="AT50" s="77">
        <f t="shared" si="48"/>
        <v>23.074027293946752</v>
      </c>
      <c r="AU50" s="44">
        <f t="shared" si="49"/>
        <v>0.91592677413253221</v>
      </c>
      <c r="AX50" s="98">
        <v>125</v>
      </c>
      <c r="AY50" s="94">
        <v>2.15</v>
      </c>
      <c r="AZ50">
        <v>0.08</v>
      </c>
      <c r="BA50" s="86">
        <f t="shared" si="50"/>
        <v>2.0357520395261859</v>
      </c>
      <c r="BB50" s="86">
        <f t="shared" si="51"/>
        <v>1.3227520395261858</v>
      </c>
      <c r="BC50" s="86">
        <f t="shared" si="52"/>
        <v>1.1411978380225918</v>
      </c>
      <c r="BD50" s="33">
        <f t="shared" si="53"/>
        <v>4.5300009448340416E-2</v>
      </c>
      <c r="BF50" s="77">
        <f t="shared" si="54"/>
        <v>22.942302161977409</v>
      </c>
      <c r="BG50" s="44">
        <f t="shared" si="55"/>
        <v>0.91069792640431124</v>
      </c>
      <c r="BJ50" s="98">
        <v>125</v>
      </c>
      <c r="BK50" s="94">
        <v>2.2000000000000002</v>
      </c>
      <c r="BL50">
        <v>7.6999999999999999E-2</v>
      </c>
      <c r="BM50" s="86">
        <f t="shared" si="56"/>
        <v>1.9594113380439537</v>
      </c>
      <c r="BN50" s="86">
        <f t="shared" si="57"/>
        <v>1.2464113380439539</v>
      </c>
      <c r="BO50" s="86">
        <f t="shared" si="58"/>
        <v>1.075335272037921</v>
      </c>
      <c r="BP50" s="33">
        <f t="shared" si="59"/>
        <v>4.2685585584229954E-2</v>
      </c>
      <c r="BR50" s="77">
        <f t="shared" si="60"/>
        <v>23.008164727962079</v>
      </c>
      <c r="BS50" s="44">
        <f t="shared" si="61"/>
        <v>0.91331235026842172</v>
      </c>
    </row>
    <row r="51" spans="2:71" ht="15" thickBot="1" x14ac:dyDescent="0.35">
      <c r="B51" s="6"/>
      <c r="C51" s="7">
        <v>3.3</v>
      </c>
      <c r="D51" s="34"/>
      <c r="E51" s="35">
        <f t="shared" si="26"/>
        <v>0</v>
      </c>
      <c r="F51" s="35">
        <f t="shared" si="27"/>
        <v>-0.71299999999999997</v>
      </c>
      <c r="G51" s="35">
        <f t="shared" si="28"/>
        <v>-0.61513725490196081</v>
      </c>
      <c r="H51" s="36">
        <f t="shared" si="29"/>
        <v>-2.4417960261271864E-2</v>
      </c>
      <c r="J51" s="78">
        <f t="shared" si="30"/>
        <v>24.698637254901961</v>
      </c>
      <c r="K51" s="46">
        <f t="shared" si="31"/>
        <v>0.98041589611392344</v>
      </c>
      <c r="N51" s="6"/>
      <c r="O51" s="7">
        <v>3.5</v>
      </c>
      <c r="P51" s="34">
        <v>0.04</v>
      </c>
      <c r="Q51" s="35">
        <f t="shared" si="32"/>
        <v>1.0178760197630929</v>
      </c>
      <c r="R51" s="35">
        <f t="shared" si="33"/>
        <v>0.30487601976309298</v>
      </c>
      <c r="S51" s="35">
        <f t="shared" si="34"/>
        <v>0.26303029156031554</v>
      </c>
      <c r="T51" s="36">
        <f t="shared" si="35"/>
        <v>1.0441024593534279E-2</v>
      </c>
      <c r="V51" s="78">
        <f t="shared" si="36"/>
        <v>23.820469708439685</v>
      </c>
      <c r="W51" s="46">
        <f t="shared" si="37"/>
        <v>0.94555691125911734</v>
      </c>
      <c r="Z51" s="6"/>
      <c r="AA51" s="7">
        <v>3.5</v>
      </c>
      <c r="AB51" s="34">
        <v>8.5000000000000006E-2</v>
      </c>
      <c r="AC51" s="86">
        <f t="shared" si="38"/>
        <v>2.1629865419965726</v>
      </c>
      <c r="AD51" s="86">
        <f t="shared" si="39"/>
        <v>1.4499865419965725</v>
      </c>
      <c r="AE51" s="86">
        <f t="shared" si="40"/>
        <v>1.2509687813303763</v>
      </c>
      <c r="AF51" s="33">
        <f t="shared" si="41"/>
        <v>4.9657382555191185E-2</v>
      </c>
      <c r="AH51" s="78">
        <f t="shared" si="42"/>
        <v>22.832531218669626</v>
      </c>
      <c r="AI51" s="46">
        <f t="shared" si="43"/>
        <v>0.90634055329746055</v>
      </c>
      <c r="AL51" s="6"/>
      <c r="AM51">
        <v>3.3</v>
      </c>
      <c r="AN51">
        <v>7.9000000000000001E-2</v>
      </c>
      <c r="AO51" s="96">
        <f t="shared" si="44"/>
        <v>2.0103051390321083</v>
      </c>
      <c r="AP51" s="96">
        <f t="shared" si="45"/>
        <v>1.2973051390321082</v>
      </c>
      <c r="AQ51" s="96">
        <f t="shared" si="46"/>
        <v>1.1192436493610345</v>
      </c>
      <c r="AR51" s="36">
        <f t="shared" si="47"/>
        <v>4.4428534826970248E-2</v>
      </c>
      <c r="AT51" s="78">
        <f t="shared" si="48"/>
        <v>22.964256350638966</v>
      </c>
      <c r="AU51" s="46">
        <f t="shared" si="49"/>
        <v>0.9115694010256814</v>
      </c>
      <c r="AX51" s="58"/>
      <c r="AY51" s="94">
        <v>3.3</v>
      </c>
      <c r="AZ51">
        <v>8.4000000000000005E-2</v>
      </c>
      <c r="BA51" s="96">
        <f t="shared" si="50"/>
        <v>2.137539641502495</v>
      </c>
      <c r="BB51" s="96">
        <f t="shared" si="51"/>
        <v>1.4245396415024949</v>
      </c>
      <c r="BC51" s="96">
        <f t="shared" si="52"/>
        <v>1.2290145926688192</v>
      </c>
      <c r="BD51" s="36">
        <f t="shared" si="53"/>
        <v>4.8785907933821024E-2</v>
      </c>
      <c r="BF51" s="78">
        <f t="shared" si="54"/>
        <v>22.854485407331183</v>
      </c>
      <c r="BG51" s="46">
        <f t="shared" si="55"/>
        <v>0.90721202791883071</v>
      </c>
      <c r="BJ51" s="58"/>
      <c r="BK51" s="94">
        <v>3.4</v>
      </c>
      <c r="BL51">
        <v>0.08</v>
      </c>
      <c r="BM51" s="96">
        <f t="shared" si="56"/>
        <v>2.0357520395261859</v>
      </c>
      <c r="BN51" s="96">
        <f t="shared" si="57"/>
        <v>1.3227520395261858</v>
      </c>
      <c r="BO51" s="96">
        <f t="shared" si="58"/>
        <v>1.1411978380225918</v>
      </c>
      <c r="BP51" s="36">
        <f t="shared" si="59"/>
        <v>4.5300009448340416E-2</v>
      </c>
      <c r="BR51" s="78">
        <f t="shared" si="60"/>
        <v>22.942302161977409</v>
      </c>
      <c r="BS51" s="46">
        <f t="shared" si="61"/>
        <v>0.91069792640431124</v>
      </c>
    </row>
    <row r="52" spans="2:71" ht="15" thickBot="1" x14ac:dyDescent="0.35">
      <c r="B52" s="6"/>
      <c r="C52" s="7">
        <v>4.45</v>
      </c>
      <c r="D52" s="34"/>
      <c r="E52" s="35">
        <f t="shared" si="26"/>
        <v>0</v>
      </c>
      <c r="F52" s="35">
        <f t="shared" si="27"/>
        <v>-0.71299999999999997</v>
      </c>
      <c r="G52" s="35">
        <f t="shared" si="28"/>
        <v>-0.61513725490196081</v>
      </c>
      <c r="H52" s="36">
        <f t="shared" si="29"/>
        <v>-2.4417960261271864E-2</v>
      </c>
      <c r="J52" s="78">
        <f t="shared" si="30"/>
        <v>24.698637254901961</v>
      </c>
      <c r="K52" s="46">
        <f t="shared" si="31"/>
        <v>0.98041589611392344</v>
      </c>
      <c r="N52" s="6"/>
      <c r="O52" s="7">
        <v>4.5</v>
      </c>
      <c r="P52" s="34">
        <v>4.5999999999999999E-2</v>
      </c>
      <c r="Q52" s="35">
        <f t="shared" si="32"/>
        <v>1.1705574227275568</v>
      </c>
      <c r="R52" s="35">
        <f t="shared" si="33"/>
        <v>0.45755742272755684</v>
      </c>
      <c r="S52" s="35">
        <f t="shared" si="34"/>
        <v>0.39475542352965692</v>
      </c>
      <c r="T52" s="36">
        <f t="shared" si="35"/>
        <v>1.5669872321755197E-2</v>
      </c>
      <c r="V52" s="78">
        <f t="shared" si="36"/>
        <v>23.688744576470345</v>
      </c>
      <c r="W52" s="46">
        <f t="shared" si="37"/>
        <v>0.94032806353089649</v>
      </c>
      <c r="Z52" s="6"/>
      <c r="AA52" s="7">
        <v>4.5999999999999996</v>
      </c>
      <c r="AB52" s="34">
        <v>0.09</v>
      </c>
      <c r="AC52" s="86">
        <f t="shared" si="38"/>
        <v>2.2902210444669588</v>
      </c>
      <c r="AD52" s="86">
        <f t="shared" si="39"/>
        <v>1.5772210444669588</v>
      </c>
      <c r="AE52" s="86">
        <f t="shared" si="40"/>
        <v>1.3607397246381605</v>
      </c>
      <c r="AF52" s="33">
        <f t="shared" si="41"/>
        <v>5.401475566204194E-2</v>
      </c>
      <c r="AH52" s="78">
        <f t="shared" si="42"/>
        <v>22.722760275361839</v>
      </c>
      <c r="AI52" s="46">
        <f t="shared" si="43"/>
        <v>0.90198318019060963</v>
      </c>
      <c r="AL52" s="6"/>
      <c r="AM52">
        <v>4.45</v>
      </c>
      <c r="AN52">
        <v>8.4000000000000005E-2</v>
      </c>
      <c r="AO52" s="96">
        <f t="shared" si="44"/>
        <v>2.137539641502495</v>
      </c>
      <c r="AP52" s="96">
        <f t="shared" si="45"/>
        <v>1.4245396415024949</v>
      </c>
      <c r="AQ52" s="96">
        <f t="shared" si="46"/>
        <v>1.2290145926688192</v>
      </c>
      <c r="AR52" s="36">
        <f t="shared" si="47"/>
        <v>4.8785907933821024E-2</v>
      </c>
      <c r="AT52" s="78">
        <f t="shared" si="48"/>
        <v>22.854485407331183</v>
      </c>
      <c r="AU52" s="46">
        <f t="shared" si="49"/>
        <v>0.90721202791883071</v>
      </c>
      <c r="AX52" s="58"/>
      <c r="AY52" s="94">
        <v>4.4000000000000004</v>
      </c>
      <c r="AZ52">
        <v>0.09</v>
      </c>
      <c r="BA52" s="96">
        <f t="shared" si="50"/>
        <v>2.2902210444669588</v>
      </c>
      <c r="BB52" s="96">
        <f t="shared" si="51"/>
        <v>1.5772210444669588</v>
      </c>
      <c r="BC52" s="96">
        <f t="shared" si="52"/>
        <v>1.3607397246381605</v>
      </c>
      <c r="BD52" s="36">
        <f t="shared" si="53"/>
        <v>5.401475566204194E-2</v>
      </c>
      <c r="BF52" s="78">
        <f t="shared" si="54"/>
        <v>22.722760275361839</v>
      </c>
      <c r="BG52" s="46">
        <f t="shared" si="55"/>
        <v>0.90198318019060963</v>
      </c>
      <c r="BJ52" s="58"/>
      <c r="BK52" s="94">
        <v>4.8</v>
      </c>
      <c r="BL52">
        <v>8.8999999999999996E-2</v>
      </c>
      <c r="BM52" s="96">
        <f t="shared" si="56"/>
        <v>2.2647741439728817</v>
      </c>
      <c r="BN52" s="96">
        <f t="shared" si="57"/>
        <v>1.5517741439728816</v>
      </c>
      <c r="BO52" s="96">
        <f t="shared" si="58"/>
        <v>1.3387855359766039</v>
      </c>
      <c r="BP52" s="36">
        <f t="shared" si="59"/>
        <v>5.3143281040671793E-2</v>
      </c>
      <c r="BR52" s="78">
        <f t="shared" si="60"/>
        <v>22.744714464023396</v>
      </c>
      <c r="BS52" s="46">
        <f t="shared" si="61"/>
        <v>0.9028546548119798</v>
      </c>
    </row>
    <row r="53" spans="2:71" ht="15" thickBot="1" x14ac:dyDescent="0.35">
      <c r="B53" s="6"/>
      <c r="C53" s="7">
        <v>5.6</v>
      </c>
      <c r="D53" s="34"/>
      <c r="E53" s="35">
        <f t="shared" si="26"/>
        <v>0</v>
      </c>
      <c r="F53" s="35">
        <f t="shared" si="27"/>
        <v>-0.71299999999999997</v>
      </c>
      <c r="G53" s="35">
        <f t="shared" si="28"/>
        <v>-0.61513725490196081</v>
      </c>
      <c r="H53" s="36">
        <f t="shared" si="29"/>
        <v>-2.4417960261271864E-2</v>
      </c>
      <c r="J53" s="78">
        <f t="shared" si="30"/>
        <v>24.698637254901961</v>
      </c>
      <c r="K53" s="46">
        <f t="shared" si="31"/>
        <v>0.98041589611392344</v>
      </c>
      <c r="N53" s="6"/>
      <c r="O53" s="7">
        <v>5.5</v>
      </c>
      <c r="P53" s="34">
        <v>5.0999999999999997E-2</v>
      </c>
      <c r="Q53" s="35">
        <f t="shared" si="32"/>
        <v>1.2977919251979433</v>
      </c>
      <c r="R53" s="35">
        <f t="shared" si="33"/>
        <v>0.58479192519794332</v>
      </c>
      <c r="S53" s="35">
        <f t="shared" si="34"/>
        <v>0.50452636683744134</v>
      </c>
      <c r="T53" s="36">
        <f t="shared" si="35"/>
        <v>2.0027245428605959E-2</v>
      </c>
      <c r="V53" s="78">
        <f t="shared" si="36"/>
        <v>23.578973633162558</v>
      </c>
      <c r="W53" s="46">
        <f t="shared" si="37"/>
        <v>0.93597069042404568</v>
      </c>
      <c r="Z53" s="6"/>
      <c r="AA53" s="7">
        <v>5.65</v>
      </c>
      <c r="AB53" s="34">
        <v>9.35E-2</v>
      </c>
      <c r="AC53" s="86">
        <f t="shared" si="38"/>
        <v>2.3792851961962294</v>
      </c>
      <c r="AD53" s="86">
        <f t="shared" si="39"/>
        <v>1.6662851961962293</v>
      </c>
      <c r="AE53" s="86">
        <f t="shared" si="40"/>
        <v>1.4375793849536096</v>
      </c>
      <c r="AF53" s="33">
        <f t="shared" si="41"/>
        <v>5.7064916836837475E-2</v>
      </c>
      <c r="AH53" s="78">
        <f t="shared" si="42"/>
        <v>22.645920615046393</v>
      </c>
      <c r="AI53" s="46">
        <f t="shared" si="43"/>
        <v>0.89893301901581424</v>
      </c>
      <c r="AL53" s="6"/>
      <c r="AM53">
        <v>5.6</v>
      </c>
      <c r="AN53">
        <v>8.8999999999999996E-2</v>
      </c>
      <c r="AO53" s="96">
        <f t="shared" si="44"/>
        <v>2.2647741439728817</v>
      </c>
      <c r="AP53" s="96">
        <f t="shared" si="45"/>
        <v>1.5517741439728816</v>
      </c>
      <c r="AQ53" s="96">
        <f t="shared" si="46"/>
        <v>1.3387855359766039</v>
      </c>
      <c r="AR53" s="36">
        <f t="shared" si="47"/>
        <v>5.3143281040671793E-2</v>
      </c>
      <c r="AT53" s="78">
        <f t="shared" si="48"/>
        <v>22.744714464023396</v>
      </c>
      <c r="AU53" s="46">
        <f t="shared" si="49"/>
        <v>0.9028546548119798</v>
      </c>
      <c r="AX53" s="58"/>
      <c r="AY53" s="94">
        <v>5.7</v>
      </c>
      <c r="AZ53">
        <v>9.5000000000000001E-2</v>
      </c>
      <c r="BA53" s="96">
        <f t="shared" si="50"/>
        <v>2.4174555469373455</v>
      </c>
      <c r="BB53" s="96">
        <f t="shared" si="51"/>
        <v>1.7044555469373455</v>
      </c>
      <c r="BC53" s="96">
        <f t="shared" si="52"/>
        <v>1.4705106679459452</v>
      </c>
      <c r="BD53" s="36">
        <f t="shared" si="53"/>
        <v>5.8372128768892709E-2</v>
      </c>
      <c r="BF53" s="78">
        <f t="shared" si="54"/>
        <v>22.612989332054056</v>
      </c>
      <c r="BG53" s="46">
        <f t="shared" si="55"/>
        <v>0.89762580708375894</v>
      </c>
      <c r="BJ53" s="58"/>
      <c r="BK53" s="94">
        <v>5.8</v>
      </c>
      <c r="BL53">
        <v>9.5000000000000001E-2</v>
      </c>
      <c r="BM53" s="96">
        <f t="shared" si="56"/>
        <v>2.4174555469373455</v>
      </c>
      <c r="BN53" s="96">
        <f t="shared" si="57"/>
        <v>1.7044555469373455</v>
      </c>
      <c r="BO53" s="96">
        <f t="shared" si="58"/>
        <v>1.4705106679459452</v>
      </c>
      <c r="BP53" s="36">
        <f t="shared" si="59"/>
        <v>5.8372128768892709E-2</v>
      </c>
      <c r="BR53" s="78">
        <f t="shared" si="60"/>
        <v>22.612989332054056</v>
      </c>
      <c r="BS53" s="46">
        <f t="shared" si="61"/>
        <v>0.89762580708375894</v>
      </c>
    </row>
    <row r="54" spans="2:71" ht="15" thickBot="1" x14ac:dyDescent="0.35">
      <c r="B54" s="8"/>
      <c r="C54" s="9">
        <v>6.2</v>
      </c>
      <c r="D54" s="37"/>
      <c r="E54" s="38">
        <f t="shared" si="26"/>
        <v>0</v>
      </c>
      <c r="F54" s="38">
        <f t="shared" si="27"/>
        <v>-0.71299999999999997</v>
      </c>
      <c r="G54" s="38">
        <f t="shared" si="28"/>
        <v>-0.61513725490196081</v>
      </c>
      <c r="H54" s="39">
        <f t="shared" si="29"/>
        <v>-2.4417960261271864E-2</v>
      </c>
      <c r="J54" s="79">
        <f t="shared" si="30"/>
        <v>24.698637254901961</v>
      </c>
      <c r="K54" s="48">
        <f t="shared" si="31"/>
        <v>0.98041589611392344</v>
      </c>
      <c r="N54" s="8"/>
      <c r="O54" s="9">
        <v>6.5</v>
      </c>
      <c r="P54" s="37">
        <v>5.5E-2</v>
      </c>
      <c r="Q54" s="38">
        <f t="shared" si="32"/>
        <v>1.3995795271742528</v>
      </c>
      <c r="R54" s="38">
        <f t="shared" si="33"/>
        <v>0.68657952717425286</v>
      </c>
      <c r="S54" s="38">
        <f t="shared" si="34"/>
        <v>0.59234312148366919</v>
      </c>
      <c r="T54" s="39">
        <f t="shared" si="35"/>
        <v>2.3513143914086581E-2</v>
      </c>
      <c r="V54" s="79">
        <f t="shared" si="36"/>
        <v>23.491156878516332</v>
      </c>
      <c r="W54" s="48">
        <f t="shared" si="37"/>
        <v>0.93248479193856504</v>
      </c>
      <c r="Z54" s="8"/>
      <c r="AA54" s="9">
        <v>6.7</v>
      </c>
      <c r="AB54" s="37">
        <v>9.8500000000000004E-2</v>
      </c>
      <c r="AC54" s="86">
        <f t="shared" si="38"/>
        <v>2.5065196986666165</v>
      </c>
      <c r="AD54" s="86">
        <f t="shared" si="39"/>
        <v>1.7935196986666164</v>
      </c>
      <c r="AE54" s="86">
        <f t="shared" si="40"/>
        <v>1.5473503282613947</v>
      </c>
      <c r="AF54" s="33">
        <f t="shared" si="41"/>
        <v>6.1422289943688264E-2</v>
      </c>
      <c r="AH54" s="79">
        <f t="shared" si="42"/>
        <v>22.536149671738606</v>
      </c>
      <c r="AI54" s="48">
        <f t="shared" si="43"/>
        <v>0.89457564590896343</v>
      </c>
      <c r="AL54" s="8"/>
      <c r="AM54">
        <v>6.2</v>
      </c>
      <c r="AN54">
        <v>9.4E-2</v>
      </c>
      <c r="AO54" s="97">
        <f t="shared" si="44"/>
        <v>2.3920086464432684</v>
      </c>
      <c r="AP54" s="97">
        <f t="shared" si="45"/>
        <v>1.6790086464432683</v>
      </c>
      <c r="AQ54" s="97">
        <f t="shared" si="46"/>
        <v>1.4485564792843884</v>
      </c>
      <c r="AR54" s="39">
        <f t="shared" si="47"/>
        <v>5.7500654147522562E-2</v>
      </c>
      <c r="AT54" s="79">
        <f t="shared" si="48"/>
        <v>22.634943520715613</v>
      </c>
      <c r="AU54" s="48">
        <f t="shared" si="49"/>
        <v>0.8984972817051291</v>
      </c>
      <c r="AX54" s="59"/>
      <c r="AY54" s="94">
        <v>7</v>
      </c>
      <c r="AZ54">
        <v>9.9000000000000005E-2</v>
      </c>
      <c r="BA54" s="97">
        <f t="shared" si="50"/>
        <v>2.5192431489136546</v>
      </c>
      <c r="BB54" s="97">
        <f t="shared" si="51"/>
        <v>1.8062431489136546</v>
      </c>
      <c r="BC54" s="97">
        <f t="shared" si="52"/>
        <v>1.5583274225921726</v>
      </c>
      <c r="BD54" s="39">
        <f t="shared" si="53"/>
        <v>6.1858027254373317E-2</v>
      </c>
      <c r="BF54" s="79">
        <f t="shared" si="54"/>
        <v>22.52517257740783</v>
      </c>
      <c r="BG54" s="48">
        <f t="shared" si="55"/>
        <v>0.89413990859827841</v>
      </c>
      <c r="BJ54" s="59"/>
      <c r="BK54" s="94">
        <v>6.85</v>
      </c>
      <c r="BL54">
        <v>9.9000000000000005E-2</v>
      </c>
      <c r="BM54" s="97">
        <f t="shared" si="56"/>
        <v>2.5192431489136546</v>
      </c>
      <c r="BN54" s="97">
        <f t="shared" si="57"/>
        <v>1.8062431489136546</v>
      </c>
      <c r="BO54" s="97">
        <f t="shared" si="58"/>
        <v>1.5583274225921726</v>
      </c>
      <c r="BP54" s="39">
        <f t="shared" si="59"/>
        <v>6.1858027254373317E-2</v>
      </c>
      <c r="BR54" s="79">
        <f t="shared" si="60"/>
        <v>22.52517257740783</v>
      </c>
      <c r="BS54" s="48">
        <f t="shared" si="61"/>
        <v>0.89413990859827841</v>
      </c>
    </row>
    <row r="55" spans="2:71" ht="15" thickBot="1" x14ac:dyDescent="0.35">
      <c r="B55" s="10">
        <v>250</v>
      </c>
      <c r="C55" s="5">
        <v>2.1</v>
      </c>
      <c r="D55" s="31"/>
      <c r="E55" s="32">
        <f t="shared" si="26"/>
        <v>0</v>
      </c>
      <c r="F55" s="32">
        <f t="shared" si="27"/>
        <v>-0.71299999999999997</v>
      </c>
      <c r="G55" s="32">
        <f t="shared" si="28"/>
        <v>-0.61513725490196081</v>
      </c>
      <c r="H55" s="33">
        <f t="shared" si="29"/>
        <v>-2.4417960261271864E-2</v>
      </c>
      <c r="J55" s="77">
        <f t="shared" si="30"/>
        <v>24.698637254901961</v>
      </c>
      <c r="K55" s="44">
        <f t="shared" si="31"/>
        <v>0.98041589611392344</v>
      </c>
      <c r="N55" s="10">
        <v>250</v>
      </c>
      <c r="O55" s="5">
        <v>2.5</v>
      </c>
      <c r="P55" s="31">
        <v>3.6999999999999998E-2</v>
      </c>
      <c r="Q55" s="32">
        <f t="shared" si="32"/>
        <v>0.94153531828086079</v>
      </c>
      <c r="R55" s="32">
        <f t="shared" si="33"/>
        <v>0.22853531828086082</v>
      </c>
      <c r="S55" s="32">
        <f t="shared" si="34"/>
        <v>0.19716772557564463</v>
      </c>
      <c r="T55" s="33">
        <f t="shared" si="35"/>
        <v>7.8266007294238108E-3</v>
      </c>
      <c r="V55" s="77">
        <f t="shared" si="36"/>
        <v>23.886332274424355</v>
      </c>
      <c r="W55" s="44">
        <f t="shared" si="37"/>
        <v>0.94817133512322782</v>
      </c>
      <c r="Z55" s="10">
        <v>250</v>
      </c>
      <c r="AA55" s="5">
        <v>2.4</v>
      </c>
      <c r="AB55" s="31">
        <v>7.7499999999999999E-2</v>
      </c>
      <c r="AC55" s="86">
        <f t="shared" si="38"/>
        <v>1.9721347882909923</v>
      </c>
      <c r="AD55" s="86">
        <f t="shared" si="39"/>
        <v>1.2591347882909925</v>
      </c>
      <c r="AE55" s="86">
        <f t="shared" si="40"/>
        <v>1.0863123663686993</v>
      </c>
      <c r="AF55" s="33">
        <f t="shared" si="41"/>
        <v>4.3121322894915028E-2</v>
      </c>
      <c r="AH55" s="77">
        <f t="shared" si="42"/>
        <v>22.997187633631302</v>
      </c>
      <c r="AI55" s="44">
        <f t="shared" si="43"/>
        <v>0.9128766129577367</v>
      </c>
      <c r="AL55" s="10">
        <v>250</v>
      </c>
      <c r="AM55">
        <v>2.6</v>
      </c>
      <c r="AN55">
        <v>7.9000000000000001E-2</v>
      </c>
      <c r="AO55" s="86">
        <f t="shared" si="44"/>
        <v>2.0103051390321083</v>
      </c>
      <c r="AP55" s="86">
        <f t="shared" si="45"/>
        <v>1.2973051390321082</v>
      </c>
      <c r="AQ55" s="86">
        <f t="shared" si="46"/>
        <v>1.1192436493610345</v>
      </c>
      <c r="AR55" s="33">
        <f t="shared" si="47"/>
        <v>4.4428534826970248E-2</v>
      </c>
      <c r="AT55" s="77">
        <f t="shared" si="48"/>
        <v>22.964256350638966</v>
      </c>
      <c r="AU55" s="44">
        <f t="shared" si="49"/>
        <v>0.9115694010256814</v>
      </c>
      <c r="AX55" s="98">
        <v>250</v>
      </c>
      <c r="AY55" s="94">
        <v>2.5</v>
      </c>
      <c r="AZ55">
        <v>8.3000000000000004E-2</v>
      </c>
      <c r="BA55" s="86">
        <f t="shared" si="50"/>
        <v>2.1120927410084178</v>
      </c>
      <c r="BB55" s="86">
        <f t="shared" si="51"/>
        <v>1.3990927410084177</v>
      </c>
      <c r="BC55" s="86">
        <f t="shared" si="52"/>
        <v>1.2070604040072623</v>
      </c>
      <c r="BD55" s="33">
        <f t="shared" si="53"/>
        <v>4.791443331245087E-2</v>
      </c>
      <c r="BF55" s="77">
        <f t="shared" si="54"/>
        <v>22.876439595992739</v>
      </c>
      <c r="BG55" s="44">
        <f t="shared" si="55"/>
        <v>0.90808350254020087</v>
      </c>
      <c r="BJ55" s="98">
        <v>250</v>
      </c>
      <c r="BK55" s="94">
        <v>2.5</v>
      </c>
      <c r="BL55">
        <v>0.08</v>
      </c>
      <c r="BM55" s="86">
        <f t="shared" si="56"/>
        <v>2.0357520395261859</v>
      </c>
      <c r="BN55" s="86">
        <f t="shared" si="57"/>
        <v>1.3227520395261858</v>
      </c>
      <c r="BO55" s="86">
        <f t="shared" si="58"/>
        <v>1.1411978380225918</v>
      </c>
      <c r="BP55" s="33">
        <f t="shared" si="59"/>
        <v>4.5300009448340416E-2</v>
      </c>
      <c r="BR55" s="77">
        <f t="shared" si="60"/>
        <v>22.942302161977409</v>
      </c>
      <c r="BS55" s="44">
        <f t="shared" si="61"/>
        <v>0.91069792640431124</v>
      </c>
    </row>
    <row r="56" spans="2:71" ht="15" thickBot="1" x14ac:dyDescent="0.35">
      <c r="B56" s="6"/>
      <c r="C56" s="7">
        <v>3.1</v>
      </c>
      <c r="D56" s="34"/>
      <c r="E56" s="35">
        <f t="shared" si="26"/>
        <v>0</v>
      </c>
      <c r="F56" s="35">
        <f t="shared" si="27"/>
        <v>-0.71299999999999997</v>
      </c>
      <c r="G56" s="35">
        <f t="shared" si="28"/>
        <v>-0.61513725490196081</v>
      </c>
      <c r="H56" s="36">
        <f t="shared" si="29"/>
        <v>-2.4417960261271864E-2</v>
      </c>
      <c r="J56" s="78">
        <f t="shared" si="30"/>
        <v>24.698637254901961</v>
      </c>
      <c r="K56" s="46">
        <f t="shared" si="31"/>
        <v>0.98041589611392344</v>
      </c>
      <c r="N56" s="6"/>
      <c r="O56" s="7">
        <v>3.5</v>
      </c>
      <c r="P56" s="34">
        <v>4.1500000000000002E-2</v>
      </c>
      <c r="Q56" s="35">
        <f t="shared" si="32"/>
        <v>1.0560463705042089</v>
      </c>
      <c r="R56" s="35">
        <f t="shared" si="33"/>
        <v>0.34304637050420894</v>
      </c>
      <c r="S56" s="35">
        <f t="shared" si="34"/>
        <v>0.29596157455265087</v>
      </c>
      <c r="T56" s="36">
        <f t="shared" si="35"/>
        <v>1.1748236525589508E-2</v>
      </c>
      <c r="V56" s="78">
        <f t="shared" si="36"/>
        <v>23.787538425447352</v>
      </c>
      <c r="W56" s="46">
        <f t="shared" si="37"/>
        <v>0.94424969932706226</v>
      </c>
      <c r="Z56" s="6"/>
      <c r="AA56" s="7">
        <v>3.3</v>
      </c>
      <c r="AB56" s="34">
        <v>8.4000000000000005E-2</v>
      </c>
      <c r="AC56" s="86">
        <f t="shared" si="38"/>
        <v>2.137539641502495</v>
      </c>
      <c r="AD56" s="86">
        <f t="shared" si="39"/>
        <v>1.4245396415024949</v>
      </c>
      <c r="AE56" s="86">
        <f t="shared" si="40"/>
        <v>1.2290145926688192</v>
      </c>
      <c r="AF56" s="33">
        <f t="shared" si="41"/>
        <v>4.8785907933821024E-2</v>
      </c>
      <c r="AH56" s="78">
        <f t="shared" si="42"/>
        <v>22.854485407331183</v>
      </c>
      <c r="AI56" s="46">
        <f t="shared" si="43"/>
        <v>0.90721202791883071</v>
      </c>
      <c r="AL56" s="6"/>
      <c r="AM56">
        <v>4.2</v>
      </c>
      <c r="AN56">
        <v>8.4000000000000005E-2</v>
      </c>
      <c r="AO56" s="96">
        <f t="shared" si="44"/>
        <v>2.137539641502495</v>
      </c>
      <c r="AP56" s="96">
        <f t="shared" si="45"/>
        <v>1.4245396415024949</v>
      </c>
      <c r="AQ56" s="96">
        <f t="shared" si="46"/>
        <v>1.2290145926688192</v>
      </c>
      <c r="AR56" s="36">
        <f t="shared" si="47"/>
        <v>4.8785907933821024E-2</v>
      </c>
      <c r="AT56" s="78">
        <f t="shared" si="48"/>
        <v>22.854485407331183</v>
      </c>
      <c r="AU56" s="46">
        <f t="shared" si="49"/>
        <v>0.90721202791883071</v>
      </c>
      <c r="AX56" s="58"/>
      <c r="AY56" s="94">
        <v>3.4</v>
      </c>
      <c r="AZ56">
        <v>8.5999999999999993E-2</v>
      </c>
      <c r="BA56" s="96">
        <f t="shared" si="50"/>
        <v>2.1884334424906497</v>
      </c>
      <c r="BB56" s="96">
        <f t="shared" si="51"/>
        <v>1.4754334424906497</v>
      </c>
      <c r="BC56" s="96">
        <f t="shared" si="52"/>
        <v>1.2729229699919331</v>
      </c>
      <c r="BD56" s="36">
        <f t="shared" si="53"/>
        <v>5.0528857176561331E-2</v>
      </c>
      <c r="BF56" s="78">
        <f t="shared" si="54"/>
        <v>22.810577030008069</v>
      </c>
      <c r="BG56" s="46">
        <f t="shared" si="55"/>
        <v>0.90546907867609039</v>
      </c>
      <c r="BJ56" s="58"/>
      <c r="BK56" s="94">
        <v>3.3</v>
      </c>
      <c r="BL56">
        <v>8.3000000000000004E-2</v>
      </c>
      <c r="BM56" s="96">
        <f t="shared" si="56"/>
        <v>2.1120927410084178</v>
      </c>
      <c r="BN56" s="96">
        <f t="shared" si="57"/>
        <v>1.3990927410084177</v>
      </c>
      <c r="BO56" s="96">
        <f t="shared" si="58"/>
        <v>1.2070604040072623</v>
      </c>
      <c r="BP56" s="36">
        <f t="shared" si="59"/>
        <v>4.791443331245087E-2</v>
      </c>
      <c r="BR56" s="78">
        <f t="shared" si="60"/>
        <v>22.876439595992739</v>
      </c>
      <c r="BS56" s="46">
        <f t="shared" si="61"/>
        <v>0.90808350254020087</v>
      </c>
    </row>
    <row r="57" spans="2:71" ht="15" thickBot="1" x14ac:dyDescent="0.35">
      <c r="B57" s="6"/>
      <c r="C57" s="7">
        <v>4.4000000000000004</v>
      </c>
      <c r="D57" s="34"/>
      <c r="E57" s="35">
        <f t="shared" si="26"/>
        <v>0</v>
      </c>
      <c r="F57" s="35">
        <f t="shared" si="27"/>
        <v>-0.71299999999999997</v>
      </c>
      <c r="G57" s="35">
        <f t="shared" si="28"/>
        <v>-0.61513725490196081</v>
      </c>
      <c r="H57" s="36">
        <f t="shared" si="29"/>
        <v>-2.4417960261271864E-2</v>
      </c>
      <c r="J57" s="78">
        <f t="shared" si="30"/>
        <v>24.698637254901961</v>
      </c>
      <c r="K57" s="46">
        <f t="shared" si="31"/>
        <v>0.98041589611392344</v>
      </c>
      <c r="N57" s="6"/>
      <c r="O57" s="7">
        <v>4.5</v>
      </c>
      <c r="P57" s="34">
        <v>4.3999999999999997E-2</v>
      </c>
      <c r="Q57" s="35">
        <f t="shared" si="32"/>
        <v>1.119663621739402</v>
      </c>
      <c r="R57" s="35">
        <f t="shared" si="33"/>
        <v>0.40666362173940207</v>
      </c>
      <c r="S57" s="35">
        <f t="shared" si="34"/>
        <v>0.350847046206543</v>
      </c>
      <c r="T57" s="36">
        <f t="shared" si="35"/>
        <v>1.3926923079014886E-2</v>
      </c>
      <c r="V57" s="78">
        <f t="shared" si="36"/>
        <v>23.732652953793458</v>
      </c>
      <c r="W57" s="46">
        <f t="shared" si="37"/>
        <v>0.94207101277363681</v>
      </c>
      <c r="Z57" s="6"/>
      <c r="AA57" s="7">
        <v>5.0999999999999996</v>
      </c>
      <c r="AB57" s="34">
        <v>9.0499999999999997E-2</v>
      </c>
      <c r="AC57" s="86">
        <f t="shared" si="38"/>
        <v>2.3029444947139974</v>
      </c>
      <c r="AD57" s="86">
        <f t="shared" si="39"/>
        <v>1.5899444947139973</v>
      </c>
      <c r="AE57" s="86">
        <f t="shared" si="40"/>
        <v>1.371716818968939</v>
      </c>
      <c r="AF57" s="33">
        <f t="shared" si="41"/>
        <v>5.445049297272702E-2</v>
      </c>
      <c r="AH57" s="78">
        <f t="shared" si="42"/>
        <v>22.711783181031063</v>
      </c>
      <c r="AI57" s="46">
        <f t="shared" si="43"/>
        <v>0.90154744287992472</v>
      </c>
      <c r="AL57" s="6"/>
      <c r="AM57">
        <v>4.9000000000000004</v>
      </c>
      <c r="AN57">
        <v>8.7999999999999995E-2</v>
      </c>
      <c r="AO57" s="96">
        <f t="shared" si="44"/>
        <v>2.2393272434788041</v>
      </c>
      <c r="AP57" s="96">
        <f t="shared" si="45"/>
        <v>1.526327243478804</v>
      </c>
      <c r="AQ57" s="96">
        <f t="shared" si="46"/>
        <v>1.3168313473150466</v>
      </c>
      <c r="AR57" s="36">
        <f t="shared" si="47"/>
        <v>5.2271806419301625E-2</v>
      </c>
      <c r="AT57" s="78">
        <f t="shared" si="48"/>
        <v>22.766668652684956</v>
      </c>
      <c r="AU57" s="46">
        <f t="shared" si="49"/>
        <v>0.90372612943335007</v>
      </c>
      <c r="AX57" s="58"/>
      <c r="AY57" s="94">
        <v>4.3</v>
      </c>
      <c r="AZ57">
        <v>0.09</v>
      </c>
      <c r="BA57" s="96">
        <f t="shared" si="50"/>
        <v>2.2902210444669588</v>
      </c>
      <c r="BB57" s="96">
        <f t="shared" si="51"/>
        <v>1.5772210444669588</v>
      </c>
      <c r="BC57" s="96">
        <f t="shared" si="52"/>
        <v>1.3607397246381605</v>
      </c>
      <c r="BD57" s="36">
        <f t="shared" si="53"/>
        <v>5.401475566204194E-2</v>
      </c>
      <c r="BF57" s="78">
        <f t="shared" si="54"/>
        <v>22.722760275361839</v>
      </c>
      <c r="BG57" s="46">
        <f t="shared" si="55"/>
        <v>0.90198318019060963</v>
      </c>
      <c r="BJ57" s="58"/>
      <c r="BK57" s="94">
        <v>4.5999999999999996</v>
      </c>
      <c r="BL57">
        <v>8.7999999999999995E-2</v>
      </c>
      <c r="BM57" s="96">
        <f t="shared" si="56"/>
        <v>2.2393272434788041</v>
      </c>
      <c r="BN57" s="96">
        <f t="shared" si="57"/>
        <v>1.526327243478804</v>
      </c>
      <c r="BO57" s="96">
        <f t="shared" si="58"/>
        <v>1.3168313473150466</v>
      </c>
      <c r="BP57" s="36">
        <f t="shared" si="59"/>
        <v>5.2271806419301625E-2</v>
      </c>
      <c r="BR57" s="78">
        <f t="shared" si="60"/>
        <v>22.766668652684956</v>
      </c>
      <c r="BS57" s="46">
        <f t="shared" si="61"/>
        <v>0.90372612943335007</v>
      </c>
    </row>
    <row r="58" spans="2:71" ht="15" thickBot="1" x14ac:dyDescent="0.35">
      <c r="B58" s="6"/>
      <c r="C58" s="7">
        <v>5.2</v>
      </c>
      <c r="D58" s="34"/>
      <c r="E58" s="35">
        <f t="shared" si="26"/>
        <v>0</v>
      </c>
      <c r="F58" s="35">
        <f t="shared" si="27"/>
        <v>-0.71299999999999997</v>
      </c>
      <c r="G58" s="35">
        <f t="shared" si="28"/>
        <v>-0.61513725490196081</v>
      </c>
      <c r="H58" s="36">
        <f t="shared" si="29"/>
        <v>-2.4417960261271864E-2</v>
      </c>
      <c r="J58" s="78">
        <f t="shared" si="30"/>
        <v>24.698637254901961</v>
      </c>
      <c r="K58" s="46">
        <f t="shared" si="31"/>
        <v>0.98041589611392344</v>
      </c>
      <c r="N58" s="6"/>
      <c r="O58" s="7">
        <v>5.5</v>
      </c>
      <c r="P58" s="34">
        <v>4.8000000000000001E-2</v>
      </c>
      <c r="Q58" s="35">
        <f t="shared" si="32"/>
        <v>1.2214512237157114</v>
      </c>
      <c r="R58" s="35">
        <f t="shared" si="33"/>
        <v>0.50845122371571139</v>
      </c>
      <c r="S58" s="35">
        <f t="shared" si="34"/>
        <v>0.43866380085277062</v>
      </c>
      <c r="T58" s="36">
        <f t="shared" si="35"/>
        <v>1.7412821564495501E-2</v>
      </c>
      <c r="V58" s="78">
        <f t="shared" si="36"/>
        <v>23.644836199147232</v>
      </c>
      <c r="W58" s="46">
        <f t="shared" si="37"/>
        <v>0.93858511428815627</v>
      </c>
      <c r="Z58" s="6"/>
      <c r="AA58" s="7">
        <v>6.2</v>
      </c>
      <c r="AB58" s="34">
        <v>9.6000000000000002E-2</v>
      </c>
      <c r="AC58" s="86">
        <f t="shared" si="38"/>
        <v>2.4429024474314227</v>
      </c>
      <c r="AD58" s="86">
        <f t="shared" si="39"/>
        <v>1.7299024474314226</v>
      </c>
      <c r="AE58" s="86">
        <f t="shared" si="40"/>
        <v>1.4924648566075021</v>
      </c>
      <c r="AF58" s="33">
        <f t="shared" si="41"/>
        <v>5.9243603390262863E-2</v>
      </c>
      <c r="AH58" s="78">
        <f t="shared" si="42"/>
        <v>22.591035143392499</v>
      </c>
      <c r="AI58" s="46">
        <f t="shared" si="43"/>
        <v>0.89675433246238878</v>
      </c>
      <c r="AL58" s="6"/>
      <c r="AM58">
        <v>5.65</v>
      </c>
      <c r="AN58">
        <v>9.0999999999999998E-2</v>
      </c>
      <c r="AO58" s="96">
        <f t="shared" si="44"/>
        <v>2.315667944961036</v>
      </c>
      <c r="AP58" s="96">
        <f t="shared" si="45"/>
        <v>1.6026679449610359</v>
      </c>
      <c r="AQ58" s="96">
        <f t="shared" si="46"/>
        <v>1.3826939132997174</v>
      </c>
      <c r="AR58" s="36">
        <f t="shared" si="47"/>
        <v>5.4886230283412087E-2</v>
      </c>
      <c r="AT58" s="78">
        <f t="shared" si="48"/>
        <v>22.700806086700283</v>
      </c>
      <c r="AU58" s="46">
        <f t="shared" si="49"/>
        <v>0.90111170556923958</v>
      </c>
      <c r="AX58" s="58"/>
      <c r="AY58" s="94">
        <v>5.9</v>
      </c>
      <c r="AZ58">
        <v>9.5000000000000001E-2</v>
      </c>
      <c r="BA58" s="96">
        <f t="shared" si="50"/>
        <v>2.4174555469373455</v>
      </c>
      <c r="BB58" s="96">
        <f t="shared" si="51"/>
        <v>1.7044555469373455</v>
      </c>
      <c r="BC58" s="96">
        <f t="shared" si="52"/>
        <v>1.4705106679459452</v>
      </c>
      <c r="BD58" s="36">
        <f t="shared" si="53"/>
        <v>5.8372128768892709E-2</v>
      </c>
      <c r="BF58" s="78">
        <f t="shared" si="54"/>
        <v>22.612989332054056</v>
      </c>
      <c r="BG58" s="46">
        <f t="shared" si="55"/>
        <v>0.89762580708375894</v>
      </c>
      <c r="BJ58" s="58"/>
      <c r="BK58" s="94">
        <v>5.7</v>
      </c>
      <c r="BL58">
        <v>9.2999999999999999E-2</v>
      </c>
      <c r="BM58" s="96">
        <f t="shared" si="56"/>
        <v>2.3665617459491908</v>
      </c>
      <c r="BN58" s="96">
        <f t="shared" si="57"/>
        <v>1.6535617459491907</v>
      </c>
      <c r="BO58" s="96">
        <f t="shared" si="58"/>
        <v>1.4266022906228313</v>
      </c>
      <c r="BP58" s="36">
        <f t="shared" si="59"/>
        <v>5.6629179526152401E-2</v>
      </c>
      <c r="BR58" s="78">
        <f t="shared" si="60"/>
        <v>22.656897709377169</v>
      </c>
      <c r="BS58" s="46">
        <f t="shared" si="61"/>
        <v>0.89936875632649926</v>
      </c>
    </row>
    <row r="59" spans="2:71" ht="15" thickBot="1" x14ac:dyDescent="0.35">
      <c r="B59" s="8"/>
      <c r="C59" s="9">
        <v>6.5</v>
      </c>
      <c r="D59" s="37"/>
      <c r="E59" s="38">
        <f t="shared" si="26"/>
        <v>0</v>
      </c>
      <c r="F59" s="38">
        <f t="shared" si="27"/>
        <v>-0.71299999999999997</v>
      </c>
      <c r="G59" s="38">
        <f t="shared" si="28"/>
        <v>-0.61513725490196081</v>
      </c>
      <c r="H59" s="39">
        <f t="shared" si="29"/>
        <v>-2.4417960261271864E-2</v>
      </c>
      <c r="J59" s="79">
        <f t="shared" si="30"/>
        <v>24.698637254901961</v>
      </c>
      <c r="K59" s="48">
        <f t="shared" si="31"/>
        <v>0.98041589611392344</v>
      </c>
      <c r="N59" s="8"/>
      <c r="O59" s="9">
        <v>6.5</v>
      </c>
      <c r="P59" s="37">
        <v>5.5E-2</v>
      </c>
      <c r="Q59" s="38">
        <f t="shared" si="32"/>
        <v>1.3995795271742528</v>
      </c>
      <c r="R59" s="38">
        <f t="shared" si="33"/>
        <v>0.68657952717425286</v>
      </c>
      <c r="S59" s="38">
        <f t="shared" si="34"/>
        <v>0.59234312148366919</v>
      </c>
      <c r="T59" s="39">
        <f t="shared" si="35"/>
        <v>2.3513143914086581E-2</v>
      </c>
      <c r="V59" s="79">
        <f t="shared" si="36"/>
        <v>23.491156878516332</v>
      </c>
      <c r="W59" s="48">
        <f t="shared" si="37"/>
        <v>0.93248479193856504</v>
      </c>
      <c r="Z59" s="8"/>
      <c r="AA59" s="9">
        <v>6.9</v>
      </c>
      <c r="AB59" s="37">
        <v>9.9500000000000005E-2</v>
      </c>
      <c r="AC59" s="86">
        <f t="shared" si="38"/>
        <v>2.5319665991606937</v>
      </c>
      <c r="AD59" s="86">
        <f t="shared" si="39"/>
        <v>1.8189665991606936</v>
      </c>
      <c r="AE59" s="86">
        <f t="shared" si="40"/>
        <v>1.5693045169229514</v>
      </c>
      <c r="AF59" s="33">
        <f t="shared" si="41"/>
        <v>6.2293764565058404E-2</v>
      </c>
      <c r="AH59" s="79">
        <f t="shared" si="42"/>
        <v>22.514195483077049</v>
      </c>
      <c r="AI59" s="48">
        <f t="shared" si="43"/>
        <v>0.89370417128759327</v>
      </c>
      <c r="AL59" s="8"/>
      <c r="AM59">
        <v>7</v>
      </c>
      <c r="AN59">
        <v>9.7000000000000003E-2</v>
      </c>
      <c r="AO59" s="97">
        <f t="shared" si="44"/>
        <v>2.4683493479255003</v>
      </c>
      <c r="AP59" s="97">
        <f t="shared" si="45"/>
        <v>1.7553493479255002</v>
      </c>
      <c r="AQ59" s="97">
        <f t="shared" si="46"/>
        <v>1.5144190452690591</v>
      </c>
      <c r="AR59" s="39">
        <f t="shared" si="47"/>
        <v>6.0115078011633023E-2</v>
      </c>
      <c r="AT59" s="79">
        <f t="shared" si="48"/>
        <v>22.569080954730943</v>
      </c>
      <c r="AU59" s="48">
        <f t="shared" si="49"/>
        <v>0.89588285784101873</v>
      </c>
      <c r="AX59" s="59"/>
      <c r="AY59" s="94">
        <v>7</v>
      </c>
      <c r="AZ59">
        <v>0.1</v>
      </c>
      <c r="BA59" s="97">
        <f t="shared" si="50"/>
        <v>2.5446900494077322</v>
      </c>
      <c r="BB59" s="97">
        <f t="shared" si="51"/>
        <v>1.8316900494077322</v>
      </c>
      <c r="BC59" s="97">
        <f t="shared" si="52"/>
        <v>1.5802816112537299</v>
      </c>
      <c r="BD59" s="39">
        <f t="shared" si="53"/>
        <v>6.2729501875743485E-2</v>
      </c>
      <c r="BF59" s="79">
        <f t="shared" si="54"/>
        <v>22.503218388746269</v>
      </c>
      <c r="BG59" s="48">
        <f t="shared" si="55"/>
        <v>0.89326843397690814</v>
      </c>
      <c r="BJ59" s="59"/>
      <c r="BK59" s="94">
        <v>7.1</v>
      </c>
      <c r="BL59">
        <v>9.7000000000000003E-2</v>
      </c>
      <c r="BM59" s="97">
        <f t="shared" si="56"/>
        <v>2.4683493479255003</v>
      </c>
      <c r="BN59" s="97">
        <f t="shared" si="57"/>
        <v>1.7553493479255002</v>
      </c>
      <c r="BO59" s="97">
        <f t="shared" si="58"/>
        <v>1.5144190452690591</v>
      </c>
      <c r="BP59" s="39">
        <f t="shared" si="59"/>
        <v>6.0115078011633023E-2</v>
      </c>
      <c r="BR59" s="79">
        <f t="shared" si="60"/>
        <v>22.569080954730943</v>
      </c>
      <c r="BS59" s="48">
        <f t="shared" si="61"/>
        <v>0.89588285784101873</v>
      </c>
    </row>
    <row r="60" spans="2:71" ht="15" thickBot="1" x14ac:dyDescent="0.35">
      <c r="B60" s="10">
        <v>500</v>
      </c>
      <c r="C60" s="5">
        <v>2.8</v>
      </c>
      <c r="D60" s="31"/>
      <c r="E60" s="32">
        <f t="shared" si="26"/>
        <v>0</v>
      </c>
      <c r="F60" s="32">
        <f t="shared" si="27"/>
        <v>-0.71299999999999997</v>
      </c>
      <c r="G60" s="32">
        <f t="shared" si="28"/>
        <v>-0.61513725490196081</v>
      </c>
      <c r="H60" s="33">
        <f t="shared" si="29"/>
        <v>-2.4417960261271864E-2</v>
      </c>
      <c r="J60" s="77">
        <f t="shared" si="30"/>
        <v>24.698637254901961</v>
      </c>
      <c r="K60" s="44">
        <f t="shared" si="31"/>
        <v>0.98041589611392344</v>
      </c>
      <c r="N60" s="10">
        <v>500</v>
      </c>
      <c r="O60" s="5">
        <v>2.5</v>
      </c>
      <c r="P60" s="31">
        <f>0.035+0.0065</f>
        <v>4.1500000000000002E-2</v>
      </c>
      <c r="Q60" s="32">
        <f t="shared" si="32"/>
        <v>1.0560463705042089</v>
      </c>
      <c r="R60" s="32">
        <f t="shared" si="33"/>
        <v>0.34304637050420894</v>
      </c>
      <c r="S60" s="32">
        <f t="shared" si="34"/>
        <v>0.29596157455265087</v>
      </c>
      <c r="T60" s="33">
        <f t="shared" si="35"/>
        <v>1.1748236525589508E-2</v>
      </c>
      <c r="V60" s="77">
        <f t="shared" si="36"/>
        <v>23.787538425447352</v>
      </c>
      <c r="W60" s="44">
        <f t="shared" si="37"/>
        <v>0.94424969932706226</v>
      </c>
      <c r="Z60" s="10">
        <v>500</v>
      </c>
      <c r="AA60" s="5">
        <v>2.4</v>
      </c>
      <c r="AB60" s="94">
        <v>7.6999999999999999E-2</v>
      </c>
      <c r="AC60" s="86">
        <f t="shared" si="38"/>
        <v>1.9594113380439537</v>
      </c>
      <c r="AD60" s="86">
        <f t="shared" si="39"/>
        <v>1.2464113380439539</v>
      </c>
      <c r="AE60" s="86">
        <f t="shared" si="40"/>
        <v>1.075335272037921</v>
      </c>
      <c r="AF60" s="33">
        <f t="shared" si="41"/>
        <v>4.2685585584229954E-2</v>
      </c>
      <c r="AH60" s="77">
        <f t="shared" si="42"/>
        <v>23.008164727962079</v>
      </c>
      <c r="AI60" s="44">
        <f t="shared" si="43"/>
        <v>0.91331235026842172</v>
      </c>
      <c r="AL60" s="10">
        <v>500</v>
      </c>
      <c r="AM60">
        <v>2.95</v>
      </c>
      <c r="AN60">
        <v>8.1000000000000003E-2</v>
      </c>
      <c r="AO60" s="86">
        <f t="shared" si="44"/>
        <v>2.061198940020263</v>
      </c>
      <c r="AP60" s="86">
        <f t="shared" si="45"/>
        <v>1.348198940020263</v>
      </c>
      <c r="AQ60" s="86">
        <f t="shared" si="46"/>
        <v>1.1631520266841484</v>
      </c>
      <c r="AR60" s="33">
        <f t="shared" si="47"/>
        <v>4.6171484069710562E-2</v>
      </c>
      <c r="AT60" s="77">
        <f t="shared" si="48"/>
        <v>22.920347973315852</v>
      </c>
      <c r="AU60" s="44">
        <f t="shared" si="49"/>
        <v>0.90982645178294108</v>
      </c>
      <c r="AX60" s="98">
        <v>500</v>
      </c>
      <c r="AY60" s="94">
        <v>2.95</v>
      </c>
      <c r="AZ60">
        <v>8.3000000000000004E-2</v>
      </c>
      <c r="BA60" s="86">
        <f t="shared" si="50"/>
        <v>2.1120927410084178</v>
      </c>
      <c r="BB60" s="86">
        <f t="shared" si="51"/>
        <v>1.3990927410084177</v>
      </c>
      <c r="BC60" s="86">
        <f t="shared" si="52"/>
        <v>1.2070604040072623</v>
      </c>
      <c r="BD60" s="33">
        <f t="shared" si="53"/>
        <v>4.791443331245087E-2</v>
      </c>
      <c r="BF60" s="77">
        <f t="shared" si="54"/>
        <v>22.876439595992739</v>
      </c>
      <c r="BG60" s="44">
        <f t="shared" si="55"/>
        <v>0.90808350254020087</v>
      </c>
      <c r="BJ60" s="98">
        <v>500</v>
      </c>
      <c r="BK60" s="94">
        <v>2.5</v>
      </c>
      <c r="BL60">
        <v>8.1000000000000003E-2</v>
      </c>
      <c r="BM60" s="86">
        <f t="shared" si="56"/>
        <v>2.061198940020263</v>
      </c>
      <c r="BN60" s="86">
        <f t="shared" si="57"/>
        <v>1.348198940020263</v>
      </c>
      <c r="BO60" s="86">
        <f t="shared" si="58"/>
        <v>1.1631520266841484</v>
      </c>
      <c r="BP60" s="33">
        <f t="shared" si="59"/>
        <v>4.6171484069710562E-2</v>
      </c>
      <c r="BR60" s="77">
        <f t="shared" si="60"/>
        <v>22.920347973315852</v>
      </c>
      <c r="BS60" s="44">
        <f t="shared" si="61"/>
        <v>0.90982645178294108</v>
      </c>
    </row>
    <row r="61" spans="2:71" ht="15" thickBot="1" x14ac:dyDescent="0.35">
      <c r="B61" s="6"/>
      <c r="C61" s="7">
        <v>3.7</v>
      </c>
      <c r="D61" s="34"/>
      <c r="E61" s="35">
        <f t="shared" si="26"/>
        <v>0</v>
      </c>
      <c r="F61" s="35">
        <f t="shared" si="27"/>
        <v>-0.71299999999999997</v>
      </c>
      <c r="G61" s="35">
        <f t="shared" si="28"/>
        <v>-0.61513725490196081</v>
      </c>
      <c r="H61" s="36">
        <f t="shared" si="29"/>
        <v>-2.4417960261271864E-2</v>
      </c>
      <c r="J61" s="78">
        <f t="shared" si="30"/>
        <v>24.698637254901961</v>
      </c>
      <c r="K61" s="46">
        <f t="shared" si="31"/>
        <v>0.98041589611392344</v>
      </c>
      <c r="N61" s="6"/>
      <c r="O61" s="7">
        <v>3.5</v>
      </c>
      <c r="P61" s="34">
        <v>0.05</v>
      </c>
      <c r="Q61" s="35">
        <f t="shared" si="32"/>
        <v>1.2723450247038661</v>
      </c>
      <c r="R61" s="35">
        <f t="shared" si="33"/>
        <v>0.55934502470386616</v>
      </c>
      <c r="S61" s="35">
        <f t="shared" si="34"/>
        <v>0.48257217817588455</v>
      </c>
      <c r="T61" s="36">
        <f t="shared" si="35"/>
        <v>1.9155770807235812E-2</v>
      </c>
      <c r="V61" s="78">
        <f t="shared" si="36"/>
        <v>23.600927821824115</v>
      </c>
      <c r="W61" s="46">
        <f t="shared" si="37"/>
        <v>0.93684216504541584</v>
      </c>
      <c r="Z61" s="6"/>
      <c r="AA61" s="7">
        <v>3.1</v>
      </c>
      <c r="AB61" s="94">
        <v>8.4500000000000006E-2</v>
      </c>
      <c r="AC61" s="86">
        <f t="shared" si="38"/>
        <v>2.1502630917495336</v>
      </c>
      <c r="AD61" s="86">
        <f t="shared" si="39"/>
        <v>1.4372630917495335</v>
      </c>
      <c r="AE61" s="86">
        <f t="shared" si="40"/>
        <v>1.2399916869995975</v>
      </c>
      <c r="AF61" s="33">
        <f t="shared" si="41"/>
        <v>4.922164524450609E-2</v>
      </c>
      <c r="AH61" s="78">
        <f t="shared" si="42"/>
        <v>22.843508313000402</v>
      </c>
      <c r="AI61" s="46">
        <f t="shared" si="43"/>
        <v>0.90677629060814557</v>
      </c>
      <c r="AL61" s="6"/>
      <c r="AM61">
        <v>4.55</v>
      </c>
      <c r="AN61">
        <v>8.5000000000000006E-2</v>
      </c>
      <c r="AO61" s="96">
        <f t="shared" si="44"/>
        <v>2.1629865419965726</v>
      </c>
      <c r="AP61" s="96">
        <f t="shared" si="45"/>
        <v>1.4499865419965725</v>
      </c>
      <c r="AQ61" s="96">
        <f t="shared" si="46"/>
        <v>1.2509687813303763</v>
      </c>
      <c r="AR61" s="36">
        <f t="shared" si="47"/>
        <v>4.9657382555191185E-2</v>
      </c>
      <c r="AT61" s="78">
        <f t="shared" si="48"/>
        <v>22.832531218669626</v>
      </c>
      <c r="AU61" s="46">
        <f t="shared" si="49"/>
        <v>0.90634055329746055</v>
      </c>
      <c r="AX61" s="58"/>
      <c r="AY61" s="94">
        <v>3.65</v>
      </c>
      <c r="AZ61">
        <v>8.5999999999999993E-2</v>
      </c>
      <c r="BA61" s="96">
        <f t="shared" si="50"/>
        <v>2.1884334424906497</v>
      </c>
      <c r="BB61" s="96">
        <f t="shared" si="51"/>
        <v>1.4754334424906497</v>
      </c>
      <c r="BC61" s="96">
        <f t="shared" si="52"/>
        <v>1.2729229699919331</v>
      </c>
      <c r="BD61" s="36">
        <f t="shared" si="53"/>
        <v>5.0528857176561331E-2</v>
      </c>
      <c r="BF61" s="78">
        <f t="shared" si="54"/>
        <v>22.810577030008069</v>
      </c>
      <c r="BG61" s="46">
        <f t="shared" si="55"/>
        <v>0.90546907867609039</v>
      </c>
      <c r="BJ61" s="58"/>
      <c r="BK61" s="94">
        <v>3.3</v>
      </c>
      <c r="BL61">
        <v>8.4000000000000005E-2</v>
      </c>
      <c r="BM61" s="96">
        <f t="shared" si="56"/>
        <v>2.137539641502495</v>
      </c>
      <c r="BN61" s="96">
        <f t="shared" si="57"/>
        <v>1.4245396415024949</v>
      </c>
      <c r="BO61" s="96">
        <f t="shared" si="58"/>
        <v>1.2290145926688192</v>
      </c>
      <c r="BP61" s="36">
        <f t="shared" si="59"/>
        <v>4.8785907933821024E-2</v>
      </c>
      <c r="BR61" s="78">
        <f t="shared" si="60"/>
        <v>22.854485407331183</v>
      </c>
      <c r="BS61" s="46">
        <f t="shared" si="61"/>
        <v>0.90721202791883071</v>
      </c>
    </row>
    <row r="62" spans="2:71" ht="15" thickBot="1" x14ac:dyDescent="0.35">
      <c r="B62" s="6"/>
      <c r="C62" s="7">
        <v>4.4000000000000004</v>
      </c>
      <c r="D62" s="34"/>
      <c r="E62" s="35">
        <f t="shared" si="26"/>
        <v>0</v>
      </c>
      <c r="F62" s="35">
        <f t="shared" si="27"/>
        <v>-0.71299999999999997</v>
      </c>
      <c r="G62" s="35">
        <f t="shared" si="28"/>
        <v>-0.61513725490196081</v>
      </c>
      <c r="H62" s="36">
        <f t="shared" si="29"/>
        <v>-2.4417960261271864E-2</v>
      </c>
      <c r="J62" s="78">
        <f t="shared" si="30"/>
        <v>24.698637254901961</v>
      </c>
      <c r="K62" s="46">
        <f t="shared" si="31"/>
        <v>0.98041589611392344</v>
      </c>
      <c r="N62" s="6"/>
      <c r="O62" s="7">
        <v>4.5</v>
      </c>
      <c r="P62" s="34">
        <v>5.5E-2</v>
      </c>
      <c r="Q62" s="35">
        <f t="shared" si="32"/>
        <v>1.3995795271742528</v>
      </c>
      <c r="R62" s="35">
        <f t="shared" si="33"/>
        <v>0.68657952717425286</v>
      </c>
      <c r="S62" s="35">
        <f t="shared" si="34"/>
        <v>0.59234312148366919</v>
      </c>
      <c r="T62" s="36">
        <f t="shared" si="35"/>
        <v>2.3513143914086581E-2</v>
      </c>
      <c r="V62" s="78">
        <f t="shared" si="36"/>
        <v>23.491156878516332</v>
      </c>
      <c r="W62" s="46">
        <f t="shared" si="37"/>
        <v>0.93248479193856504</v>
      </c>
      <c r="Z62" s="6"/>
      <c r="AA62" s="7">
        <v>5</v>
      </c>
      <c r="AB62" s="94">
        <v>9.1499999999999998E-2</v>
      </c>
      <c r="AC62" s="86">
        <f t="shared" si="38"/>
        <v>2.328391395208075</v>
      </c>
      <c r="AD62" s="86">
        <f t="shared" si="39"/>
        <v>1.615391395208075</v>
      </c>
      <c r="AE62" s="86">
        <f t="shared" si="40"/>
        <v>1.3936710076304961</v>
      </c>
      <c r="AF62" s="33">
        <f t="shared" si="41"/>
        <v>5.5321967594097181E-2</v>
      </c>
      <c r="AH62" s="78">
        <f t="shared" si="42"/>
        <v>22.689828992369506</v>
      </c>
      <c r="AI62" s="46">
        <f t="shared" si="43"/>
        <v>0.90067596825855456</v>
      </c>
      <c r="AL62" s="6"/>
      <c r="AM62">
        <v>5.2</v>
      </c>
      <c r="AN62">
        <v>8.7999999999999995E-2</v>
      </c>
      <c r="AO62" s="96">
        <f t="shared" si="44"/>
        <v>2.2393272434788041</v>
      </c>
      <c r="AP62" s="96">
        <f t="shared" si="45"/>
        <v>1.526327243478804</v>
      </c>
      <c r="AQ62" s="96">
        <f t="shared" si="46"/>
        <v>1.3168313473150466</v>
      </c>
      <c r="AR62" s="36">
        <f t="shared" si="47"/>
        <v>5.2271806419301625E-2</v>
      </c>
      <c r="AT62" s="78">
        <f t="shared" si="48"/>
        <v>22.766668652684956</v>
      </c>
      <c r="AU62" s="46">
        <f t="shared" si="49"/>
        <v>0.90372612943335007</v>
      </c>
      <c r="AX62" s="58"/>
      <c r="AY62" s="94">
        <v>4.8</v>
      </c>
      <c r="AZ62">
        <v>0.09</v>
      </c>
      <c r="BA62" s="96">
        <f t="shared" si="50"/>
        <v>2.2902210444669588</v>
      </c>
      <c r="BB62" s="96">
        <f t="shared" si="51"/>
        <v>1.5772210444669588</v>
      </c>
      <c r="BC62" s="96">
        <f t="shared" si="52"/>
        <v>1.3607397246381605</v>
      </c>
      <c r="BD62" s="36">
        <f t="shared" si="53"/>
        <v>5.401475566204194E-2</v>
      </c>
      <c r="BF62" s="78">
        <f t="shared" si="54"/>
        <v>22.722760275361839</v>
      </c>
      <c r="BG62" s="46">
        <f t="shared" si="55"/>
        <v>0.90198318019060963</v>
      </c>
      <c r="BJ62" s="58"/>
      <c r="BK62" s="94">
        <v>4</v>
      </c>
      <c r="BL62">
        <v>8.5999999999999993E-2</v>
      </c>
      <c r="BM62" s="96">
        <f t="shared" si="56"/>
        <v>2.1884334424906497</v>
      </c>
      <c r="BN62" s="96">
        <f t="shared" si="57"/>
        <v>1.4754334424906497</v>
      </c>
      <c r="BO62" s="96">
        <f t="shared" si="58"/>
        <v>1.2729229699919331</v>
      </c>
      <c r="BP62" s="36">
        <f t="shared" si="59"/>
        <v>5.0528857176561331E-2</v>
      </c>
      <c r="BR62" s="78">
        <f t="shared" si="60"/>
        <v>22.810577030008069</v>
      </c>
      <c r="BS62" s="46">
        <f t="shared" si="61"/>
        <v>0.90546907867609039</v>
      </c>
    </row>
    <row r="63" spans="2:71" ht="15" thickBot="1" x14ac:dyDescent="0.35">
      <c r="B63" s="6"/>
      <c r="C63" s="7">
        <v>5.3</v>
      </c>
      <c r="D63" s="34"/>
      <c r="E63" s="35">
        <f t="shared" si="26"/>
        <v>0</v>
      </c>
      <c r="F63" s="35">
        <f t="shared" si="27"/>
        <v>-0.71299999999999997</v>
      </c>
      <c r="G63" s="35">
        <f t="shared" si="28"/>
        <v>-0.61513725490196081</v>
      </c>
      <c r="H63" s="36">
        <f t="shared" si="29"/>
        <v>-2.4417960261271864E-2</v>
      </c>
      <c r="J63" s="78">
        <f t="shared" si="30"/>
        <v>24.698637254901961</v>
      </c>
      <c r="K63" s="46">
        <f t="shared" si="31"/>
        <v>0.98041589611392344</v>
      </c>
      <c r="N63" s="6"/>
      <c r="O63" s="7">
        <v>5.5</v>
      </c>
      <c r="P63" s="34">
        <v>5.8999999999999997E-2</v>
      </c>
      <c r="Q63" s="35">
        <f t="shared" si="32"/>
        <v>1.5013671291505619</v>
      </c>
      <c r="R63" s="35">
        <f t="shared" si="33"/>
        <v>0.78836712915056195</v>
      </c>
      <c r="S63" s="35">
        <f t="shared" si="34"/>
        <v>0.68015987612989659</v>
      </c>
      <c r="T63" s="36">
        <f t="shared" si="35"/>
        <v>2.6999042399567186E-2</v>
      </c>
      <c r="V63" s="78">
        <f t="shared" si="36"/>
        <v>23.403340123870105</v>
      </c>
      <c r="W63" s="46">
        <f t="shared" si="37"/>
        <v>0.92899889345308451</v>
      </c>
      <c r="Z63" s="6"/>
      <c r="AA63" s="7">
        <v>6.6</v>
      </c>
      <c r="AB63" s="94">
        <v>9.5500000000000002E-2</v>
      </c>
      <c r="AC63" s="86">
        <f t="shared" si="38"/>
        <v>2.4301789971843846</v>
      </c>
      <c r="AD63" s="86">
        <f t="shared" si="39"/>
        <v>1.7171789971843845</v>
      </c>
      <c r="AE63" s="86">
        <f t="shared" si="40"/>
        <v>1.481487762276724</v>
      </c>
      <c r="AF63" s="33">
        <f t="shared" si="41"/>
        <v>5.8807866079577803E-2</v>
      </c>
      <c r="AH63" s="78">
        <f t="shared" si="42"/>
        <v>22.602012237723276</v>
      </c>
      <c r="AI63" s="46">
        <f t="shared" si="43"/>
        <v>0.89719006977307381</v>
      </c>
      <c r="AL63" s="6"/>
      <c r="AM63">
        <v>6.65</v>
      </c>
      <c r="AN63">
        <v>9.4E-2</v>
      </c>
      <c r="AO63" s="96">
        <f t="shared" si="44"/>
        <v>2.3920086464432684</v>
      </c>
      <c r="AP63" s="96">
        <f t="shared" si="45"/>
        <v>1.6790086464432683</v>
      </c>
      <c r="AQ63" s="96">
        <f t="shared" si="46"/>
        <v>1.4485564792843884</v>
      </c>
      <c r="AR63" s="36">
        <f t="shared" si="47"/>
        <v>5.7500654147522562E-2</v>
      </c>
      <c r="AT63" s="78">
        <f t="shared" si="48"/>
        <v>22.634943520715613</v>
      </c>
      <c r="AU63" s="46">
        <f t="shared" si="49"/>
        <v>0.8984972817051291</v>
      </c>
      <c r="AX63" s="58"/>
      <c r="AY63" s="94">
        <v>5.9</v>
      </c>
      <c r="AZ63">
        <v>9.5000000000000001E-2</v>
      </c>
      <c r="BA63" s="96">
        <f t="shared" si="50"/>
        <v>2.4174555469373455</v>
      </c>
      <c r="BB63" s="96">
        <f t="shared" si="51"/>
        <v>1.7044555469373455</v>
      </c>
      <c r="BC63" s="96">
        <f t="shared" si="52"/>
        <v>1.4705106679459452</v>
      </c>
      <c r="BD63" s="36">
        <f t="shared" si="53"/>
        <v>5.8372128768892709E-2</v>
      </c>
      <c r="BF63" s="78">
        <f t="shared" si="54"/>
        <v>22.612989332054056</v>
      </c>
      <c r="BG63" s="46">
        <f t="shared" si="55"/>
        <v>0.89762580708375894</v>
      </c>
      <c r="BJ63" s="58"/>
      <c r="BK63" s="94">
        <v>5.6</v>
      </c>
      <c r="BL63">
        <v>9.4E-2</v>
      </c>
      <c r="BM63" s="96">
        <f t="shared" si="56"/>
        <v>2.3920086464432684</v>
      </c>
      <c r="BN63" s="96">
        <f t="shared" si="57"/>
        <v>1.6790086464432683</v>
      </c>
      <c r="BO63" s="96">
        <f t="shared" si="58"/>
        <v>1.4485564792843884</v>
      </c>
      <c r="BP63" s="36">
        <f t="shared" si="59"/>
        <v>5.7500654147522562E-2</v>
      </c>
      <c r="BR63" s="78">
        <f t="shared" si="60"/>
        <v>22.634943520715613</v>
      </c>
      <c r="BS63" s="46">
        <f t="shared" si="61"/>
        <v>0.8984972817051291</v>
      </c>
    </row>
    <row r="64" spans="2:71" ht="15" thickBot="1" x14ac:dyDescent="0.35">
      <c r="B64" s="8"/>
      <c r="C64" s="9">
        <v>6.6</v>
      </c>
      <c r="D64" s="37"/>
      <c r="E64" s="38">
        <f t="shared" si="26"/>
        <v>0</v>
      </c>
      <c r="F64" s="38">
        <f t="shared" si="27"/>
        <v>-0.71299999999999997</v>
      </c>
      <c r="G64" s="38">
        <f t="shared" si="28"/>
        <v>-0.61513725490196081</v>
      </c>
      <c r="H64" s="39">
        <f t="shared" si="29"/>
        <v>-2.4417960261271864E-2</v>
      </c>
      <c r="J64" s="79">
        <f t="shared" si="30"/>
        <v>24.698637254901961</v>
      </c>
      <c r="K64" s="48">
        <f t="shared" si="31"/>
        <v>0.98041589611392344</v>
      </c>
      <c r="N64" s="8"/>
      <c r="O64" s="9">
        <v>6.5</v>
      </c>
      <c r="P64" s="37">
        <v>6.3E-2</v>
      </c>
      <c r="Q64" s="38">
        <f t="shared" si="32"/>
        <v>1.6031547311268715</v>
      </c>
      <c r="R64" s="38">
        <f t="shared" si="33"/>
        <v>0.89015473112687149</v>
      </c>
      <c r="S64" s="38">
        <f t="shared" si="34"/>
        <v>0.76797663077612444</v>
      </c>
      <c r="T64" s="39">
        <f t="shared" si="35"/>
        <v>3.0484940885047811E-2</v>
      </c>
      <c r="V64" s="79">
        <f t="shared" si="36"/>
        <v>23.315523369223875</v>
      </c>
      <c r="W64" s="48">
        <f t="shared" si="37"/>
        <v>0.92551299496760375</v>
      </c>
      <c r="Z64" s="8"/>
      <c r="AA64" s="9">
        <v>7</v>
      </c>
      <c r="AB64" s="95">
        <v>9.8000000000000004E-2</v>
      </c>
      <c r="AC64" s="89">
        <f t="shared" si="38"/>
        <v>2.4937962484195779</v>
      </c>
      <c r="AD64" s="89">
        <f t="shared" si="39"/>
        <v>1.7807962484195778</v>
      </c>
      <c r="AE64" s="89">
        <f t="shared" si="40"/>
        <v>1.5363732339306162</v>
      </c>
      <c r="AF64" s="90">
        <f t="shared" si="41"/>
        <v>6.0986552633003184E-2</v>
      </c>
      <c r="AH64" s="79">
        <f t="shared" si="42"/>
        <v>22.547126766069386</v>
      </c>
      <c r="AI64" s="48">
        <f t="shared" si="43"/>
        <v>0.89501138321964857</v>
      </c>
      <c r="AL64" s="8"/>
      <c r="AM64">
        <v>7.1</v>
      </c>
      <c r="AN64">
        <v>9.8000000000000004E-2</v>
      </c>
      <c r="AO64" s="97">
        <f t="shared" si="44"/>
        <v>2.4937962484195779</v>
      </c>
      <c r="AP64" s="97">
        <f t="shared" si="45"/>
        <v>1.7807962484195778</v>
      </c>
      <c r="AQ64" s="97">
        <f t="shared" si="46"/>
        <v>1.5363732339306162</v>
      </c>
      <c r="AR64" s="39">
        <f t="shared" si="47"/>
        <v>6.0986552633003184E-2</v>
      </c>
      <c r="AT64" s="79">
        <f t="shared" si="48"/>
        <v>22.547126766069386</v>
      </c>
      <c r="AU64" s="48">
        <f t="shared" si="49"/>
        <v>0.89501138321964857</v>
      </c>
      <c r="AX64" s="59"/>
      <c r="AY64" s="95">
        <v>7.15</v>
      </c>
      <c r="AZ64" s="100">
        <v>0.1</v>
      </c>
      <c r="BA64" s="97">
        <f t="shared" si="50"/>
        <v>2.5446900494077322</v>
      </c>
      <c r="BB64" s="97">
        <f t="shared" si="51"/>
        <v>1.8316900494077322</v>
      </c>
      <c r="BC64" s="97">
        <f t="shared" si="52"/>
        <v>1.5802816112537299</v>
      </c>
      <c r="BD64" s="39">
        <f t="shared" si="53"/>
        <v>6.2729501875743485E-2</v>
      </c>
      <c r="BF64" s="79">
        <f t="shared" si="54"/>
        <v>22.503218388746269</v>
      </c>
      <c r="BG64" s="48">
        <f t="shared" si="55"/>
        <v>0.89326843397690814</v>
      </c>
      <c r="BJ64" s="59"/>
      <c r="BK64" s="95">
        <v>6.8</v>
      </c>
      <c r="BL64" s="100">
        <v>0.1</v>
      </c>
      <c r="BM64" s="97">
        <f t="shared" si="56"/>
        <v>2.5446900494077322</v>
      </c>
      <c r="BN64" s="97">
        <f t="shared" si="57"/>
        <v>1.8316900494077322</v>
      </c>
      <c r="BO64" s="97">
        <f t="shared" si="58"/>
        <v>1.5802816112537299</v>
      </c>
      <c r="BP64" s="39">
        <f t="shared" si="59"/>
        <v>6.2729501875743485E-2</v>
      </c>
      <c r="BR64" s="79">
        <f t="shared" si="60"/>
        <v>22.503218388746269</v>
      </c>
      <c r="BS64" s="48">
        <f t="shared" si="61"/>
        <v>0.89326843397690814</v>
      </c>
    </row>
    <row r="67" spans="1:18" x14ac:dyDescent="0.3">
      <c r="A67" s="1" t="s">
        <v>16</v>
      </c>
      <c r="J67" s="1" t="s">
        <v>21</v>
      </c>
    </row>
    <row r="68" spans="1:18" ht="15" thickBot="1" x14ac:dyDescent="0.35"/>
    <row r="69" spans="1:18" ht="15" thickBot="1" x14ac:dyDescent="0.35">
      <c r="B69" s="61" t="s">
        <v>1</v>
      </c>
      <c r="C69" s="57" t="s">
        <v>0</v>
      </c>
      <c r="D69" s="60" t="s">
        <v>11</v>
      </c>
      <c r="E69" s="60" t="s">
        <v>15</v>
      </c>
      <c r="F69" s="57" t="s">
        <v>27</v>
      </c>
      <c r="G69" s="56" t="s">
        <v>28</v>
      </c>
      <c r="H69" s="56" t="s">
        <v>22</v>
      </c>
      <c r="J69" s="11" t="s">
        <v>1</v>
      </c>
      <c r="K69" s="56" t="s">
        <v>0</v>
      </c>
      <c r="L69" s="60" t="s">
        <v>11</v>
      </c>
      <c r="M69" s="60" t="s">
        <v>15</v>
      </c>
      <c r="N69" s="57" t="s">
        <v>19</v>
      </c>
      <c r="O69" s="56" t="s">
        <v>20</v>
      </c>
      <c r="P69" s="56" t="s">
        <v>22</v>
      </c>
      <c r="R69" s="57" t="s">
        <v>39</v>
      </c>
    </row>
    <row r="70" spans="1:18" ht="18.600000000000001" thickBot="1" x14ac:dyDescent="0.4">
      <c r="B70" s="101">
        <v>25</v>
      </c>
      <c r="C70" s="110">
        <f>GEOMEAN(AM15,O15,AA15)</f>
        <v>2.3269667714505617</v>
      </c>
      <c r="D70" s="24">
        <f>GEOMEAN(AR15,T15,AF15)</f>
        <v>3.2122882015134982E-2</v>
      </c>
      <c r="E70" s="24">
        <f>GEOMEAN(AU15,W15,AI15)</f>
        <v>0.88176885731642274</v>
      </c>
      <c r="F70" s="24">
        <f>STDEV(AR15,T15,AF15)</f>
        <v>3.1421464326156553E-3</v>
      </c>
      <c r="G70" s="24">
        <f>STDEV(AU15,W15,AI15)</f>
        <v>3.142146432615634E-3</v>
      </c>
      <c r="H70" s="44">
        <f>STDEV(AM15,O15,AA15)</f>
        <v>0.20816659994661321</v>
      </c>
      <c r="J70" s="118">
        <v>25</v>
      </c>
      <c r="K70" s="77">
        <f>GEOMEAN(AY45,BK45,AA45)</f>
        <v>2.2782447761273561</v>
      </c>
      <c r="L70" s="43">
        <f>GEOMEAN(BD45,BP45,AF45)</f>
        <v>4.0863682071990523E-2</v>
      </c>
      <c r="M70" s="43">
        <f>GEOMEAN(BG45,BS45,AI45)</f>
        <v>0.91505169980061207</v>
      </c>
      <c r="N70" s="43">
        <f>STDEV(BD45,BP45,AF45)</f>
        <v>3.1421464326156483E-3</v>
      </c>
      <c r="O70" s="43">
        <f>STDEV(BG45,BS45,AI45)</f>
        <v>3.1421464326156804E-3</v>
      </c>
      <c r="P70" s="44">
        <f>STDEV(AY45,BK45,AA45)</f>
        <v>0.18929694486000911</v>
      </c>
      <c r="R70" s="15">
        <f>SUM(L70:M70)</f>
        <v>0.95591538187260261</v>
      </c>
    </row>
    <row r="71" spans="1:18" ht="18" x14ac:dyDescent="0.35">
      <c r="B71" s="102"/>
      <c r="C71" s="111">
        <f>GEOMEAN(AM16,O16,AA16)</f>
        <v>3.4914074940744166</v>
      </c>
      <c r="D71" s="15">
        <f>GEOMEAN(AR16,T16,AF16)</f>
        <v>3.5944009521376462E-2</v>
      </c>
      <c r="E71" s="15">
        <f t="shared" ref="E71:E74" si="62">GEOMEAN(AU16,W16,AI16)</f>
        <v>0.87799379604942684</v>
      </c>
      <c r="F71" s="15">
        <f>STDEV(AR16,T16,AF16)</f>
        <v>2.5157305361999155E-3</v>
      </c>
      <c r="G71" s="15">
        <f>STDEV(AU16,W16,AI16)</f>
        <v>2.5157305361998834E-3</v>
      </c>
      <c r="H71" s="46">
        <f>STDEV(AM16,O16,AA16)</f>
        <v>0.29999999999999982</v>
      </c>
      <c r="J71" s="105"/>
      <c r="K71" s="78">
        <f>GEOMEAN(AY46,BK46,AA46)</f>
        <v>3.2797659956001359</v>
      </c>
      <c r="L71" s="45">
        <f>GEOMEAN(BD46,BP46,AF46)</f>
        <v>4.8197865340032633E-2</v>
      </c>
      <c r="M71" s="45">
        <f>GEOMEAN(BG46,BS46,AI46)</f>
        <v>0.90779263933191034</v>
      </c>
      <c r="N71" s="45">
        <f>STDEV(BD46,BP46,AF46)</f>
        <v>1.0062922144799631E-3</v>
      </c>
      <c r="O71" s="45">
        <f>STDEV(BG46,BS46,AI46)</f>
        <v>1.0062922144799149E-3</v>
      </c>
      <c r="P71" s="46">
        <f>STDEV(AY46,BK46,AA46)</f>
        <v>0.75718777944003701</v>
      </c>
      <c r="R71" s="45">
        <f t="shared" ref="R71:R94" si="63">SUM(L71:M71)</f>
        <v>0.95599050467194302</v>
      </c>
    </row>
    <row r="72" spans="1:18" ht="18" x14ac:dyDescent="0.35">
      <c r="B72" s="103"/>
      <c r="C72" s="111">
        <f>GEOMEAN(AM17,O17,AA17)</f>
        <v>4.3267487109222253</v>
      </c>
      <c r="D72" s="15">
        <f>GEOMEAN(AR17,T17,AF17)</f>
        <v>4.0898516837314561E-2</v>
      </c>
      <c r="E72" s="15">
        <f t="shared" si="62"/>
        <v>0.87305581197882343</v>
      </c>
      <c r="F72" s="15">
        <f>STDEV(AR17,T17,AF17)</f>
        <v>2.3057051220496008E-3</v>
      </c>
      <c r="G72" s="15">
        <f>STDEV(AU17,W17,AI17)</f>
        <v>2.3057051220496203E-3</v>
      </c>
      <c r="H72" s="46">
        <f>STDEV(AM17,O17,AA17)</f>
        <v>0.28867513459481287</v>
      </c>
      <c r="J72" s="106"/>
      <c r="K72" s="78">
        <f>GEOMEAN(AY47,BK47,AA47)</f>
        <v>4.6260650091827413</v>
      </c>
      <c r="L72" s="45">
        <f>GEOMEAN(BD47,BP47,AF47)</f>
        <v>5.2846449098275031E-2</v>
      </c>
      <c r="M72" s="45">
        <f>GEOMEAN(BG47,BS47,AI47)</f>
        <v>0.90314477245214031</v>
      </c>
      <c r="N72" s="45">
        <f>STDEV(BD47,BP47,AF47)</f>
        <v>1.006292214479975E-3</v>
      </c>
      <c r="O72" s="45">
        <f>STDEV(BG47,BS47,AI47)</f>
        <v>1.0062922144800431E-3</v>
      </c>
      <c r="P72" s="46">
        <f>STDEV(AY47,BK47,AA47)</f>
        <v>0.32145502536643172</v>
      </c>
      <c r="R72" s="45">
        <f t="shared" si="63"/>
        <v>0.95599122155041538</v>
      </c>
    </row>
    <row r="73" spans="1:18" ht="18" x14ac:dyDescent="0.35">
      <c r="B73" s="103"/>
      <c r="C73" s="111">
        <f>GEOMEAN(AM18,O18,AA18)</f>
        <v>5.5325235504701356</v>
      </c>
      <c r="D73" s="15">
        <f>GEOMEAN(AR18,T18,AF18)</f>
        <v>4.4950077332131709E-2</v>
      </c>
      <c r="E73" s="15">
        <f t="shared" si="62"/>
        <v>0.86898795143092378</v>
      </c>
      <c r="F73" s="15">
        <f>STDEV(AR18,T18,AF18)</f>
        <v>2.8013989651874487E-3</v>
      </c>
      <c r="G73" s="15">
        <f>STDEV(AU18,W18,AI18)</f>
        <v>2.8013989651874023E-3</v>
      </c>
      <c r="H73" s="46">
        <f>STDEV(AM18,O18,AA18)</f>
        <v>0.11547005383792475</v>
      </c>
      <c r="J73" s="106"/>
      <c r="K73" s="78">
        <f>GEOMEAN(AY48,BK48,AA48)</f>
        <v>5.7694489490137677</v>
      </c>
      <c r="L73" s="45">
        <f>GEOMEAN(BD48,BP48,AF48)</f>
        <v>5.6913699952247203E-2</v>
      </c>
      <c r="M73" s="45">
        <f>GEOMEAN(BG48,BS48,AI48)</f>
        <v>0.89907788951719014</v>
      </c>
      <c r="N73" s="45">
        <f>STDEV(BD48,BP48,AF48)</f>
        <v>1.006292214479975E-3</v>
      </c>
      <c r="O73" s="45">
        <f>STDEV(BG48,BS48,AI48)</f>
        <v>1.0062922144799789E-3</v>
      </c>
      <c r="P73" s="46">
        <f>STDEV(AY48,BK48,AA48)</f>
        <v>0.48562674281111562</v>
      </c>
      <c r="R73" s="45">
        <f t="shared" si="63"/>
        <v>0.9559915894694373</v>
      </c>
    </row>
    <row r="74" spans="1:18" ht="18.600000000000001" thickBot="1" x14ac:dyDescent="0.4">
      <c r="B74" s="104"/>
      <c r="C74" s="113">
        <f>GEOMEAN(AM19,O19,AA19)</f>
        <v>6.7452458521703935</v>
      </c>
      <c r="D74" s="29">
        <f>GEOMEAN(AR19,T19,AF19)</f>
        <v>5.0206249528157242E-2</v>
      </c>
      <c r="E74" s="29">
        <f t="shared" si="62"/>
        <v>0.86376025510780885</v>
      </c>
      <c r="F74" s="29">
        <f>STDEV(AR19,T19,AF19)</f>
        <v>2.1931630352949689E-3</v>
      </c>
      <c r="G74" s="29">
        <f>STDEV(AU19,W19,AI19)</f>
        <v>2.1931630352949412E-3</v>
      </c>
      <c r="H74" s="48">
        <f>STDEV(AM19,O19,AA19)</f>
        <v>0.31224989991991964</v>
      </c>
      <c r="J74" s="107"/>
      <c r="K74" s="79">
        <f>GEOMEAN(AY49,BK49,AA49)</f>
        <v>6.9655449712525668</v>
      </c>
      <c r="L74" s="47">
        <f>GEOMEAN(BD49,BP49,AF49)</f>
        <v>6.0686283103739198E-2</v>
      </c>
      <c r="M74" s="47">
        <f>GEOMEAN(BG49,BS49,AI49)</f>
        <v>0.89530121518899863</v>
      </c>
      <c r="N74" s="47">
        <f>STDEV(BD49,BP49,AF49)</f>
        <v>1.3311994728872352E-3</v>
      </c>
      <c r="O74" s="47">
        <f>STDEV(BG49,BS49,AI49)</f>
        <v>1.3311994728871866E-3</v>
      </c>
      <c r="P74" s="48">
        <f>STDEV(AY49,BK49,AA49)</f>
        <v>0.15275252316519461</v>
      </c>
      <c r="R74" s="45">
        <f t="shared" si="63"/>
        <v>0.95598749829273788</v>
      </c>
    </row>
    <row r="75" spans="1:18" ht="18.600000000000001" thickBot="1" x14ac:dyDescent="0.4">
      <c r="B75" s="115">
        <v>50</v>
      </c>
      <c r="C75" s="110">
        <f>GEOMEAN(AM9,O9,AA9)</f>
        <v>2.6277114839327336</v>
      </c>
      <c r="D75" s="24">
        <f>GEOMEAN(AR9,T9,AF9)</f>
        <v>3.6278365223832723E-2</v>
      </c>
      <c r="E75" s="24">
        <f>GEOMEAN(AU9,W9,AI9)</f>
        <v>0.87770503185753024</v>
      </c>
      <c r="F75" s="24">
        <f t="shared" ref="F75:F80" si="64">STDEV(AR9,T9,AF9)</f>
        <v>1.3311994728872284E-3</v>
      </c>
      <c r="G75" s="24">
        <f>STDEV(AU9,W9,AI9)</f>
        <v>1.3311994728872473E-3</v>
      </c>
      <c r="H75" s="44">
        <f>STDEV(AM9,O9,AA9)</f>
        <v>0.20816659994661327</v>
      </c>
      <c r="J75" s="119">
        <v>50</v>
      </c>
      <c r="K75" s="77">
        <f>GEOMEAN(AY40,BK40,AA40)</f>
        <v>2.2134506538511669</v>
      </c>
      <c r="L75" s="43">
        <f>GEOMEAN(BD40,BP40,AF40)</f>
        <v>4.4274206523245423E-2</v>
      </c>
      <c r="M75" s="43">
        <f>GEOMEAN(BG40,BS40,AI40)</f>
        <v>0.91171420721999641</v>
      </c>
      <c r="N75" s="43">
        <f>STDEV(BD40,BP40,AF40)</f>
        <v>1.0965815176474884E-3</v>
      </c>
      <c r="O75" s="43">
        <f>STDEV(BD40,BP40,AF40)</f>
        <v>1.0965815176474884E-3</v>
      </c>
      <c r="P75" s="44">
        <f>STDEV(AY40,BK40,AA40)</f>
        <v>0.14433756729740643</v>
      </c>
      <c r="R75" s="45">
        <f t="shared" si="63"/>
        <v>0.95598841374324184</v>
      </c>
    </row>
    <row r="76" spans="1:18" ht="18" x14ac:dyDescent="0.35">
      <c r="B76" s="116"/>
      <c r="C76" s="111">
        <f>GEOMEAN(AM10,O10,AA10)</f>
        <v>3.3560668262441902</v>
      </c>
      <c r="D76" s="15">
        <f>GEOMEAN(AR10,T10,AF10)</f>
        <v>3.9173837604904498E-2</v>
      </c>
      <c r="E76" s="15">
        <f>GEOMEAN(AU10,W10,AI10)</f>
        <v>0.87479963169328112</v>
      </c>
      <c r="F76" s="15">
        <f t="shared" si="64"/>
        <v>1.7429492427403111E-3</v>
      </c>
      <c r="G76" s="15">
        <f t="shared" ref="G76:G80" si="65">STDEV(AU10,W10,AI10)</f>
        <v>1.7429492427403215E-3</v>
      </c>
      <c r="H76" s="46">
        <f t="shared" ref="H76:H80" si="66">STDEV(AM10,O10,AA10)</f>
        <v>0.32145502536643189</v>
      </c>
      <c r="J76" s="102"/>
      <c r="K76" s="78">
        <f t="shared" ref="K76:K79" si="67">GEOMEAN(AY41,BK41,AA41)</f>
        <v>3.2206991524797517</v>
      </c>
      <c r="L76" s="45">
        <f t="shared" ref="L76:L79" si="68">GEOMEAN(BD41,BP41,AF41)</f>
        <v>4.964226272981867E-2</v>
      </c>
      <c r="M76" s="45">
        <f t="shared" ref="M76:M79" si="69">GEOMEAN(BG41,BS41,AI41)</f>
        <v>0.90633971480959774</v>
      </c>
      <c r="N76" s="45">
        <f t="shared" ref="N76:N79" si="70">STDEV(BD41,BP41,AF41)</f>
        <v>1.5094383217199565E-3</v>
      </c>
      <c r="O76" s="45">
        <f t="shared" ref="O76:O79" si="71">STDEV(BD41,BP41,AF41)</f>
        <v>1.5094383217199565E-3</v>
      </c>
      <c r="P76" s="46">
        <f t="shared" ref="P76:P79" si="72">STDEV(AY41,BK41,AA41)</f>
        <v>0.35118845842842467</v>
      </c>
      <c r="R76" s="45">
        <f t="shared" si="63"/>
        <v>0.95598197753941638</v>
      </c>
    </row>
    <row r="77" spans="1:18" ht="18" x14ac:dyDescent="0.35">
      <c r="B77" s="106"/>
      <c r="C77" s="112">
        <f>GEOMEAN(AM12,O12,AA12)</f>
        <v>4.5494545093340966</v>
      </c>
      <c r="D77" s="65">
        <f>GEOMEAN(AR12,T12,AF12)</f>
        <v>4.2974122341927455E-2</v>
      </c>
      <c r="E77" s="65">
        <f>GEOMEAN(AU12,W12,AI12)</f>
        <v>0.87102430231489414</v>
      </c>
      <c r="F77" s="65">
        <f t="shared" si="64"/>
        <v>0</v>
      </c>
      <c r="G77" s="65">
        <f t="shared" si="65"/>
        <v>0</v>
      </c>
      <c r="H77" s="68">
        <f t="shared" si="66"/>
        <v>2.598076211353316</v>
      </c>
      <c r="J77" s="103"/>
      <c r="K77" s="78">
        <f t="shared" si="67"/>
        <v>4.4315908253058911</v>
      </c>
      <c r="L77" s="45">
        <f t="shared" si="68"/>
        <v>5.3718025845917838E-2</v>
      </c>
      <c r="M77" s="45">
        <f t="shared" si="69"/>
        <v>0.9022732974694776</v>
      </c>
      <c r="N77" s="45">
        <f t="shared" si="70"/>
        <v>1.0062922144799631E-3</v>
      </c>
      <c r="O77" s="45">
        <f t="shared" si="71"/>
        <v>1.0062922144799631E-3</v>
      </c>
      <c r="P77" s="46">
        <f t="shared" si="72"/>
        <v>0.15275252316519453</v>
      </c>
      <c r="R77" s="45">
        <f t="shared" si="63"/>
        <v>0.95599132331539538</v>
      </c>
    </row>
    <row r="78" spans="1:18" ht="18" x14ac:dyDescent="0.35">
      <c r="B78" s="106"/>
      <c r="C78" s="111">
        <f>GEOMEAN(AM12,O12,AA12)</f>
        <v>4.5494545093340966</v>
      </c>
      <c r="D78" s="15">
        <f>GEOMEAN(AR12,T12,AF12)</f>
        <v>4.2974122341927455E-2</v>
      </c>
      <c r="E78" s="15">
        <f>GEOMEAN(AU12,W12,AI12)</f>
        <v>0.87102430231489414</v>
      </c>
      <c r="F78" s="15">
        <f t="shared" si="64"/>
        <v>5.0314610723999347E-4</v>
      </c>
      <c r="G78" s="15">
        <f t="shared" si="65"/>
        <v>5.0314610723998945E-4</v>
      </c>
      <c r="H78" s="46">
        <f t="shared" si="66"/>
        <v>8.6602540378444073E-2</v>
      </c>
      <c r="J78" s="103"/>
      <c r="K78" s="78">
        <f t="shared" si="67"/>
        <v>5.6325380419332971</v>
      </c>
      <c r="L78" s="45">
        <f t="shared" si="68"/>
        <v>5.822652008127456E-2</v>
      </c>
      <c r="M78" s="45">
        <f t="shared" si="69"/>
        <v>0.8977710293579535</v>
      </c>
      <c r="N78" s="45">
        <f t="shared" si="70"/>
        <v>2.515730536199867E-4</v>
      </c>
      <c r="O78" s="45">
        <f t="shared" si="71"/>
        <v>2.515730536199867E-4</v>
      </c>
      <c r="P78" s="46">
        <f t="shared" si="72"/>
        <v>0.11547005383792526</v>
      </c>
      <c r="R78" s="45">
        <f t="shared" si="63"/>
        <v>0.9559975494392281</v>
      </c>
    </row>
    <row r="79" spans="1:18" ht="18.600000000000001" thickBot="1" x14ac:dyDescent="0.4">
      <c r="B79" s="106"/>
      <c r="C79" s="111">
        <f>GEOMEAN(AM13,O13,AA13)</f>
        <v>5.6480976183348792</v>
      </c>
      <c r="D79" s="15">
        <f>GEOMEAN(AR13,T13,AF13)</f>
        <v>4.7611463078997281E-2</v>
      </c>
      <c r="E79" s="15">
        <f>GEOMEAN(AU13,W13,AI13)</f>
        <v>0.86637585298477859</v>
      </c>
      <c r="F79" s="15">
        <f t="shared" si="64"/>
        <v>1.3311994728872367E-3</v>
      </c>
      <c r="G79" s="15">
        <f t="shared" si="65"/>
        <v>1.3311994728872473E-3</v>
      </c>
      <c r="H79" s="46">
        <f t="shared" si="66"/>
        <v>0.18027756377319931</v>
      </c>
      <c r="J79" s="109"/>
      <c r="K79" s="79">
        <f t="shared" si="67"/>
        <v>6.9830542485563578</v>
      </c>
      <c r="L79" s="47">
        <f t="shared" si="68"/>
        <v>6.2139055055662064E-2</v>
      </c>
      <c r="M79" s="47">
        <f t="shared" si="69"/>
        <v>0.89384875600619462</v>
      </c>
      <c r="N79" s="47">
        <f t="shared" si="70"/>
        <v>1.3311994728872391E-3</v>
      </c>
      <c r="O79" s="47">
        <f t="shared" si="71"/>
        <v>1.3311994728872391E-3</v>
      </c>
      <c r="P79" s="48">
        <f t="shared" si="72"/>
        <v>7.6376261582597069E-2</v>
      </c>
      <c r="R79" s="45">
        <f t="shared" si="63"/>
        <v>0.95598781106185671</v>
      </c>
    </row>
    <row r="80" spans="1:18" ht="18.600000000000001" thickBot="1" x14ac:dyDescent="0.4">
      <c r="B80" s="117"/>
      <c r="C80" s="113">
        <f>GEOMEAN(AM14,O14,AA14)</f>
        <v>6.8312003389576148</v>
      </c>
      <c r="D80" s="29">
        <f>GEOMEAN(AR14,T14,AF14)</f>
        <v>5.2257111592189313E-2</v>
      </c>
      <c r="E80" s="29">
        <f>GEOMEAN(AU14,W14,AI14)</f>
        <v>0.86172778918489568</v>
      </c>
      <c r="F80" s="29">
        <f t="shared" si="64"/>
        <v>1.5094383217199565E-3</v>
      </c>
      <c r="G80" s="29">
        <f t="shared" si="65"/>
        <v>1.5094383217199685E-3</v>
      </c>
      <c r="H80" s="48">
        <f t="shared" si="66"/>
        <v>0.20816659994661352</v>
      </c>
      <c r="J80" s="108">
        <v>100</v>
      </c>
      <c r="K80" s="77">
        <f t="shared" ref="K80:K94" si="73">GEOMEAN(AY50,BK50,AA50)</f>
        <v>2.2157954126529456</v>
      </c>
      <c r="L80" s="43">
        <f t="shared" ref="L80:L94" si="74">GEOMEAN(BD50,BP50,AF50)</f>
        <v>4.4124572338135548E-2</v>
      </c>
      <c r="M80" s="43">
        <f t="shared" ref="M80:M94" si="75">GEOMEAN(BG50,BS50,AI50)</f>
        <v>0.91185924496824289</v>
      </c>
      <c r="N80" s="43">
        <f t="shared" ref="N80:N94" si="76">STDEV(BD50,BP50,AF50)</f>
        <v>1.3311994728872352E-3</v>
      </c>
      <c r="O80" s="43">
        <f t="shared" ref="O80:O94" si="77">STDEV(BG50,BS50,AI50)</f>
        <v>1.3311994728872473E-3</v>
      </c>
      <c r="P80" s="44">
        <f t="shared" ref="P80:P94" si="78">STDEV(AY50,BK50,AA50)</f>
        <v>7.6376261582597263E-2</v>
      </c>
      <c r="R80" s="45">
        <f t="shared" si="63"/>
        <v>0.95598381730637838</v>
      </c>
    </row>
    <row r="81" spans="2:18" ht="18.600000000000001" thickBot="1" x14ac:dyDescent="0.4">
      <c r="B81" s="115">
        <v>100</v>
      </c>
      <c r="C81" s="110">
        <f t="shared" ref="C81:C95" si="79">GEOMEAN(AM20,O20,AA20)</f>
        <v>2.3259813947621488</v>
      </c>
      <c r="D81" s="24">
        <f t="shared" ref="D81:D95" si="80">GEOMEAN(AR20,T20,AF20)</f>
        <v>3.6147775083103642E-2</v>
      </c>
      <c r="E81" s="24">
        <f>GEOMEAN(AU20,W20,AI20)</f>
        <v>0.87785087832235209</v>
      </c>
      <c r="F81" s="24">
        <f t="shared" ref="F81:F95" si="81">STDEV(AR20,T20,AF20)</f>
        <v>4.357373106850769E-4</v>
      </c>
      <c r="G81" s="24">
        <f t="shared" ref="G81:G95" si="82">STDEV(AU20,W20,AI20)</f>
        <v>4.3573731068508037E-4</v>
      </c>
      <c r="H81" s="44">
        <f t="shared" ref="H81:H95" si="83">STDEV(AM20,O20,AA20)</f>
        <v>0.23094010767585024</v>
      </c>
      <c r="J81" s="102"/>
      <c r="K81" s="78">
        <f t="shared" si="73"/>
        <v>3.399019325010499</v>
      </c>
      <c r="L81" s="45">
        <f t="shared" si="74"/>
        <v>4.7876842732289038E-2</v>
      </c>
      <c r="M81" s="45">
        <f t="shared" si="75"/>
        <v>0.90808155267751456</v>
      </c>
      <c r="N81" s="45">
        <f t="shared" si="76"/>
        <v>2.3057051220496008E-3</v>
      </c>
      <c r="O81" s="45">
        <f t="shared" si="77"/>
        <v>2.3057051220495574E-3</v>
      </c>
      <c r="P81" s="46">
        <f t="shared" si="78"/>
        <v>0.10000000000000009</v>
      </c>
      <c r="R81" s="45">
        <f t="shared" si="63"/>
        <v>0.95595839540980365</v>
      </c>
    </row>
    <row r="82" spans="2:18" ht="18" x14ac:dyDescent="0.35">
      <c r="B82" s="102"/>
      <c r="C82" s="111">
        <f t="shared" si="79"/>
        <v>3.3210772137124329</v>
      </c>
      <c r="D82" s="15">
        <f t="shared" si="80"/>
        <v>3.9624138418842873E-2</v>
      </c>
      <c r="E82" s="15">
        <f t="shared" ref="E82:E95" si="84">GEOMEAN(AU21,W21,AI21)</f>
        <v>0.87436454546871356</v>
      </c>
      <c r="F82" s="15">
        <f t="shared" si="81"/>
        <v>1.1528525610248011E-3</v>
      </c>
      <c r="G82" s="15">
        <f t="shared" si="82"/>
        <v>1.1528525610247683E-3</v>
      </c>
      <c r="H82" s="46">
        <f t="shared" si="83"/>
        <v>0.35118845842842478</v>
      </c>
      <c r="J82" s="103"/>
      <c r="K82" s="78">
        <f t="shared" si="73"/>
        <v>4.5970996209208428</v>
      </c>
      <c r="L82" s="45">
        <f t="shared" si="74"/>
        <v>5.3722687701559822E-2</v>
      </c>
      <c r="M82" s="45">
        <f t="shared" si="75"/>
        <v>0.90227357822592014</v>
      </c>
      <c r="N82" s="45">
        <f t="shared" si="76"/>
        <v>5.0314610723998154E-4</v>
      </c>
      <c r="O82" s="45">
        <f t="shared" si="77"/>
        <v>5.0314610723998945E-4</v>
      </c>
      <c r="P82" s="46">
        <f t="shared" si="78"/>
        <v>0.19999999999999973</v>
      </c>
      <c r="R82" s="45">
        <f t="shared" si="63"/>
        <v>0.95599626592747999</v>
      </c>
    </row>
    <row r="83" spans="2:18" ht="18" x14ac:dyDescent="0.35">
      <c r="B83" s="103"/>
      <c r="C83" s="111">
        <f t="shared" si="79"/>
        <v>4.6949394755393739</v>
      </c>
      <c r="D83" s="15">
        <f t="shared" si="80"/>
        <v>4.3551247375452094E-2</v>
      </c>
      <c r="E83" s="15">
        <f t="shared" si="84"/>
        <v>0.87044312530031576</v>
      </c>
      <c r="F83" s="15">
        <f t="shared" si="81"/>
        <v>8.7147462137014686E-4</v>
      </c>
      <c r="G83" s="15">
        <f t="shared" si="82"/>
        <v>8.7147462137016074E-4</v>
      </c>
      <c r="H83" s="46">
        <f t="shared" si="83"/>
        <v>0.26457513110645897</v>
      </c>
      <c r="J83" s="103"/>
      <c r="K83" s="78">
        <f t="shared" si="73"/>
        <v>5.7163274549135838</v>
      </c>
      <c r="L83" s="45">
        <f t="shared" si="74"/>
        <v>5.7933097676250045E-2</v>
      </c>
      <c r="M83" s="45">
        <f t="shared" si="75"/>
        <v>0.8980613330440812</v>
      </c>
      <c r="N83" s="45">
        <f t="shared" si="76"/>
        <v>7.5471916085998023E-4</v>
      </c>
      <c r="O83" s="45">
        <f t="shared" si="77"/>
        <v>7.5471916086001633E-4</v>
      </c>
      <c r="P83" s="46">
        <f t="shared" si="78"/>
        <v>7.6376261582597069E-2</v>
      </c>
      <c r="R83" s="45">
        <f t="shared" si="63"/>
        <v>0.95599443072033119</v>
      </c>
    </row>
    <row r="84" spans="2:18" ht="18.600000000000001" thickBot="1" x14ac:dyDescent="0.4">
      <c r="B84" s="103"/>
      <c r="C84" s="111">
        <f t="shared" si="79"/>
        <v>5.6775406350100193</v>
      </c>
      <c r="D84" s="15">
        <f t="shared" si="80"/>
        <v>4.6745306111466267E-2</v>
      </c>
      <c r="E84" s="15">
        <f t="shared" si="84"/>
        <v>0.86724761980736864</v>
      </c>
      <c r="F84" s="15">
        <f t="shared" si="81"/>
        <v>1.0062922144799709E-3</v>
      </c>
      <c r="G84" s="15">
        <f t="shared" si="82"/>
        <v>1.0062922144799789E-3</v>
      </c>
      <c r="H84" s="46">
        <f t="shared" si="83"/>
        <v>0.31754264805429405</v>
      </c>
      <c r="J84" s="104"/>
      <c r="K84" s="79">
        <f t="shared" si="73"/>
        <v>6.8489049344372717</v>
      </c>
      <c r="L84" s="47">
        <f t="shared" si="74"/>
        <v>6.1712439098795993E-2</v>
      </c>
      <c r="M84" s="47">
        <f t="shared" si="75"/>
        <v>0.894285130780896</v>
      </c>
      <c r="N84" s="47">
        <f t="shared" si="76"/>
        <v>2.5157305361997874E-4</v>
      </c>
      <c r="O84" s="47">
        <f t="shared" si="77"/>
        <v>2.5157305361996269E-4</v>
      </c>
      <c r="P84" s="48">
        <f t="shared" si="78"/>
        <v>0.14999999999999991</v>
      </c>
      <c r="R84" s="45">
        <f t="shared" si="63"/>
        <v>0.95599756987969198</v>
      </c>
    </row>
    <row r="85" spans="2:18" ht="18.600000000000001" thickBot="1" x14ac:dyDescent="0.4">
      <c r="B85" s="109"/>
      <c r="C85" s="113">
        <f t="shared" si="79"/>
        <v>6.9823466738987072</v>
      </c>
      <c r="D85" s="29">
        <f t="shared" si="80"/>
        <v>5.3427409029915184E-2</v>
      </c>
      <c r="E85" s="29">
        <f t="shared" si="84"/>
        <v>0.86056631170545683</v>
      </c>
      <c r="F85" s="29">
        <f t="shared" si="81"/>
        <v>1.006292214479975E-3</v>
      </c>
      <c r="G85" s="29">
        <f t="shared" si="82"/>
        <v>1.0062922144800431E-3</v>
      </c>
      <c r="H85" s="48">
        <f t="shared" si="83"/>
        <v>0.14433756729740646</v>
      </c>
      <c r="J85" s="101">
        <v>250</v>
      </c>
      <c r="K85" s="77">
        <f t="shared" si="73"/>
        <v>2.4662120743304699</v>
      </c>
      <c r="L85" s="43">
        <f t="shared" si="74"/>
        <v>4.540310716462443E-2</v>
      </c>
      <c r="M85" s="43">
        <f t="shared" si="75"/>
        <v>0.9105505719412329</v>
      </c>
      <c r="N85" s="43">
        <f t="shared" si="76"/>
        <v>2.3998539786827815E-3</v>
      </c>
      <c r="O85" s="43">
        <f t="shared" si="77"/>
        <v>2.3998539786827724E-3</v>
      </c>
      <c r="P85" s="44">
        <f t="shared" si="78"/>
        <v>5.773502691896263E-2</v>
      </c>
      <c r="R85" s="45">
        <f t="shared" si="63"/>
        <v>0.95595367910585738</v>
      </c>
    </row>
    <row r="86" spans="2:18" ht="18.600000000000001" thickBot="1" x14ac:dyDescent="0.4">
      <c r="B86" s="101">
        <v>250</v>
      </c>
      <c r="C86" s="110">
        <f t="shared" si="79"/>
        <v>2.6084537456844479</v>
      </c>
      <c r="D86" s="24">
        <f t="shared" si="80"/>
        <v>3.5529471511254275E-2</v>
      </c>
      <c r="E86" s="24">
        <f t="shared" si="84"/>
        <v>0.87843032326556958</v>
      </c>
      <c r="F86" s="24">
        <f t="shared" si="81"/>
        <v>2.059214191776822E-3</v>
      </c>
      <c r="G86" s="24">
        <f t="shared" si="82"/>
        <v>2.0592141917768719E-3</v>
      </c>
      <c r="H86" s="44">
        <f t="shared" si="83"/>
        <v>0.25658007197234423</v>
      </c>
      <c r="J86" s="102"/>
      <c r="K86" s="78">
        <f t="shared" si="73"/>
        <v>3.3330021893264057</v>
      </c>
      <c r="L86" s="45">
        <f t="shared" si="74"/>
        <v>4.9064428125267963E-2</v>
      </c>
      <c r="M86" s="45">
        <f t="shared" si="75"/>
        <v>0.90692088485788402</v>
      </c>
      <c r="N86" s="45">
        <f t="shared" si="76"/>
        <v>1.3311994728872367E-3</v>
      </c>
      <c r="O86" s="45">
        <f t="shared" si="77"/>
        <v>1.3311994728872473E-3</v>
      </c>
      <c r="P86" s="46">
        <f t="shared" si="78"/>
        <v>5.773502691896263E-2</v>
      </c>
      <c r="R86" s="45">
        <f t="shared" si="63"/>
        <v>0.95598531298315204</v>
      </c>
    </row>
    <row r="87" spans="2:18" ht="18" x14ac:dyDescent="0.35">
      <c r="B87" s="102"/>
      <c r="C87" s="111">
        <f t="shared" si="79"/>
        <v>3.4813704031536594</v>
      </c>
      <c r="D87" s="15">
        <f t="shared" si="80"/>
        <v>3.9276970217801528E-2</v>
      </c>
      <c r="E87" s="15">
        <f t="shared" si="84"/>
        <v>0.87465247976661997</v>
      </c>
      <c r="F87" s="15">
        <f t="shared" si="81"/>
        <v>2.8350843313870427E-3</v>
      </c>
      <c r="G87" s="15">
        <f t="shared" si="82"/>
        <v>2.8350843313870448E-3</v>
      </c>
      <c r="H87" s="46">
        <f t="shared" si="83"/>
        <v>0.14433756729740646</v>
      </c>
      <c r="J87" s="103"/>
      <c r="K87" s="78">
        <f t="shared" si="73"/>
        <v>4.6551336527684093</v>
      </c>
      <c r="L87" s="45">
        <f t="shared" si="74"/>
        <v>5.3570690826965812E-2</v>
      </c>
      <c r="M87" s="45">
        <f t="shared" si="75"/>
        <v>0.90241842677588446</v>
      </c>
      <c r="N87" s="45">
        <f t="shared" si="76"/>
        <v>1.1528525610248063E-3</v>
      </c>
      <c r="O87" s="45">
        <f t="shared" si="77"/>
        <v>1.1528525610248102E-3</v>
      </c>
      <c r="P87" s="46">
        <f t="shared" si="78"/>
        <v>0.40414518843273795</v>
      </c>
      <c r="R87" s="45">
        <f t="shared" si="63"/>
        <v>0.95598911760285032</v>
      </c>
    </row>
    <row r="88" spans="2:18" ht="18" x14ac:dyDescent="0.35">
      <c r="B88" s="103"/>
      <c r="C88" s="111">
        <f t="shared" si="79"/>
        <v>4.5635429529136697</v>
      </c>
      <c r="D88" s="15">
        <f t="shared" si="80"/>
        <v>4.3551247375452094E-2</v>
      </c>
      <c r="E88" s="15">
        <f t="shared" si="84"/>
        <v>0.87044312530031576</v>
      </c>
      <c r="F88" s="15">
        <f t="shared" si="81"/>
        <v>8.7147462137014686E-4</v>
      </c>
      <c r="G88" s="15">
        <f t="shared" si="82"/>
        <v>8.7147462137016074E-4</v>
      </c>
      <c r="H88" s="46">
        <f t="shared" si="83"/>
        <v>0.20816659994661305</v>
      </c>
      <c r="J88" s="103"/>
      <c r="K88" s="78">
        <f t="shared" si="73"/>
        <v>5.9297928069969679</v>
      </c>
      <c r="L88" s="45">
        <f t="shared" si="74"/>
        <v>5.80714168649024E-2</v>
      </c>
      <c r="M88" s="45">
        <f t="shared" si="75"/>
        <v>0.8979156409729645</v>
      </c>
      <c r="N88" s="45">
        <f t="shared" si="76"/>
        <v>1.3311994728872367E-3</v>
      </c>
      <c r="O88" s="45">
        <f t="shared" si="77"/>
        <v>1.3311994728872473E-3</v>
      </c>
      <c r="P88" s="46">
        <f t="shared" si="78"/>
        <v>0.25166114784235832</v>
      </c>
      <c r="R88" s="45">
        <f t="shared" si="63"/>
        <v>0.95598705783786686</v>
      </c>
    </row>
    <row r="89" spans="2:18" ht="18.600000000000001" thickBot="1" x14ac:dyDescent="0.4">
      <c r="B89" s="103"/>
      <c r="C89" s="111">
        <f t="shared" si="79"/>
        <v>5.56284932368344</v>
      </c>
      <c r="D89" s="15">
        <f t="shared" si="80"/>
        <v>4.7321040428873661E-2</v>
      </c>
      <c r="E89" s="15">
        <f t="shared" si="84"/>
        <v>0.86666634431847167</v>
      </c>
      <c r="F89" s="15">
        <f t="shared" si="81"/>
        <v>1.3311994728872352E-3</v>
      </c>
      <c r="G89" s="15">
        <f t="shared" si="82"/>
        <v>1.3311994728872473E-3</v>
      </c>
      <c r="H89" s="46">
        <f t="shared" si="83"/>
        <v>0.25166114784235832</v>
      </c>
      <c r="J89" s="104"/>
      <c r="K89" s="79">
        <f t="shared" si="73"/>
        <v>6.9995237771262255</v>
      </c>
      <c r="L89" s="47">
        <f t="shared" si="74"/>
        <v>6.1702099774256017E-2</v>
      </c>
      <c r="M89" s="47">
        <f t="shared" si="75"/>
        <v>0.89428442346617232</v>
      </c>
      <c r="N89" s="47">
        <f t="shared" si="76"/>
        <v>1.4006994825937211E-3</v>
      </c>
      <c r="O89" s="47">
        <f t="shared" si="77"/>
        <v>1.4006994825937846E-3</v>
      </c>
      <c r="P89" s="48">
        <f t="shared" si="78"/>
        <v>9.9999999999999645E-2</v>
      </c>
      <c r="R89" s="45">
        <f t="shared" si="63"/>
        <v>0.95598652324042832</v>
      </c>
    </row>
    <row r="90" spans="2:18" ht="18.600000000000001" thickBot="1" x14ac:dyDescent="0.4">
      <c r="B90" s="109"/>
      <c r="C90" s="113">
        <f t="shared" si="79"/>
        <v>6.8307645840975715</v>
      </c>
      <c r="D90" s="29">
        <f t="shared" si="80"/>
        <v>5.3413033941210115E-2</v>
      </c>
      <c r="E90" s="29">
        <f t="shared" si="84"/>
        <v>0.86056542977875428</v>
      </c>
      <c r="F90" s="29">
        <f t="shared" si="81"/>
        <v>1.814119088703864E-3</v>
      </c>
      <c r="G90" s="29">
        <f t="shared" si="82"/>
        <v>1.814119088703823E-3</v>
      </c>
      <c r="H90" s="48">
        <f t="shared" si="83"/>
        <v>0.23094010767585002</v>
      </c>
      <c r="J90" s="101">
        <v>500</v>
      </c>
      <c r="K90" s="84">
        <f t="shared" si="73"/>
        <v>2.6061000753373493</v>
      </c>
      <c r="L90" s="49">
        <f t="shared" si="74"/>
        <v>4.553798516650432E-2</v>
      </c>
      <c r="M90" s="49">
        <f t="shared" si="75"/>
        <v>0.91040484112396458</v>
      </c>
      <c r="N90" s="49">
        <f t="shared" si="76"/>
        <v>2.6623989457744694E-3</v>
      </c>
      <c r="O90" s="49">
        <f t="shared" si="77"/>
        <v>2.662398945774446E-3</v>
      </c>
      <c r="P90" s="50">
        <f t="shared" si="78"/>
        <v>0.29297326385411587</v>
      </c>
      <c r="R90" s="45">
        <f t="shared" si="63"/>
        <v>0.95594282629046889</v>
      </c>
    </row>
    <row r="91" spans="2:18" ht="18.600000000000001" thickBot="1" x14ac:dyDescent="0.4">
      <c r="B91" s="101">
        <v>500</v>
      </c>
      <c r="C91" s="114">
        <f t="shared" si="79"/>
        <v>2.6478325697419418</v>
      </c>
      <c r="D91" s="54">
        <f t="shared" si="80"/>
        <v>3.5994801771488373E-2</v>
      </c>
      <c r="E91" s="54">
        <f t="shared" si="84"/>
        <v>0.87799581191229203</v>
      </c>
      <c r="F91" s="54">
        <f t="shared" si="81"/>
        <v>1.006292214479975E-3</v>
      </c>
      <c r="G91" s="54">
        <f t="shared" si="82"/>
        <v>1.0062922144799789E-3</v>
      </c>
      <c r="H91" s="50">
        <f t="shared" si="83"/>
        <v>0.13228756555322949</v>
      </c>
      <c r="J91" s="102"/>
      <c r="K91" s="78">
        <f t="shared" si="73"/>
        <v>3.3423826330432829</v>
      </c>
      <c r="L91" s="45">
        <f t="shared" si="74"/>
        <v>4.9506626243634742E-2</v>
      </c>
      <c r="M91" s="45">
        <f t="shared" si="75"/>
        <v>0.90648549643602772</v>
      </c>
      <c r="N91" s="45">
        <f t="shared" si="76"/>
        <v>9.0705954435193711E-4</v>
      </c>
      <c r="O91" s="45">
        <f t="shared" si="77"/>
        <v>9.0705954435193374E-4</v>
      </c>
      <c r="P91" s="46">
        <f t="shared" si="78"/>
        <v>0.278388218141501</v>
      </c>
      <c r="R91" s="45">
        <f t="shared" si="63"/>
        <v>0.95599212267966249</v>
      </c>
    </row>
    <row r="92" spans="2:18" ht="18" x14ac:dyDescent="0.35">
      <c r="B92" s="102"/>
      <c r="C92" s="111">
        <f t="shared" si="79"/>
        <v>3.2287768982674803</v>
      </c>
      <c r="D92" s="15">
        <f t="shared" si="80"/>
        <v>3.888135936816766E-2</v>
      </c>
      <c r="E92" s="15">
        <f t="shared" si="84"/>
        <v>0.87509002644048917</v>
      </c>
      <c r="F92" s="15">
        <f t="shared" si="81"/>
        <v>1.8141190887038725E-3</v>
      </c>
      <c r="G92" s="15">
        <f t="shared" si="82"/>
        <v>1.8141190887038853E-3</v>
      </c>
      <c r="H92" s="46">
        <f t="shared" si="83"/>
        <v>0.20816659994661321</v>
      </c>
      <c r="J92" s="103"/>
      <c r="K92" s="78">
        <f t="shared" si="73"/>
        <v>4.5788569702133275</v>
      </c>
      <c r="L92" s="45">
        <f t="shared" si="74"/>
        <v>5.3249618810356822E-2</v>
      </c>
      <c r="M92" s="45">
        <f t="shared" si="75"/>
        <v>0.90270714381150419</v>
      </c>
      <c r="N92" s="45">
        <f t="shared" si="76"/>
        <v>2.4777072318669358E-3</v>
      </c>
      <c r="O92" s="45">
        <f t="shared" si="77"/>
        <v>2.4777072318669484E-3</v>
      </c>
      <c r="P92" s="46">
        <f t="shared" si="78"/>
        <v>0.52915026221291805</v>
      </c>
      <c r="R92" s="45">
        <f t="shared" si="63"/>
        <v>0.95595676262186102</v>
      </c>
    </row>
    <row r="93" spans="2:18" ht="18" x14ac:dyDescent="0.35">
      <c r="B93" s="103"/>
      <c r="C93" s="111">
        <f t="shared" si="79"/>
        <v>4.3596342593634594</v>
      </c>
      <c r="D93" s="15">
        <f t="shared" si="80"/>
        <v>4.2521920952404695E-2</v>
      </c>
      <c r="E93" s="15">
        <f t="shared" si="84"/>
        <v>0.87145924097757721</v>
      </c>
      <c r="F93" s="15">
        <f t="shared" si="81"/>
        <v>1.5302591441923954E-3</v>
      </c>
      <c r="G93" s="15">
        <f t="shared" si="82"/>
        <v>1.5302591441923826E-3</v>
      </c>
      <c r="H93" s="46">
        <f t="shared" si="83"/>
        <v>0.30550504633038961</v>
      </c>
      <c r="J93" s="103"/>
      <c r="K93" s="78">
        <f t="shared" si="73"/>
        <v>6.0190505597887878</v>
      </c>
      <c r="L93" s="45">
        <f t="shared" si="74"/>
        <v>5.8224340674204622E-2</v>
      </c>
      <c r="M93" s="45">
        <f t="shared" si="75"/>
        <v>0.89777088838932873</v>
      </c>
      <c r="N93" s="45">
        <f t="shared" si="76"/>
        <v>6.6559973644362213E-4</v>
      </c>
      <c r="O93" s="45">
        <f t="shared" si="77"/>
        <v>6.6559973644364793E-4</v>
      </c>
      <c r="P93" s="46">
        <f t="shared" si="78"/>
        <v>0.51316014394468834</v>
      </c>
      <c r="R93" s="45">
        <f t="shared" si="63"/>
        <v>0.9559952290635334</v>
      </c>
    </row>
    <row r="94" spans="2:18" ht="18.600000000000001" thickBot="1" x14ac:dyDescent="0.4">
      <c r="B94" s="103"/>
      <c r="C94" s="111">
        <f t="shared" si="79"/>
        <v>5.4243074285594659</v>
      </c>
      <c r="D94" s="15">
        <f t="shared" si="80"/>
        <v>4.643808746297929E-2</v>
      </c>
      <c r="E94" s="15">
        <f t="shared" si="84"/>
        <v>0.86753723698168472</v>
      </c>
      <c r="F94" s="15">
        <f t="shared" si="81"/>
        <v>1.814119088703877E-3</v>
      </c>
      <c r="G94" s="15">
        <f t="shared" si="82"/>
        <v>1.814119088703823E-3</v>
      </c>
      <c r="H94" s="46">
        <f t="shared" si="83"/>
        <v>0.37859388972001823</v>
      </c>
      <c r="J94" s="109"/>
      <c r="K94" s="79">
        <f t="shared" si="73"/>
        <v>6.981857782518178</v>
      </c>
      <c r="L94" s="47">
        <f t="shared" si="74"/>
        <v>6.2143053260919991E-2</v>
      </c>
      <c r="M94" s="47">
        <f t="shared" si="75"/>
        <v>0.89384903959466822</v>
      </c>
      <c r="N94" s="47">
        <f t="shared" si="76"/>
        <v>1.006292214479967E-3</v>
      </c>
      <c r="O94" s="47">
        <f t="shared" si="77"/>
        <v>1.0062922144800431E-3</v>
      </c>
      <c r="P94" s="48">
        <f t="shared" si="78"/>
        <v>0.17559422921421258</v>
      </c>
      <c r="R94" s="45">
        <f t="shared" si="63"/>
        <v>0.95599209285558817</v>
      </c>
    </row>
    <row r="95" spans="2:18" ht="18.600000000000001" thickBot="1" x14ac:dyDescent="0.4">
      <c r="B95" s="109"/>
      <c r="C95" s="113">
        <f t="shared" si="79"/>
        <v>6.8660235465592443</v>
      </c>
      <c r="D95" s="29">
        <f t="shared" si="80"/>
        <v>5.2832230321670871E-2</v>
      </c>
      <c r="E95" s="29">
        <f t="shared" si="84"/>
        <v>0.86114641217605603</v>
      </c>
      <c r="F95" s="29">
        <f t="shared" si="81"/>
        <v>1.8141190887038653E-3</v>
      </c>
      <c r="G95" s="29">
        <f t="shared" si="82"/>
        <v>1.8141190887038586E-3</v>
      </c>
      <c r="H95" s="48">
        <f t="shared" si="83"/>
        <v>0.11547005383792526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D3DB-B387-4B7B-B374-C9AA0296FA6F}">
  <dimension ref="C3:N28"/>
  <sheetViews>
    <sheetView workbookViewId="0">
      <selection activeCell="P13" sqref="P13"/>
    </sheetView>
  </sheetViews>
  <sheetFormatPr defaultRowHeight="14.4" x14ac:dyDescent="0.3"/>
  <sheetData>
    <row r="3" spans="3:14" x14ac:dyDescent="0.3">
      <c r="C3" t="s">
        <v>1</v>
      </c>
      <c r="D3" t="s">
        <v>0</v>
      </c>
      <c r="E3" t="s">
        <v>11</v>
      </c>
      <c r="F3" t="s">
        <v>15</v>
      </c>
      <c r="G3" t="s">
        <v>40</v>
      </c>
      <c r="J3" t="s">
        <v>1</v>
      </c>
      <c r="K3" t="s">
        <v>0</v>
      </c>
      <c r="L3" t="s">
        <v>11</v>
      </c>
      <c r="M3" t="s">
        <v>15</v>
      </c>
      <c r="N3" t="s">
        <v>41</v>
      </c>
    </row>
    <row r="4" spans="3:14" x14ac:dyDescent="0.3">
      <c r="C4">
        <v>25</v>
      </c>
      <c r="D4" s="96">
        <v>2.3269667714505617</v>
      </c>
      <c r="E4" s="96">
        <v>3.2122882015134982E-2</v>
      </c>
      <c r="F4" s="96">
        <v>0.88176885731642274</v>
      </c>
      <c r="G4">
        <v>8.5999999999999993E-2</v>
      </c>
      <c r="J4">
        <v>25</v>
      </c>
      <c r="K4">
        <v>2.2782447761273561</v>
      </c>
      <c r="L4">
        <v>4.0863682071990523E-2</v>
      </c>
      <c r="M4">
        <v>0.91505169980061207</v>
      </c>
      <c r="N4">
        <v>4.3999999999999997E-2</v>
      </c>
    </row>
    <row r="5" spans="3:14" x14ac:dyDescent="0.3">
      <c r="D5" s="96">
        <v>3.4914074940744166</v>
      </c>
      <c r="E5" s="96">
        <v>3.5944009521376462E-2</v>
      </c>
      <c r="F5" s="96">
        <v>0.87799379604942684</v>
      </c>
      <c r="G5">
        <v>8.5999999999999993E-2</v>
      </c>
      <c r="K5">
        <v>3.2797659956001359</v>
      </c>
      <c r="L5">
        <v>4.8197865340032633E-2</v>
      </c>
      <c r="M5">
        <v>0.90779263933191034</v>
      </c>
      <c r="N5">
        <v>4.3999999999999997E-2</v>
      </c>
    </row>
    <row r="6" spans="3:14" x14ac:dyDescent="0.3">
      <c r="D6" s="96">
        <v>4.3267487109222253</v>
      </c>
      <c r="E6" s="96">
        <v>4.0898516837314561E-2</v>
      </c>
      <c r="F6" s="96">
        <v>0.87305581197882343</v>
      </c>
      <c r="G6">
        <v>8.5999999999999993E-2</v>
      </c>
      <c r="K6">
        <v>4.6260650091827413</v>
      </c>
      <c r="L6">
        <v>5.2846449098275031E-2</v>
      </c>
      <c r="M6">
        <v>0.90314477245214031</v>
      </c>
      <c r="N6">
        <v>4.3999999999999997E-2</v>
      </c>
    </row>
    <row r="7" spans="3:14" x14ac:dyDescent="0.3">
      <c r="D7" s="96">
        <v>5.5325235504701356</v>
      </c>
      <c r="E7" s="96">
        <v>4.4950077332131709E-2</v>
      </c>
      <c r="F7" s="96">
        <v>0.86898795143092378</v>
      </c>
      <c r="G7">
        <v>8.5999999999999993E-2</v>
      </c>
      <c r="K7">
        <v>5.7694489490137677</v>
      </c>
      <c r="L7">
        <v>5.6913699952247203E-2</v>
      </c>
      <c r="M7">
        <v>0.89907788951719014</v>
      </c>
      <c r="N7">
        <v>4.3999999999999997E-2</v>
      </c>
    </row>
    <row r="8" spans="3:14" x14ac:dyDescent="0.3">
      <c r="D8" s="96">
        <v>6.7452458521703935</v>
      </c>
      <c r="E8" s="96">
        <v>5.0206249528157242E-2</v>
      </c>
      <c r="F8" s="96">
        <v>0.86376025510780885</v>
      </c>
      <c r="G8">
        <v>8.5999999999999993E-2</v>
      </c>
      <c r="K8">
        <v>6.9655449712525668</v>
      </c>
      <c r="L8">
        <v>6.0686283103739198E-2</v>
      </c>
      <c r="M8">
        <v>0.89530121518899863</v>
      </c>
      <c r="N8">
        <v>4.3999999999999997E-2</v>
      </c>
    </row>
    <row r="9" spans="3:14" x14ac:dyDescent="0.3">
      <c r="C9">
        <v>50</v>
      </c>
      <c r="D9" s="96">
        <v>2.6277114839327336</v>
      </c>
      <c r="E9" s="96">
        <v>3.6278365223832723E-2</v>
      </c>
      <c r="F9" s="96">
        <v>0.87770503185753024</v>
      </c>
      <c r="G9">
        <v>8.5999999999999993E-2</v>
      </c>
      <c r="J9">
        <v>50</v>
      </c>
      <c r="K9">
        <v>2.2134506538511669</v>
      </c>
      <c r="L9">
        <v>4.4274206523245423E-2</v>
      </c>
      <c r="M9">
        <v>0.91171420721999641</v>
      </c>
      <c r="N9">
        <v>4.3999999999999997E-2</v>
      </c>
    </row>
    <row r="10" spans="3:14" x14ac:dyDescent="0.3">
      <c r="D10" s="96">
        <v>3.3560668262441902</v>
      </c>
      <c r="E10" s="96">
        <v>3.9173837604904498E-2</v>
      </c>
      <c r="F10" s="96">
        <v>0.87479963169328112</v>
      </c>
      <c r="G10">
        <v>8.5999999999999993E-2</v>
      </c>
      <c r="K10">
        <v>3.2206991524797517</v>
      </c>
      <c r="L10">
        <v>4.964226272981867E-2</v>
      </c>
      <c r="M10">
        <v>0.90633971480959774</v>
      </c>
      <c r="N10">
        <v>4.3999999999999997E-2</v>
      </c>
    </row>
    <row r="11" spans="3:14" x14ac:dyDescent="0.3">
      <c r="D11" s="96">
        <v>4.5494545093340966</v>
      </c>
      <c r="E11" s="96">
        <v>4.2974122341927455E-2</v>
      </c>
      <c r="F11" s="96">
        <v>0.87102430231489414</v>
      </c>
      <c r="G11">
        <v>8.5999999999999993E-2</v>
      </c>
      <c r="K11">
        <v>4.4315908253058911</v>
      </c>
      <c r="L11">
        <v>5.3718025845917838E-2</v>
      </c>
      <c r="M11">
        <v>0.9022732974694776</v>
      </c>
      <c r="N11">
        <v>4.3999999999999997E-2</v>
      </c>
    </row>
    <row r="12" spans="3:14" x14ac:dyDescent="0.3">
      <c r="D12" s="96">
        <v>5.6480976183348792</v>
      </c>
      <c r="E12" s="96">
        <v>4.7611463078997281E-2</v>
      </c>
      <c r="F12" s="96">
        <v>0.86637585298477859</v>
      </c>
      <c r="G12">
        <v>8.5999999999999993E-2</v>
      </c>
      <c r="K12">
        <v>5.6325380419332971</v>
      </c>
      <c r="L12">
        <v>5.822652008127456E-2</v>
      </c>
      <c r="M12">
        <v>0.8977710293579535</v>
      </c>
      <c r="N12">
        <v>4.3999999999999997E-2</v>
      </c>
    </row>
    <row r="13" spans="3:14" x14ac:dyDescent="0.3">
      <c r="D13" s="96">
        <v>6.8312003389576148</v>
      </c>
      <c r="E13" s="96">
        <v>5.2257111592189313E-2</v>
      </c>
      <c r="F13" s="96">
        <v>0.86172778918489568</v>
      </c>
      <c r="G13">
        <v>8.5999999999999993E-2</v>
      </c>
      <c r="K13">
        <v>6.9830542485563578</v>
      </c>
      <c r="L13">
        <v>6.2139055055662064E-2</v>
      </c>
      <c r="M13">
        <v>0.89384875600619462</v>
      </c>
      <c r="N13">
        <v>4.3999999999999997E-2</v>
      </c>
    </row>
    <row r="14" spans="3:14" x14ac:dyDescent="0.3">
      <c r="C14">
        <v>100</v>
      </c>
      <c r="D14" s="96">
        <v>2.3259813947621488</v>
      </c>
      <c r="E14" s="96">
        <v>3.6147775083103642E-2</v>
      </c>
      <c r="F14" s="96">
        <v>0.87785087832235209</v>
      </c>
      <c r="G14">
        <v>8.5999999999999993E-2</v>
      </c>
      <c r="J14">
        <v>100</v>
      </c>
      <c r="K14">
        <v>2.2157954126529456</v>
      </c>
      <c r="L14">
        <v>4.4124572338135548E-2</v>
      </c>
      <c r="M14">
        <v>0.91185924496824289</v>
      </c>
      <c r="N14">
        <v>4.3999999999999997E-2</v>
      </c>
    </row>
    <row r="15" spans="3:14" x14ac:dyDescent="0.3">
      <c r="D15" s="96">
        <v>3.3210772137124329</v>
      </c>
      <c r="E15" s="96">
        <v>3.9624138418842873E-2</v>
      </c>
      <c r="F15" s="96">
        <v>0.87436454546871356</v>
      </c>
      <c r="G15">
        <v>8.5999999999999993E-2</v>
      </c>
      <c r="K15">
        <v>3.399019325010499</v>
      </c>
      <c r="L15">
        <v>4.7876842732289038E-2</v>
      </c>
      <c r="M15">
        <v>0.90808155267751456</v>
      </c>
      <c r="N15">
        <v>4.3999999999999997E-2</v>
      </c>
    </row>
    <row r="16" spans="3:14" x14ac:dyDescent="0.3">
      <c r="D16" s="96">
        <v>4.6949394755393739</v>
      </c>
      <c r="E16" s="96">
        <v>4.3551247375452094E-2</v>
      </c>
      <c r="F16" s="96">
        <v>0.87044312530031576</v>
      </c>
      <c r="G16">
        <v>8.5999999999999993E-2</v>
      </c>
      <c r="K16">
        <v>4.5970996209208428</v>
      </c>
      <c r="L16">
        <v>5.3722687701559822E-2</v>
      </c>
      <c r="M16">
        <v>0.90227357822592014</v>
      </c>
      <c r="N16">
        <v>4.3999999999999997E-2</v>
      </c>
    </row>
    <row r="17" spans="3:14" x14ac:dyDescent="0.3">
      <c r="D17" s="96">
        <v>5.6775406350100193</v>
      </c>
      <c r="E17" s="96">
        <v>4.6745306111466267E-2</v>
      </c>
      <c r="F17" s="96">
        <v>0.86724761980736864</v>
      </c>
      <c r="G17">
        <v>8.5999999999999993E-2</v>
      </c>
      <c r="K17">
        <v>5.7163274549135838</v>
      </c>
      <c r="L17">
        <v>5.7933097676250045E-2</v>
      </c>
      <c r="M17">
        <v>0.8980613330440812</v>
      </c>
      <c r="N17">
        <v>4.3999999999999997E-2</v>
      </c>
    </row>
    <row r="18" spans="3:14" x14ac:dyDescent="0.3">
      <c r="D18" s="96">
        <v>6.9823466738987072</v>
      </c>
      <c r="E18" s="96">
        <v>5.3427409029915184E-2</v>
      </c>
      <c r="F18" s="96">
        <v>0.86056631170545683</v>
      </c>
      <c r="G18">
        <v>8.5999999999999993E-2</v>
      </c>
      <c r="K18">
        <v>6.8489049344372717</v>
      </c>
      <c r="L18">
        <v>6.1712439098795993E-2</v>
      </c>
      <c r="M18">
        <v>0.894285130780896</v>
      </c>
      <c r="N18">
        <v>4.3999999999999997E-2</v>
      </c>
    </row>
    <row r="19" spans="3:14" x14ac:dyDescent="0.3">
      <c r="C19">
        <v>250</v>
      </c>
      <c r="D19" s="96">
        <v>2.6084537456844479</v>
      </c>
      <c r="E19" s="96">
        <v>3.5529471511254275E-2</v>
      </c>
      <c r="F19" s="96">
        <v>0.87843032326556958</v>
      </c>
      <c r="G19">
        <v>8.5999999999999993E-2</v>
      </c>
      <c r="J19">
        <v>250</v>
      </c>
      <c r="K19">
        <v>2.4662120743304699</v>
      </c>
      <c r="L19">
        <v>4.540310716462443E-2</v>
      </c>
      <c r="M19">
        <v>0.9105505719412329</v>
      </c>
      <c r="N19">
        <v>4.3999999999999997E-2</v>
      </c>
    </row>
    <row r="20" spans="3:14" x14ac:dyDescent="0.3">
      <c r="D20" s="96">
        <v>3.4813704031536594</v>
      </c>
      <c r="E20" s="96">
        <v>3.9276970217801528E-2</v>
      </c>
      <c r="F20" s="96">
        <v>0.87465247976661997</v>
      </c>
      <c r="G20">
        <v>8.5999999999999993E-2</v>
      </c>
      <c r="K20">
        <v>3.3330021893264057</v>
      </c>
      <c r="L20">
        <v>4.9064428125267963E-2</v>
      </c>
      <c r="M20">
        <v>0.90692088485788402</v>
      </c>
      <c r="N20">
        <v>4.3999999999999997E-2</v>
      </c>
    </row>
    <row r="21" spans="3:14" x14ac:dyDescent="0.3">
      <c r="D21" s="96">
        <v>4.5635429529136697</v>
      </c>
      <c r="E21" s="96">
        <v>4.3551247375452094E-2</v>
      </c>
      <c r="F21" s="96">
        <v>0.87044312530031576</v>
      </c>
      <c r="G21">
        <v>8.5999999999999993E-2</v>
      </c>
      <c r="K21">
        <v>4.6551336527684093</v>
      </c>
      <c r="L21">
        <v>5.3570690826965812E-2</v>
      </c>
      <c r="M21">
        <v>0.90241842677588446</v>
      </c>
      <c r="N21">
        <v>4.3999999999999997E-2</v>
      </c>
    </row>
    <row r="22" spans="3:14" x14ac:dyDescent="0.3">
      <c r="D22" s="96">
        <v>5.56284932368344</v>
      </c>
      <c r="E22" s="96">
        <v>4.7321040428873661E-2</v>
      </c>
      <c r="F22" s="96">
        <v>0.86666634431847167</v>
      </c>
      <c r="G22">
        <v>8.5999999999999993E-2</v>
      </c>
      <c r="K22">
        <v>5.9297928069969679</v>
      </c>
      <c r="L22">
        <v>5.80714168649024E-2</v>
      </c>
      <c r="M22">
        <v>0.8979156409729645</v>
      </c>
      <c r="N22">
        <v>4.3999999999999997E-2</v>
      </c>
    </row>
    <row r="23" spans="3:14" x14ac:dyDescent="0.3">
      <c r="D23" s="96">
        <v>6.8307645840975715</v>
      </c>
      <c r="E23" s="96">
        <v>5.3413033941210115E-2</v>
      </c>
      <c r="F23" s="96">
        <v>0.86056542977875428</v>
      </c>
      <c r="G23">
        <v>8.5999999999999993E-2</v>
      </c>
      <c r="K23">
        <v>6.9995237771262255</v>
      </c>
      <c r="L23">
        <v>6.1702099774256017E-2</v>
      </c>
      <c r="M23">
        <v>0.89428442346617232</v>
      </c>
      <c r="N23">
        <v>4.3999999999999997E-2</v>
      </c>
    </row>
    <row r="24" spans="3:14" x14ac:dyDescent="0.3">
      <c r="C24">
        <v>500</v>
      </c>
      <c r="D24" s="96">
        <v>2.6478325697419418</v>
      </c>
      <c r="E24" s="96">
        <v>3.5994801771488373E-2</v>
      </c>
      <c r="F24" s="96">
        <v>0.87799581191229203</v>
      </c>
      <c r="G24">
        <v>8.5999999999999993E-2</v>
      </c>
      <c r="J24">
        <v>500</v>
      </c>
      <c r="K24">
        <v>2.6061000753373493</v>
      </c>
      <c r="L24">
        <v>4.553798516650432E-2</v>
      </c>
      <c r="M24">
        <v>0.91040484112396458</v>
      </c>
      <c r="N24">
        <v>4.3999999999999997E-2</v>
      </c>
    </row>
    <row r="25" spans="3:14" x14ac:dyDescent="0.3">
      <c r="D25" s="96">
        <v>3.2287768982674803</v>
      </c>
      <c r="E25" s="96">
        <v>3.888135936816766E-2</v>
      </c>
      <c r="F25" s="96">
        <v>0.87509002644048917</v>
      </c>
      <c r="G25">
        <v>8.5999999999999993E-2</v>
      </c>
      <c r="K25">
        <v>3.3423826330432829</v>
      </c>
      <c r="L25">
        <v>4.9506626243634742E-2</v>
      </c>
      <c r="M25">
        <v>0.90648549643602772</v>
      </c>
      <c r="N25">
        <v>4.3999999999999997E-2</v>
      </c>
    </row>
    <row r="26" spans="3:14" x14ac:dyDescent="0.3">
      <c r="D26" s="96">
        <v>4.3596342593634594</v>
      </c>
      <c r="E26" s="96">
        <v>4.2521920952404695E-2</v>
      </c>
      <c r="F26" s="96">
        <v>0.87145924097757721</v>
      </c>
      <c r="G26">
        <v>8.5999999999999993E-2</v>
      </c>
      <c r="K26">
        <v>4.5788569702133275</v>
      </c>
      <c r="L26">
        <v>5.3249618810356822E-2</v>
      </c>
      <c r="M26">
        <v>0.90270714381150419</v>
      </c>
      <c r="N26">
        <v>4.3999999999999997E-2</v>
      </c>
    </row>
    <row r="27" spans="3:14" x14ac:dyDescent="0.3">
      <c r="D27" s="96">
        <v>5.4243074285594659</v>
      </c>
      <c r="E27" s="96">
        <v>4.643808746297929E-2</v>
      </c>
      <c r="F27" s="96">
        <v>0.86753723698168472</v>
      </c>
      <c r="G27">
        <v>8.5999999999999993E-2</v>
      </c>
      <c r="K27">
        <v>6.0190505597887878</v>
      </c>
      <c r="L27">
        <v>5.8224340674204622E-2</v>
      </c>
      <c r="M27">
        <v>0.89777088838932873</v>
      </c>
      <c r="N27">
        <v>4.3999999999999997E-2</v>
      </c>
    </row>
    <row r="28" spans="3:14" x14ac:dyDescent="0.3">
      <c r="D28" s="96">
        <v>6.8660235465592443</v>
      </c>
      <c r="E28" s="96">
        <v>5.2832230321670871E-2</v>
      </c>
      <c r="F28" s="96">
        <v>0.86114641217605603</v>
      </c>
      <c r="G28">
        <v>8.5999999999999993E-2</v>
      </c>
      <c r="K28">
        <v>6.981857782518178</v>
      </c>
      <c r="L28">
        <v>6.2143053260919991E-2</v>
      </c>
      <c r="M28">
        <v>0.89384903959466822</v>
      </c>
      <c r="N28">
        <v>4.3999999999999997E-2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0918-9AB1-4580-A5BF-20622E1B0FD6}">
  <dimension ref="A1:J21"/>
  <sheetViews>
    <sheetView workbookViewId="0">
      <selection activeCell="H18" sqref="H18"/>
    </sheetView>
  </sheetViews>
  <sheetFormatPr defaultRowHeight="14.4" x14ac:dyDescent="0.3"/>
  <cols>
    <col min="1" max="1" width="12.5546875" customWidth="1"/>
    <col min="4" max="4" width="11.5546875" customWidth="1"/>
    <col min="5" max="5" width="10.33203125" customWidth="1"/>
  </cols>
  <sheetData>
    <row r="1" spans="1:10" ht="15" thickBot="1" x14ac:dyDescent="0.35"/>
    <row r="2" spans="1:10" ht="15.6" thickTop="1" thickBot="1" x14ac:dyDescent="0.35">
      <c r="C2" s="120">
        <v>1</v>
      </c>
      <c r="D2" s="2" t="s">
        <v>29</v>
      </c>
      <c r="E2" s="3" t="s">
        <v>0</v>
      </c>
      <c r="F2" s="11" t="s">
        <v>4</v>
      </c>
      <c r="G2" s="11" t="s">
        <v>5</v>
      </c>
    </row>
    <row r="3" spans="1:10" ht="15.6" thickTop="1" thickBot="1" x14ac:dyDescent="0.35">
      <c r="D3" s="11">
        <v>50</v>
      </c>
      <c r="E3" s="123">
        <v>0</v>
      </c>
      <c r="F3" s="128" t="s">
        <v>30</v>
      </c>
      <c r="G3" s="57">
        <v>0</v>
      </c>
    </row>
    <row r="4" spans="1:10" x14ac:dyDescent="0.3">
      <c r="D4" s="28"/>
      <c r="E4" s="121">
        <v>1</v>
      </c>
      <c r="F4" s="52">
        <v>1.7000000000000001E-2</v>
      </c>
      <c r="G4" s="131">
        <f t="shared" ref="G4:G20" si="0">PI()*POWER($B$7/2,2)*F4*1000</f>
        <v>0.43259730839931448</v>
      </c>
    </row>
    <row r="5" spans="1:10" ht="15" thickBot="1" x14ac:dyDescent="0.35">
      <c r="D5" s="124"/>
      <c r="E5" s="125">
        <v>7.2</v>
      </c>
      <c r="F5" s="129">
        <v>2.0500000000000001E-2</v>
      </c>
      <c r="G5" s="132">
        <f t="shared" si="0"/>
        <v>0.52166146012858516</v>
      </c>
      <c r="J5" t="s">
        <v>33</v>
      </c>
    </row>
    <row r="6" spans="1:10" ht="15" thickBot="1" x14ac:dyDescent="0.35">
      <c r="D6" s="11">
        <v>500</v>
      </c>
      <c r="E6" s="126">
        <v>0</v>
      </c>
      <c r="F6" s="127">
        <v>7.0000000000000001E-3</v>
      </c>
      <c r="G6" s="57">
        <f t="shared" si="0"/>
        <v>0.17812830345854125</v>
      </c>
    </row>
    <row r="7" spans="1:10" x14ac:dyDescent="0.3">
      <c r="A7" s="93" t="s">
        <v>31</v>
      </c>
      <c r="B7" s="56">
        <v>0.18</v>
      </c>
      <c r="D7" s="28"/>
      <c r="E7" s="121">
        <v>1</v>
      </c>
      <c r="F7" s="52">
        <v>2.1000000000000001E-2</v>
      </c>
      <c r="G7" s="131">
        <f t="shared" si="0"/>
        <v>0.53438491037562375</v>
      </c>
      <c r="J7" t="s">
        <v>34</v>
      </c>
    </row>
    <row r="8" spans="1:10" ht="15" thickBot="1" x14ac:dyDescent="0.35">
      <c r="A8" s="95" t="s">
        <v>32</v>
      </c>
      <c r="B8" s="130">
        <v>0.99</v>
      </c>
      <c r="D8" s="8"/>
      <c r="E8" s="122">
        <v>7.1</v>
      </c>
      <c r="F8" s="53">
        <v>2.1000000000000001E-2</v>
      </c>
      <c r="G8" s="132">
        <f t="shared" si="0"/>
        <v>0.53438491037562375</v>
      </c>
    </row>
    <row r="9" spans="1:10" ht="15" thickBot="1" x14ac:dyDescent="0.35">
      <c r="D9" s="11">
        <v>500</v>
      </c>
      <c r="E9" s="126">
        <v>0</v>
      </c>
      <c r="F9" s="127">
        <v>6.4999999999999997E-3</v>
      </c>
      <c r="G9" s="57">
        <f t="shared" si="0"/>
        <v>0.16540485321150258</v>
      </c>
      <c r="J9" t="s">
        <v>35</v>
      </c>
    </row>
    <row r="10" spans="1:10" x14ac:dyDescent="0.3">
      <c r="D10" s="28"/>
      <c r="E10" s="121">
        <v>1</v>
      </c>
      <c r="F10" s="52">
        <v>2.1000000000000001E-2</v>
      </c>
      <c r="G10" s="131">
        <f t="shared" si="0"/>
        <v>0.53438491037562375</v>
      </c>
    </row>
    <row r="11" spans="1:10" ht="15" thickBot="1" x14ac:dyDescent="0.35">
      <c r="D11" s="8"/>
      <c r="E11" s="122">
        <v>6.8</v>
      </c>
      <c r="F11" s="53">
        <v>2.1000000000000001E-2</v>
      </c>
      <c r="G11" s="132">
        <f t="shared" si="0"/>
        <v>0.53438491037562375</v>
      </c>
      <c r="J11" t="s">
        <v>36</v>
      </c>
    </row>
    <row r="12" spans="1:10" ht="15" thickBot="1" x14ac:dyDescent="0.35">
      <c r="D12" s="11">
        <v>500</v>
      </c>
      <c r="E12" s="126">
        <v>0</v>
      </c>
      <c r="F12" s="127">
        <v>7.4999999999999997E-3</v>
      </c>
      <c r="G12" s="57">
        <f t="shared" si="0"/>
        <v>0.19085175370557991</v>
      </c>
    </row>
    <row r="13" spans="1:10" x14ac:dyDescent="0.3">
      <c r="D13" s="28"/>
      <c r="E13" s="121">
        <v>1</v>
      </c>
      <c r="F13" s="52">
        <v>2.1499999999999998E-2</v>
      </c>
      <c r="G13" s="131">
        <f t="shared" si="0"/>
        <v>0.54710836062266244</v>
      </c>
    </row>
    <row r="14" spans="1:10" ht="15" thickBot="1" x14ac:dyDescent="0.35">
      <c r="D14" s="8"/>
      <c r="E14" s="122">
        <v>6.7</v>
      </c>
      <c r="F14" s="53">
        <v>2.1499999999999998E-2</v>
      </c>
      <c r="G14" s="132">
        <f t="shared" si="0"/>
        <v>0.54710836062266244</v>
      </c>
    </row>
    <row r="15" spans="1:10" ht="15" thickBot="1" x14ac:dyDescent="0.35">
      <c r="D15" s="11">
        <v>50</v>
      </c>
      <c r="E15" s="126">
        <v>0</v>
      </c>
      <c r="F15" s="127">
        <v>7.0000000000000001E-3</v>
      </c>
      <c r="G15" s="57">
        <f t="shared" si="0"/>
        <v>0.17812830345854125</v>
      </c>
    </row>
    <row r="16" spans="1:10" x14ac:dyDescent="0.3">
      <c r="D16" s="28"/>
      <c r="E16" s="121">
        <v>1</v>
      </c>
      <c r="F16" s="52">
        <v>2.1999999999999999E-2</v>
      </c>
      <c r="G16" s="131">
        <f t="shared" si="0"/>
        <v>0.55983181086970102</v>
      </c>
    </row>
    <row r="17" spans="4:7" ht="15" thickBot="1" x14ac:dyDescent="0.35">
      <c r="D17" s="8"/>
      <c r="E17" s="122">
        <v>7.1</v>
      </c>
      <c r="F17" s="53">
        <v>2.1999999999999999E-2</v>
      </c>
      <c r="G17" s="132">
        <f t="shared" si="0"/>
        <v>0.55983181086970102</v>
      </c>
    </row>
    <row r="18" spans="4:7" ht="15" thickBot="1" x14ac:dyDescent="0.35">
      <c r="D18" s="11">
        <v>50</v>
      </c>
      <c r="E18" s="126">
        <v>0</v>
      </c>
      <c r="F18" s="127">
        <v>7.0000000000000001E-3</v>
      </c>
      <c r="G18" s="57">
        <f t="shared" si="0"/>
        <v>0.17812830345854125</v>
      </c>
    </row>
    <row r="19" spans="4:7" x14ac:dyDescent="0.3">
      <c r="D19" s="28"/>
      <c r="E19" s="121">
        <v>1</v>
      </c>
      <c r="F19" s="52">
        <v>2.0500000000000001E-2</v>
      </c>
      <c r="G19" s="131">
        <f t="shared" si="0"/>
        <v>0.52166146012858516</v>
      </c>
    </row>
    <row r="20" spans="4:7" ht="15" thickBot="1" x14ac:dyDescent="0.35">
      <c r="D20" s="8"/>
      <c r="E20" s="122">
        <v>7.2</v>
      </c>
      <c r="F20" s="53">
        <v>2.0500000000000001E-2</v>
      </c>
      <c r="G20" s="132">
        <f t="shared" si="0"/>
        <v>0.52166146012858516</v>
      </c>
    </row>
    <row r="21" spans="4:7" x14ac:dyDescent="0.3">
      <c r="E21" s="99"/>
      <c r="F2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Exp.</vt:lpstr>
      <vt:lpstr>Sheet1</vt:lpstr>
      <vt:lpstr>Test à vide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Schmickrath</dc:creator>
  <cp:lastModifiedBy>SCHMICKRATH Romain</cp:lastModifiedBy>
  <dcterms:created xsi:type="dcterms:W3CDTF">2015-06-05T18:17:20Z</dcterms:created>
  <dcterms:modified xsi:type="dcterms:W3CDTF">2024-03-26T09:51:56Z</dcterms:modified>
</cp:coreProperties>
</file>