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0010" windowHeight="8055" activeTab="1"/>
  </bookViews>
  <sheets>
    <sheet name="Antworten" sheetId="6" r:id="rId1"/>
    <sheet name="Auswertung" sheetId="7" r:id="rId2"/>
    <sheet name="Auswertung Hauptmerkmale" sheetId="8" r:id="rId3"/>
    <sheet name="Einzelauswertung" sheetId="2" r:id="rId4"/>
  </sheets>
  <calcPr calcId="145621"/>
</workbook>
</file>

<file path=xl/calcChain.xml><?xml version="1.0" encoding="utf-8"?>
<calcChain xmlns="http://schemas.openxmlformats.org/spreadsheetml/2006/main">
  <c r="A20" i="7" l="1"/>
  <c r="B20" i="7"/>
  <c r="C20" i="7"/>
  <c r="M20" i="7" s="1"/>
  <c r="D20" i="7"/>
  <c r="E20" i="7"/>
  <c r="F20" i="7"/>
  <c r="G20" i="7"/>
  <c r="H20" i="7"/>
  <c r="I20" i="7"/>
  <c r="J20" i="7"/>
  <c r="K20" i="7"/>
  <c r="L20" i="7"/>
  <c r="A21" i="7"/>
  <c r="B21" i="7"/>
  <c r="C21" i="7"/>
  <c r="M21" i="7" s="1"/>
  <c r="D21" i="7"/>
  <c r="E21" i="7"/>
  <c r="F21" i="7"/>
  <c r="G21" i="7"/>
  <c r="H21" i="7"/>
  <c r="I21" i="7"/>
  <c r="J21" i="7"/>
  <c r="K21" i="7"/>
  <c r="L21" i="7"/>
  <c r="A21" i="8"/>
  <c r="B21" i="8"/>
  <c r="C21" i="8"/>
  <c r="J21" i="8" s="1"/>
  <c r="D21" i="8"/>
  <c r="E21" i="8"/>
  <c r="F21" i="8"/>
  <c r="G21" i="8"/>
  <c r="H21" i="8"/>
  <c r="I21" i="8"/>
  <c r="A20" i="8"/>
  <c r="B20" i="8"/>
  <c r="C20" i="8"/>
  <c r="J20" i="8" s="1"/>
  <c r="D20" i="8"/>
  <c r="E20" i="8"/>
  <c r="F20" i="8"/>
  <c r="G20" i="8"/>
  <c r="H20" i="8"/>
  <c r="I20" i="8"/>
  <c r="C18" i="8"/>
  <c r="J18" i="8" s="1"/>
  <c r="D18" i="8"/>
  <c r="E18" i="8"/>
  <c r="F18" i="8"/>
  <c r="G18" i="8"/>
  <c r="H18" i="8"/>
  <c r="I18" i="8"/>
  <c r="C19" i="8"/>
  <c r="J19" i="8" s="1"/>
  <c r="D19" i="8"/>
  <c r="E19" i="8"/>
  <c r="F19" i="8"/>
  <c r="G19" i="8"/>
  <c r="H19" i="8"/>
  <c r="I19" i="8"/>
  <c r="B18" i="8"/>
  <c r="B19" i="8"/>
  <c r="A18" i="8"/>
  <c r="A19" i="8"/>
  <c r="W18" i="7"/>
  <c r="W19" i="7"/>
  <c r="V18" i="7"/>
  <c r="V19" i="7"/>
  <c r="U18" i="7"/>
  <c r="U19" i="7"/>
  <c r="T18" i="7"/>
  <c r="T19" i="7"/>
  <c r="S18" i="7"/>
  <c r="S19" i="7"/>
  <c r="R18" i="7"/>
  <c r="R19" i="7"/>
  <c r="Q18" i="7"/>
  <c r="Q19" i="7"/>
  <c r="P18" i="7"/>
  <c r="P19" i="7"/>
  <c r="O18" i="7"/>
  <c r="O19" i="7"/>
  <c r="N18" i="7"/>
  <c r="N19" i="7"/>
  <c r="M18" i="7"/>
  <c r="M19" i="7"/>
  <c r="L18" i="7"/>
  <c r="L19" i="7"/>
  <c r="K18" i="7"/>
  <c r="K19" i="7"/>
  <c r="J18" i="7"/>
  <c r="J19" i="7"/>
  <c r="I18" i="7"/>
  <c r="I19" i="7"/>
  <c r="H18" i="7"/>
  <c r="H19" i="7"/>
  <c r="G18" i="7"/>
  <c r="G19" i="7"/>
  <c r="F18" i="7"/>
  <c r="F19" i="7"/>
  <c r="E18" i="7"/>
  <c r="E19" i="7"/>
  <c r="D18" i="7"/>
  <c r="D19" i="7"/>
  <c r="C18" i="7"/>
  <c r="C19" i="7"/>
  <c r="B18" i="7"/>
  <c r="B19" i="7"/>
  <c r="A18" i="7"/>
  <c r="A19" i="7"/>
  <c r="Q20" i="7" l="1"/>
  <c r="P20" i="7"/>
  <c r="N20" i="7"/>
  <c r="O20" i="7"/>
  <c r="N21" i="7"/>
  <c r="O21" i="7"/>
  <c r="P21" i="7"/>
  <c r="Q21" i="7"/>
  <c r="M21" i="8"/>
  <c r="K21" i="8"/>
  <c r="N21" i="8"/>
  <c r="L21" i="8"/>
  <c r="N20" i="8"/>
  <c r="K20" i="8"/>
  <c r="M20" i="8"/>
  <c r="L20" i="8"/>
  <c r="M19" i="8"/>
  <c r="N19" i="8"/>
  <c r="K19" i="8"/>
  <c r="L19" i="8"/>
  <c r="K18" i="8"/>
  <c r="L18" i="8"/>
  <c r="M18" i="8"/>
  <c r="N1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2" i="8"/>
  <c r="I17" i="8"/>
  <c r="H17" i="8"/>
  <c r="G17" i="8"/>
  <c r="F17" i="8"/>
  <c r="E17" i="8"/>
  <c r="D17" i="8"/>
  <c r="C17" i="8"/>
  <c r="B17" i="8"/>
  <c r="A17" i="8"/>
  <c r="I16" i="8"/>
  <c r="H16" i="8"/>
  <c r="G16" i="8"/>
  <c r="F16" i="8"/>
  <c r="E16" i="8"/>
  <c r="D16" i="8"/>
  <c r="C16" i="8"/>
  <c r="B16" i="8"/>
  <c r="A16" i="8"/>
  <c r="I15" i="8"/>
  <c r="H15" i="8"/>
  <c r="G15" i="8"/>
  <c r="F15" i="8"/>
  <c r="E15" i="8"/>
  <c r="D15" i="8"/>
  <c r="C15" i="8"/>
  <c r="B15" i="8"/>
  <c r="A15" i="8"/>
  <c r="I14" i="8"/>
  <c r="H14" i="8"/>
  <c r="G14" i="8"/>
  <c r="F14" i="8"/>
  <c r="E14" i="8"/>
  <c r="D14" i="8"/>
  <c r="C14" i="8"/>
  <c r="B14" i="8"/>
  <c r="A14" i="8"/>
  <c r="I13" i="8"/>
  <c r="H13" i="8"/>
  <c r="G13" i="8"/>
  <c r="F13" i="8"/>
  <c r="E13" i="8"/>
  <c r="D13" i="8"/>
  <c r="C13" i="8"/>
  <c r="B13" i="8"/>
  <c r="A13" i="8"/>
  <c r="I12" i="8"/>
  <c r="H12" i="8"/>
  <c r="G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9" i="8"/>
  <c r="H9" i="8"/>
  <c r="G9" i="8"/>
  <c r="F9" i="8"/>
  <c r="E9" i="8"/>
  <c r="D9" i="8"/>
  <c r="C9" i="8"/>
  <c r="B9" i="8"/>
  <c r="A9" i="8"/>
  <c r="I8" i="8"/>
  <c r="H8" i="8"/>
  <c r="G8" i="8"/>
  <c r="F8" i="8"/>
  <c r="E8" i="8"/>
  <c r="D8" i="8"/>
  <c r="C8" i="8"/>
  <c r="B8" i="8"/>
  <c r="A8" i="8"/>
  <c r="I7" i="8"/>
  <c r="H7" i="8"/>
  <c r="G7" i="8"/>
  <c r="F7" i="8"/>
  <c r="E7" i="8"/>
  <c r="D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G5" i="8"/>
  <c r="F5" i="8"/>
  <c r="E5" i="8"/>
  <c r="D5" i="8"/>
  <c r="C5" i="8"/>
  <c r="B5" i="8"/>
  <c r="A5" i="8"/>
  <c r="I4" i="8"/>
  <c r="H4" i="8"/>
  <c r="G4" i="8"/>
  <c r="F4" i="8"/>
  <c r="E4" i="8"/>
  <c r="D4" i="8"/>
  <c r="C4" i="8"/>
  <c r="B4" i="8"/>
  <c r="A4" i="8"/>
  <c r="I3" i="8"/>
  <c r="H3" i="8"/>
  <c r="G3" i="8"/>
  <c r="F3" i="8"/>
  <c r="E3" i="8"/>
  <c r="D3" i="8"/>
  <c r="C3" i="8"/>
  <c r="B3" i="8"/>
  <c r="A3" i="8"/>
  <c r="I2" i="8"/>
  <c r="H2" i="8"/>
  <c r="G2" i="8"/>
  <c r="F2" i="8"/>
  <c r="E2" i="8"/>
  <c r="D2" i="8"/>
  <c r="C2" i="8"/>
  <c r="B2" i="8"/>
  <c r="A2" i="8"/>
  <c r="I1" i="8"/>
  <c r="H1" i="8"/>
  <c r="G1" i="8"/>
  <c r="F1" i="8"/>
  <c r="E1" i="8"/>
  <c r="D1" i="8"/>
  <c r="C1" i="8"/>
  <c r="B1" i="8"/>
  <c r="A1" i="8"/>
  <c r="W9" i="7"/>
  <c r="W10" i="7"/>
  <c r="W11" i="7"/>
  <c r="W12" i="7"/>
  <c r="W13" i="7"/>
  <c r="W14" i="7"/>
  <c r="W15" i="7"/>
  <c r="W16" i="7"/>
  <c r="W17" i="7"/>
  <c r="V9" i="7"/>
  <c r="V10" i="7"/>
  <c r="V11" i="7"/>
  <c r="V12" i="7"/>
  <c r="V13" i="7"/>
  <c r="V14" i="7"/>
  <c r="V15" i="7"/>
  <c r="V16" i="7"/>
  <c r="V17" i="7"/>
  <c r="U9" i="7"/>
  <c r="U10" i="7"/>
  <c r="U11" i="7"/>
  <c r="U12" i="7"/>
  <c r="U13" i="7"/>
  <c r="U14" i="7"/>
  <c r="U15" i="7"/>
  <c r="U16" i="7"/>
  <c r="U17" i="7"/>
  <c r="T9" i="7"/>
  <c r="T10" i="7"/>
  <c r="T11" i="7"/>
  <c r="T12" i="7"/>
  <c r="T13" i="7"/>
  <c r="T14" i="7"/>
  <c r="T15" i="7"/>
  <c r="T16" i="7"/>
  <c r="T17" i="7"/>
  <c r="S9" i="7"/>
  <c r="S10" i="7"/>
  <c r="S11" i="7"/>
  <c r="S12" i="7"/>
  <c r="S13" i="7"/>
  <c r="S14" i="7"/>
  <c r="S15" i="7"/>
  <c r="S16" i="7"/>
  <c r="S17" i="7"/>
  <c r="R9" i="7"/>
  <c r="R10" i="7"/>
  <c r="R11" i="7"/>
  <c r="R12" i="7"/>
  <c r="R13" i="7"/>
  <c r="R14" i="7"/>
  <c r="R15" i="7"/>
  <c r="R16" i="7"/>
  <c r="R17" i="7"/>
  <c r="Q9" i="7"/>
  <c r="Q10" i="7"/>
  <c r="Q11" i="7"/>
  <c r="Q12" i="7"/>
  <c r="Q13" i="7"/>
  <c r="Q14" i="7"/>
  <c r="Q15" i="7"/>
  <c r="Q16" i="7"/>
  <c r="Q17" i="7"/>
  <c r="P9" i="7"/>
  <c r="P10" i="7"/>
  <c r="P11" i="7"/>
  <c r="P12" i="7"/>
  <c r="P13" i="7"/>
  <c r="P14" i="7"/>
  <c r="P15" i="7"/>
  <c r="P16" i="7"/>
  <c r="P17" i="7"/>
  <c r="O9" i="7"/>
  <c r="O10" i="7"/>
  <c r="O11" i="7"/>
  <c r="O12" i="7"/>
  <c r="O13" i="7"/>
  <c r="O14" i="7"/>
  <c r="O15" i="7"/>
  <c r="O16" i="7"/>
  <c r="O17" i="7"/>
  <c r="N9" i="7"/>
  <c r="N10" i="7"/>
  <c r="N11" i="7"/>
  <c r="N12" i="7"/>
  <c r="N13" i="7"/>
  <c r="N14" i="7"/>
  <c r="N15" i="7"/>
  <c r="N16" i="7"/>
  <c r="N17" i="7"/>
  <c r="M9" i="7"/>
  <c r="M10" i="7"/>
  <c r="M11" i="7"/>
  <c r="M12" i="7"/>
  <c r="M13" i="7"/>
  <c r="M14" i="7"/>
  <c r="M15" i="7"/>
  <c r="M16" i="7"/>
  <c r="M17" i="7"/>
  <c r="L9" i="7"/>
  <c r="L10" i="7"/>
  <c r="L11" i="7"/>
  <c r="L12" i="7"/>
  <c r="L13" i="7"/>
  <c r="L14" i="7"/>
  <c r="L15" i="7"/>
  <c r="L16" i="7"/>
  <c r="L17" i="7"/>
  <c r="K9" i="7"/>
  <c r="K10" i="7"/>
  <c r="K11" i="7"/>
  <c r="K12" i="7"/>
  <c r="K13" i="7"/>
  <c r="K14" i="7"/>
  <c r="K15" i="7"/>
  <c r="K16" i="7"/>
  <c r="K17" i="7"/>
  <c r="J9" i="7"/>
  <c r="J10" i="7"/>
  <c r="J11" i="7"/>
  <c r="J12" i="7"/>
  <c r="J13" i="7"/>
  <c r="J14" i="7"/>
  <c r="J15" i="7"/>
  <c r="J16" i="7"/>
  <c r="J17" i="7"/>
  <c r="I9" i="7"/>
  <c r="I10" i="7"/>
  <c r="I11" i="7"/>
  <c r="I12" i="7"/>
  <c r="I13" i="7"/>
  <c r="I14" i="7"/>
  <c r="I15" i="7"/>
  <c r="I16" i="7"/>
  <c r="I17" i="7"/>
  <c r="H9" i="7"/>
  <c r="H10" i="7"/>
  <c r="H11" i="7"/>
  <c r="H12" i="7"/>
  <c r="H13" i="7"/>
  <c r="H14" i="7"/>
  <c r="H15" i="7"/>
  <c r="H16" i="7"/>
  <c r="H17" i="7"/>
  <c r="G9" i="7"/>
  <c r="G10" i="7"/>
  <c r="G11" i="7"/>
  <c r="G12" i="7"/>
  <c r="G13" i="7"/>
  <c r="G14" i="7"/>
  <c r="G15" i="7"/>
  <c r="G16" i="7"/>
  <c r="G17" i="7"/>
  <c r="F9" i="7"/>
  <c r="F10" i="7"/>
  <c r="F11" i="7"/>
  <c r="F12" i="7"/>
  <c r="F13" i="7"/>
  <c r="F14" i="7"/>
  <c r="F15" i="7"/>
  <c r="F16" i="7"/>
  <c r="F17" i="7"/>
  <c r="E9" i="7"/>
  <c r="E10" i="7"/>
  <c r="E11" i="7"/>
  <c r="E12" i="7"/>
  <c r="E13" i="7"/>
  <c r="E14" i="7"/>
  <c r="E15" i="7"/>
  <c r="E16" i="7"/>
  <c r="E17" i="7"/>
  <c r="D9" i="7"/>
  <c r="D10" i="7"/>
  <c r="D11" i="7"/>
  <c r="D12" i="7"/>
  <c r="D13" i="7"/>
  <c r="D14" i="7"/>
  <c r="D15" i="7"/>
  <c r="D16" i="7"/>
  <c r="D17" i="7"/>
  <c r="D8" i="7"/>
  <c r="C9" i="7"/>
  <c r="C10" i="7"/>
  <c r="C11" i="7"/>
  <c r="C12" i="7"/>
  <c r="C13" i="7"/>
  <c r="C14" i="7"/>
  <c r="C15" i="7"/>
  <c r="C16" i="7"/>
  <c r="C17" i="7"/>
  <c r="B9" i="7"/>
  <c r="B10" i="7"/>
  <c r="B11" i="7"/>
  <c r="B12" i="7"/>
  <c r="B13" i="7"/>
  <c r="B14" i="7"/>
  <c r="B15" i="7"/>
  <c r="B16" i="7"/>
  <c r="B17" i="7"/>
  <c r="A9" i="7"/>
  <c r="A10" i="7"/>
  <c r="A11" i="7"/>
  <c r="A12" i="7"/>
  <c r="A13" i="7"/>
  <c r="A14" i="7"/>
  <c r="A15" i="7"/>
  <c r="A16" i="7"/>
  <c r="A17" i="7"/>
  <c r="W3" i="7"/>
  <c r="W4" i="7"/>
  <c r="W5" i="7"/>
  <c r="W6" i="7"/>
  <c r="W7" i="7"/>
  <c r="L3" i="7"/>
  <c r="L4" i="7"/>
  <c r="L5" i="7"/>
  <c r="L6" i="7"/>
  <c r="L7" i="7"/>
  <c r="L8" i="7"/>
  <c r="L2" i="7"/>
  <c r="K3" i="7"/>
  <c r="K4" i="7"/>
  <c r="K5" i="7"/>
  <c r="K6" i="7"/>
  <c r="K7" i="7"/>
  <c r="K8" i="7"/>
  <c r="K2" i="7"/>
  <c r="J3" i="7"/>
  <c r="J4" i="7"/>
  <c r="J5" i="7"/>
  <c r="J6" i="7"/>
  <c r="J7" i="7"/>
  <c r="J8" i="7"/>
  <c r="J2" i="7"/>
  <c r="I3" i="7"/>
  <c r="I4" i="7"/>
  <c r="I5" i="7"/>
  <c r="I6" i="7"/>
  <c r="I7" i="7"/>
  <c r="I8" i="7"/>
  <c r="I2" i="7"/>
  <c r="H3" i="7"/>
  <c r="H4" i="7"/>
  <c r="H5" i="7"/>
  <c r="H6" i="7"/>
  <c r="H7" i="7"/>
  <c r="H8" i="7"/>
  <c r="H2" i="7"/>
  <c r="G3" i="7"/>
  <c r="G4" i="7"/>
  <c r="G5" i="7"/>
  <c r="G6" i="7"/>
  <c r="G7" i="7"/>
  <c r="G8" i="7"/>
  <c r="G2" i="7"/>
  <c r="F3" i="7"/>
  <c r="F4" i="7"/>
  <c r="F5" i="7"/>
  <c r="F6" i="7"/>
  <c r="F7" i="7"/>
  <c r="F8" i="7"/>
  <c r="F2" i="7"/>
  <c r="E3" i="7"/>
  <c r="E4" i="7"/>
  <c r="E5" i="7"/>
  <c r="E6" i="7"/>
  <c r="E7" i="7"/>
  <c r="E8" i="7"/>
  <c r="E2" i="7"/>
  <c r="D3" i="7"/>
  <c r="D4" i="7"/>
  <c r="D5" i="7"/>
  <c r="D6" i="7"/>
  <c r="D7" i="7"/>
  <c r="D2" i="7"/>
  <c r="C3" i="7"/>
  <c r="C4" i="7"/>
  <c r="C5" i="7"/>
  <c r="M5" i="7" s="1"/>
  <c r="C6" i="7"/>
  <c r="C7" i="7"/>
  <c r="M7" i="7" s="1"/>
  <c r="C8" i="7"/>
  <c r="C2" i="7"/>
  <c r="M2" i="7" s="1"/>
  <c r="A3" i="7"/>
  <c r="B3" i="7"/>
  <c r="A4" i="7"/>
  <c r="B4" i="7"/>
  <c r="A5" i="7"/>
  <c r="B5" i="7"/>
  <c r="A6" i="7"/>
  <c r="B6" i="7"/>
  <c r="A7" i="7"/>
  <c r="B7" i="7"/>
  <c r="A8" i="7"/>
  <c r="B8" i="7"/>
  <c r="B2" i="7"/>
  <c r="A2" i="7"/>
  <c r="B1" i="7"/>
  <c r="C1" i="7"/>
  <c r="D1" i="7"/>
  <c r="E1" i="7"/>
  <c r="F1" i="7"/>
  <c r="G1" i="7"/>
  <c r="H1" i="7"/>
  <c r="I1" i="7"/>
  <c r="J1" i="7"/>
  <c r="K1" i="7"/>
  <c r="L1" i="7"/>
  <c r="A1" i="7"/>
  <c r="R20" i="7" l="1"/>
  <c r="V20" i="7" s="1"/>
  <c r="S20" i="7"/>
  <c r="R21" i="7"/>
  <c r="S21" i="7" s="1"/>
  <c r="T20" i="7"/>
  <c r="O21" i="8"/>
  <c r="Q21" i="8" s="1"/>
  <c r="O20" i="8"/>
  <c r="S20" i="8" s="1"/>
  <c r="P20" i="8"/>
  <c r="Q20" i="8"/>
  <c r="Q19" i="8"/>
  <c r="O19" i="8"/>
  <c r="S19" i="8" s="1"/>
  <c r="P19" i="8"/>
  <c r="Q18" i="8"/>
  <c r="O18" i="8"/>
  <c r="R18" i="8" s="1"/>
  <c r="P18" i="8"/>
  <c r="N10" i="8"/>
  <c r="K14" i="8"/>
  <c r="M2" i="8"/>
  <c r="L4" i="8"/>
  <c r="L8" i="8"/>
  <c r="L12" i="8"/>
  <c r="M16" i="8"/>
  <c r="L5" i="8"/>
  <c r="L9" i="8"/>
  <c r="L13" i="8"/>
  <c r="N17" i="8"/>
  <c r="K3" i="8"/>
  <c r="N7" i="8"/>
  <c r="N11" i="8"/>
  <c r="L15" i="8"/>
  <c r="L2" i="8"/>
  <c r="K4" i="8"/>
  <c r="N4" i="8"/>
  <c r="M4" i="8"/>
  <c r="M6" i="8"/>
  <c r="L6" i="8"/>
  <c r="K6" i="8"/>
  <c r="N6" i="8"/>
  <c r="M10" i="8"/>
  <c r="M15" i="8"/>
  <c r="K17" i="8"/>
  <c r="N3" i="8"/>
  <c r="M3" i="8"/>
  <c r="L3" i="8"/>
  <c r="K5" i="8"/>
  <c r="N5" i="8"/>
  <c r="M5" i="8"/>
  <c r="N9" i="8"/>
  <c r="M14" i="8"/>
  <c r="L14" i="8"/>
  <c r="N16" i="8"/>
  <c r="M6" i="7"/>
  <c r="M8" i="7"/>
  <c r="O8" i="7" s="1"/>
  <c r="M3" i="7"/>
  <c r="Q3" i="7" s="1"/>
  <c r="P2" i="7"/>
  <c r="O2" i="7"/>
  <c r="N2" i="7"/>
  <c r="Q2" i="7"/>
  <c r="Q5" i="7"/>
  <c r="P5" i="7"/>
  <c r="O5" i="7"/>
  <c r="N5" i="7"/>
  <c r="O7" i="7"/>
  <c r="N7" i="7"/>
  <c r="Q7" i="7"/>
  <c r="P7" i="7"/>
  <c r="N6" i="7"/>
  <c r="Q6" i="7"/>
  <c r="P6" i="7"/>
  <c r="O6" i="7"/>
  <c r="O3" i="7"/>
  <c r="N3" i="7"/>
  <c r="M4" i="7"/>
  <c r="N4" i="7" s="1"/>
  <c r="R16" i="2"/>
  <c r="Q16" i="2"/>
  <c r="N16" i="2"/>
  <c r="F16" i="2"/>
  <c r="C16" i="2"/>
  <c r="G16" i="2"/>
  <c r="D16" i="2"/>
  <c r="E16" i="2"/>
  <c r="H16" i="2"/>
  <c r="I16" i="2"/>
  <c r="J16" i="2"/>
  <c r="K16" i="2"/>
  <c r="L16" i="2"/>
  <c r="M16" i="2"/>
  <c r="O16" i="2"/>
  <c r="P16" i="2"/>
  <c r="W20" i="7" l="1"/>
  <c r="V21" i="7"/>
  <c r="U20" i="7"/>
  <c r="U21" i="7"/>
  <c r="T21" i="7"/>
  <c r="W21" i="7" s="1"/>
  <c r="S21" i="8"/>
  <c r="P21" i="8"/>
  <c r="T21" i="8" s="1"/>
  <c r="R21" i="8"/>
  <c r="R20" i="8"/>
  <c r="T20" i="8" s="1"/>
  <c r="T19" i="8"/>
  <c r="S18" i="8"/>
  <c r="R19" i="8"/>
  <c r="T18" i="8"/>
  <c r="K10" i="8"/>
  <c r="M9" i="8"/>
  <c r="L10" i="8"/>
  <c r="Q10" i="8" s="1"/>
  <c r="K7" i="8"/>
  <c r="N8" i="8"/>
  <c r="K16" i="8"/>
  <c r="L17" i="8"/>
  <c r="O17" i="8" s="1"/>
  <c r="S17" i="8" s="1"/>
  <c r="N15" i="8"/>
  <c r="N2" i="8"/>
  <c r="L16" i="8"/>
  <c r="N14" i="8"/>
  <c r="O14" i="8" s="1"/>
  <c r="M13" i="8"/>
  <c r="M17" i="8"/>
  <c r="K15" i="8"/>
  <c r="O15" i="8" s="1"/>
  <c r="P15" i="8" s="1"/>
  <c r="M12" i="8"/>
  <c r="K2" i="8"/>
  <c r="K11" i="8"/>
  <c r="L7" i="8"/>
  <c r="M8" i="8"/>
  <c r="N13" i="8"/>
  <c r="L11" i="8"/>
  <c r="N12" i="8"/>
  <c r="K13" i="8"/>
  <c r="O13" i="8" s="1"/>
  <c r="P13" i="8" s="1"/>
  <c r="M11" i="8"/>
  <c r="K9" i="8"/>
  <c r="M7" i="8"/>
  <c r="K12" i="8"/>
  <c r="K8" i="8"/>
  <c r="O11" i="8"/>
  <c r="S11" i="8" s="1"/>
  <c r="O7" i="8"/>
  <c r="P7" i="8" s="1"/>
  <c r="O10" i="8"/>
  <c r="P10" i="8" s="1"/>
  <c r="O6" i="8"/>
  <c r="R6" i="8" s="1"/>
  <c r="O3" i="8"/>
  <c r="S3" i="8" s="1"/>
  <c r="Q6" i="8"/>
  <c r="O5" i="8"/>
  <c r="S5" i="8" s="1"/>
  <c r="O4" i="8"/>
  <c r="S4" i="8" s="1"/>
  <c r="P8" i="7"/>
  <c r="N8" i="7"/>
  <c r="P3" i="7"/>
  <c r="R3" i="7" s="1"/>
  <c r="S3" i="7" s="1"/>
  <c r="Q8" i="7"/>
  <c r="R5" i="7"/>
  <c r="U5" i="7" s="1"/>
  <c r="R2" i="7"/>
  <c r="V2" i="7" s="1"/>
  <c r="S2" i="7"/>
  <c r="R7" i="7"/>
  <c r="V7" i="7" s="1"/>
  <c r="R6" i="7"/>
  <c r="T6" i="7" s="1"/>
  <c r="V5" i="7"/>
  <c r="P4" i="7"/>
  <c r="O4" i="7"/>
  <c r="Q4" i="7"/>
  <c r="C17" i="2"/>
  <c r="E19" i="2" s="1"/>
  <c r="R11" i="8" l="1"/>
  <c r="O16" i="8"/>
  <c r="R16" i="8" s="1"/>
  <c r="O9" i="8"/>
  <c r="O2" i="8"/>
  <c r="Q2" i="8" s="1"/>
  <c r="T2" i="8" s="1"/>
  <c r="S16" i="8"/>
  <c r="S2" i="8"/>
  <c r="P2" i="8"/>
  <c r="R2" i="8"/>
  <c r="P4" i="8"/>
  <c r="O8" i="8"/>
  <c r="S8" i="8" s="1"/>
  <c r="Q4" i="8"/>
  <c r="Q16" i="8"/>
  <c r="R10" i="8"/>
  <c r="P12" i="8"/>
  <c r="S14" i="8"/>
  <c r="R14" i="8"/>
  <c r="S10" i="8"/>
  <c r="T10" i="8" s="1"/>
  <c r="O12" i="8"/>
  <c r="R12" i="8" s="1"/>
  <c r="Q11" i="8"/>
  <c r="R7" i="8"/>
  <c r="S9" i="8"/>
  <c r="R9" i="8"/>
  <c r="P5" i="8"/>
  <c r="T5" i="8" s="1"/>
  <c r="Q7" i="8"/>
  <c r="T7" i="8" s="1"/>
  <c r="S7" i="8"/>
  <c r="S15" i="8"/>
  <c r="S13" i="8"/>
  <c r="R13" i="8"/>
  <c r="Q12" i="8"/>
  <c r="Q13" i="8"/>
  <c r="Q15" i="8"/>
  <c r="Q14" i="8"/>
  <c r="Q5" i="8"/>
  <c r="Q17" i="8"/>
  <c r="S6" i="8"/>
  <c r="P3" i="8"/>
  <c r="P17" i="8"/>
  <c r="P6" i="8"/>
  <c r="P11" i="8"/>
  <c r="Q8" i="8"/>
  <c r="Q9" i="8"/>
  <c r="P8" i="8"/>
  <c r="P9" i="8"/>
  <c r="R3" i="8"/>
  <c r="R4" i="8"/>
  <c r="R5" i="8"/>
  <c r="R17" i="8"/>
  <c r="T4" i="8"/>
  <c r="Q3" i="8"/>
  <c r="R15" i="8"/>
  <c r="P14" i="8"/>
  <c r="R8" i="7"/>
  <c r="T8" i="7" s="1"/>
  <c r="T5" i="7"/>
  <c r="S5" i="7"/>
  <c r="T2" i="7"/>
  <c r="W2" i="7" s="1"/>
  <c r="U2" i="7"/>
  <c r="T7" i="7"/>
  <c r="S7" i="7"/>
  <c r="U7" i="7"/>
  <c r="U8" i="7"/>
  <c r="T3" i="7"/>
  <c r="V3" i="7"/>
  <c r="S6" i="7"/>
  <c r="U6" i="7"/>
  <c r="U3" i="7"/>
  <c r="V6" i="7"/>
  <c r="V8" i="7"/>
  <c r="R4" i="7"/>
  <c r="V4" i="7" s="1"/>
  <c r="E21" i="2"/>
  <c r="E22" i="2"/>
  <c r="E20" i="2"/>
  <c r="T15" i="8" l="1"/>
  <c r="P16" i="8"/>
  <c r="T16" i="8" s="1"/>
  <c r="T8" i="8"/>
  <c r="T13" i="8"/>
  <c r="R8" i="8"/>
  <c r="T12" i="8"/>
  <c r="T14" i="8"/>
  <c r="T11" i="8"/>
  <c r="S12" i="8"/>
  <c r="T6" i="8"/>
  <c r="T9" i="8"/>
  <c r="T3" i="8"/>
  <c r="T17" i="8"/>
  <c r="S8" i="7"/>
  <c r="W8" i="7" s="1"/>
  <c r="T4" i="7"/>
  <c r="U4" i="7"/>
  <c r="S4" i="7"/>
  <c r="I20" i="2"/>
  <c r="E23" i="2"/>
  <c r="F19" i="2" s="1"/>
  <c r="F21" i="2" l="1"/>
  <c r="F20" i="2"/>
  <c r="F22" i="2"/>
</calcChain>
</file>

<file path=xl/sharedStrings.xml><?xml version="1.0" encoding="utf-8"?>
<sst xmlns="http://schemas.openxmlformats.org/spreadsheetml/2006/main" count="149" uniqueCount="60">
  <si>
    <t>I</t>
  </si>
  <si>
    <t>H</t>
  </si>
  <si>
    <t>P</t>
  </si>
  <si>
    <t>O</t>
  </si>
  <si>
    <t>Ja</t>
  </si>
  <si>
    <t>Täglich mehrere Stunden</t>
  </si>
  <si>
    <t>Ich dusche nicht länger als notwendig</t>
  </si>
  <si>
    <t>Zeitstempel</t>
  </si>
  <si>
    <t>E-Mail-Adresse</t>
  </si>
  <si>
    <t>Ich weiß, welche Geräte in meinem Haushalt die meiste Energie verbrauchen</t>
  </si>
  <si>
    <t>Es ist mir sehr wichtig, bei den Energiekosten zu sparen</t>
  </si>
  <si>
    <t>Ich achte beim Einkaufen auf die ökologische Herkunft von Produkten</t>
  </si>
  <si>
    <t>Nutzen Sie in Ihrer Wohnung Steuerungs- und Einstellungsmöglichkeiten? (z.B. Heizungsanlage programmiert, TV-Sender eingestellt, Timer-Funktionen genutzt)</t>
  </si>
  <si>
    <t>Programmieren Sie zumindest gelegentlich selbst in einer Programmiersprache?</t>
  </si>
  <si>
    <t>Reparieren Sie Schäden im Haushalt häufig selber, z.B. kleine elektrische Arbeiten an Lampen, Haushaltsgeräten?</t>
  </si>
  <si>
    <t>Wie häufig verwenden Sie einen Computer(Desktop Computer, PC, Laptop)?</t>
  </si>
  <si>
    <t>Wie häufig verwenden Sie das Internet insgesamt (zuhause, am Arbeitsplatz, unterwegs, in der Freizeit etc.)?</t>
  </si>
  <si>
    <t>Wofür verwenden Sie das Internet insgesamt (zuhause, am Arbeitsplatz, unterwegs, in der Freizeit etc.) häufig? Sie können mehrere Punkte ankreuzen</t>
  </si>
  <si>
    <t>Ich drehe immer das Licht ab, wenn ich einen Raum verlasse</t>
  </si>
  <si>
    <t>Ich vergesse häufig das Licht abzudrehen, wenn ich die Wohnung verlasse</t>
  </si>
  <si>
    <t>Es ist mir eher egal wie viele Lampen in der Wohnung eingeschaltet sind</t>
  </si>
  <si>
    <t>Wie würden Sie sich selbst am ehesten einstufen?</t>
  </si>
  <si>
    <t>Ich nehme mir Zeit, um mich mit dem Thema Energie auseinanderzusetzen</t>
  </si>
  <si>
    <t>Auswertung:</t>
  </si>
  <si>
    <t>Typen:</t>
  </si>
  <si>
    <t>Hedonist</t>
  </si>
  <si>
    <t>Professional</t>
  </si>
  <si>
    <t>Energietyp:</t>
  </si>
  <si>
    <t>Indifferent</t>
  </si>
  <si>
    <t>Optimierer</t>
  </si>
  <si>
    <t>Ich habe gerne möglichst viele Lampen eingeschaltet</t>
  </si>
  <si>
    <t>Programmieren Sie gelegentlich selbst in einer Programmiersprache?</t>
  </si>
  <si>
    <t>alexander.schoerghuber@siemens.com</t>
  </si>
  <si>
    <t>Ja, würde ich, wenn ich welche hätte</t>
  </si>
  <si>
    <t>Informationen suchen (News, Informationen zu spezifischen Themen recherchieren, etc.), Streaming (Medien, Filme, Serien, Musik, etc.), Beruflich/zum Arbeiten</t>
  </si>
  <si>
    <t>Ich dusche oder bade gerne lange, das ist für mich Erholung und Genuss</t>
  </si>
  <si>
    <t>Welche Geräte besitzen sie? (Für die Auswertung wird nur die Anzahl der Geräte verwendet)</t>
  </si>
  <si>
    <t>Concate</t>
  </si>
  <si>
    <t>Summe</t>
  </si>
  <si>
    <t>Nein</t>
  </si>
  <si>
    <t>simon.steyskal@siemens.com</t>
  </si>
  <si>
    <t>markus.nagelholz@siemens.com</t>
  </si>
  <si>
    <t>Alles, je nach Situation</t>
  </si>
  <si>
    <t>elisabeth.pilz93@gmail.com</t>
  </si>
  <si>
    <t>juliafiller93@gmail.com</t>
  </si>
  <si>
    <t>christopher.schwarz1s1@gmail.com</t>
  </si>
  <si>
    <t>j.donabauer@gmx.at</t>
  </si>
  <si>
    <t>philipp.kogler@live.de</t>
  </si>
  <si>
    <t>m.reikal@gmail.com</t>
  </si>
  <si>
    <t>maria.kalchmayr@siemens.com</t>
  </si>
  <si>
    <t>deepak.dhungana@siemens.com</t>
  </si>
  <si>
    <t>bischof.stefan@siemens.com</t>
  </si>
  <si>
    <t>fam.jakob@gmx.at</t>
  </si>
  <si>
    <t>wbrandner2106@gmail.com</t>
  </si>
  <si>
    <t>roland.oberweger@gmail.com</t>
  </si>
  <si>
    <t>office@aned.at</t>
  </si>
  <si>
    <t>c.macheiner@edumail.at</t>
  </si>
  <si>
    <t>burgstaller.manuel@ktvam.at</t>
  </si>
  <si>
    <t>eva.bicker1512@gmail.com</t>
  </si>
  <si>
    <t>tmaruscaa@gmail.com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</si>
</sst>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2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3" fillId="0" borderId="0" xfId="0" applyFont="1"/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9" fontId="0" fillId="0" borderId="0" xfId="1" applyFont="1"/>
    <xf numFmtId="0" fontId="4" fillId="0" borderId="0" xfId="0" applyFont="1"/>
    <xf numFmtId="22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A10" workbookViewId="0">
      <selection activeCell="A20" sqref="A20:R21"/>
    </sheetView>
  </sheetViews>
  <sheetFormatPr defaultRowHeight="12.75" x14ac:dyDescent="0.2"/>
  <cols>
    <col min="1" max="1" width="15.42578125" bestFit="1" customWidth="1"/>
    <col min="2" max="2" width="17.7109375" customWidth="1"/>
  </cols>
  <sheetData>
    <row r="1" spans="1:18" ht="255.75" thickBot="1" x14ac:dyDescent="0.2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31</v>
      </c>
      <c r="G1" s="2" t="s">
        <v>12</v>
      </c>
      <c r="H1" s="2" t="s">
        <v>21</v>
      </c>
      <c r="I1" s="2" t="s">
        <v>18</v>
      </c>
      <c r="J1" s="2" t="s">
        <v>19</v>
      </c>
      <c r="K1" s="2" t="s">
        <v>30</v>
      </c>
      <c r="L1" s="4" t="s">
        <v>20</v>
      </c>
      <c r="M1" s="2"/>
      <c r="N1" s="2"/>
      <c r="O1" s="2"/>
      <c r="P1" s="2"/>
      <c r="Q1" s="2"/>
      <c r="R1" s="2"/>
    </row>
    <row r="2" spans="1:18" ht="37.5" customHeight="1" thickBot="1" x14ac:dyDescent="0.25">
      <c r="A2" s="1">
        <v>43308.501782407409</v>
      </c>
      <c r="B2" s="2" t="s">
        <v>32</v>
      </c>
      <c r="C2" s="3">
        <v>3</v>
      </c>
      <c r="D2" s="3">
        <v>1</v>
      </c>
      <c r="E2" s="3">
        <v>3</v>
      </c>
      <c r="F2" s="2" t="s">
        <v>4</v>
      </c>
      <c r="G2" s="2" t="s">
        <v>4</v>
      </c>
      <c r="H2" s="2" t="s">
        <v>35</v>
      </c>
      <c r="I2" s="3">
        <v>2</v>
      </c>
      <c r="J2" s="3">
        <v>4</v>
      </c>
      <c r="K2" s="3">
        <v>2</v>
      </c>
      <c r="L2" s="3">
        <v>2</v>
      </c>
      <c r="M2" s="2"/>
      <c r="N2" s="2"/>
      <c r="O2" s="2"/>
      <c r="P2" s="2"/>
      <c r="Q2" s="2"/>
      <c r="R2" s="2"/>
    </row>
    <row r="3" spans="1:18" ht="35.25" customHeight="1" thickBot="1" x14ac:dyDescent="0.25">
      <c r="A3" s="1">
        <v>43308.513738425929</v>
      </c>
      <c r="B3" s="2" t="s">
        <v>40</v>
      </c>
      <c r="C3" s="3">
        <v>3</v>
      </c>
      <c r="D3" s="3">
        <v>1</v>
      </c>
      <c r="E3" s="3">
        <v>1</v>
      </c>
      <c r="F3" s="2" t="s">
        <v>4</v>
      </c>
      <c r="G3" s="2" t="s">
        <v>4</v>
      </c>
      <c r="H3" s="2" t="s">
        <v>35</v>
      </c>
      <c r="I3" s="3">
        <v>3</v>
      </c>
      <c r="J3" s="3">
        <v>2</v>
      </c>
      <c r="K3" s="3">
        <v>4</v>
      </c>
      <c r="L3" s="3">
        <v>3</v>
      </c>
      <c r="M3" s="2"/>
      <c r="N3" s="2"/>
      <c r="O3" s="2"/>
      <c r="P3" s="2"/>
      <c r="Q3" s="2"/>
      <c r="R3" s="2"/>
    </row>
    <row r="4" spans="1:18" ht="39" thickBot="1" x14ac:dyDescent="0.25">
      <c r="A4" s="1">
        <v>43308.518923611111</v>
      </c>
      <c r="B4" s="2" t="s">
        <v>41</v>
      </c>
      <c r="C4" s="3">
        <v>2</v>
      </c>
      <c r="D4" s="3">
        <v>2</v>
      </c>
      <c r="E4" s="3">
        <v>2</v>
      </c>
      <c r="F4" s="2" t="s">
        <v>4</v>
      </c>
      <c r="G4" s="2" t="s">
        <v>4</v>
      </c>
      <c r="H4" s="2" t="s">
        <v>42</v>
      </c>
      <c r="I4" s="3">
        <v>2</v>
      </c>
      <c r="J4" s="3">
        <v>4</v>
      </c>
      <c r="K4" s="3">
        <v>4</v>
      </c>
      <c r="L4" s="3">
        <v>4</v>
      </c>
      <c r="M4" s="2"/>
      <c r="N4" s="2"/>
      <c r="O4" s="2"/>
      <c r="P4" s="2"/>
      <c r="Q4" s="2"/>
      <c r="R4" s="2"/>
    </row>
    <row r="5" spans="1:18" ht="39" thickBot="1" x14ac:dyDescent="0.25">
      <c r="A5" s="1">
        <v>43308.521284722221</v>
      </c>
      <c r="B5" s="2" t="s">
        <v>43</v>
      </c>
      <c r="C5" s="3">
        <v>2</v>
      </c>
      <c r="D5" s="3">
        <v>2</v>
      </c>
      <c r="E5" s="3">
        <v>2</v>
      </c>
      <c r="F5" s="2" t="s">
        <v>4</v>
      </c>
      <c r="G5" s="2" t="s">
        <v>4</v>
      </c>
      <c r="H5" s="2" t="s">
        <v>42</v>
      </c>
      <c r="I5" s="3">
        <v>3</v>
      </c>
      <c r="J5" s="3">
        <v>4</v>
      </c>
      <c r="K5" s="3">
        <v>3</v>
      </c>
      <c r="L5" s="3">
        <v>3</v>
      </c>
      <c r="M5" s="2"/>
      <c r="N5" s="2"/>
      <c r="O5" s="2"/>
      <c r="P5" s="2"/>
      <c r="Q5" s="2"/>
      <c r="R5" s="2"/>
    </row>
    <row r="6" spans="1:18" ht="39" thickBot="1" x14ac:dyDescent="0.25">
      <c r="A6" s="1">
        <v>43308.522997685184</v>
      </c>
      <c r="B6" s="2" t="s">
        <v>44</v>
      </c>
      <c r="C6" s="3">
        <v>3</v>
      </c>
      <c r="D6" s="3">
        <v>2</v>
      </c>
      <c r="E6" s="3">
        <v>2</v>
      </c>
      <c r="F6" s="2" t="s">
        <v>4</v>
      </c>
      <c r="G6" s="2" t="s">
        <v>4</v>
      </c>
      <c r="H6" s="2" t="s">
        <v>42</v>
      </c>
      <c r="I6" s="3">
        <v>3</v>
      </c>
      <c r="J6" s="3">
        <v>4</v>
      </c>
      <c r="K6" s="3">
        <v>1</v>
      </c>
      <c r="L6" s="3">
        <v>4</v>
      </c>
      <c r="M6" s="2"/>
      <c r="N6" s="2"/>
      <c r="O6" s="2"/>
      <c r="P6" s="2"/>
      <c r="Q6" s="2"/>
      <c r="R6" s="2"/>
    </row>
    <row r="7" spans="1:18" ht="39" thickBot="1" x14ac:dyDescent="0.25">
      <c r="A7" s="1">
        <v>43308.523460648146</v>
      </c>
      <c r="B7" s="2" t="s">
        <v>45</v>
      </c>
      <c r="C7" s="3">
        <v>3</v>
      </c>
      <c r="D7" s="3">
        <v>2</v>
      </c>
      <c r="E7" s="3">
        <v>2</v>
      </c>
      <c r="F7" s="2" t="s">
        <v>39</v>
      </c>
      <c r="G7" s="2" t="s">
        <v>4</v>
      </c>
      <c r="H7" s="2" t="s">
        <v>42</v>
      </c>
      <c r="I7" s="3">
        <v>1</v>
      </c>
      <c r="J7" s="3">
        <v>4</v>
      </c>
      <c r="K7" s="3">
        <v>3</v>
      </c>
      <c r="L7" s="3">
        <v>4</v>
      </c>
      <c r="M7" s="2"/>
      <c r="N7" s="2"/>
      <c r="O7" s="2"/>
      <c r="P7" s="2"/>
      <c r="Q7" s="2"/>
      <c r="R7" s="2"/>
    </row>
    <row r="8" spans="1:18" ht="39" thickBot="1" x14ac:dyDescent="0.25">
      <c r="A8" s="1">
        <v>43308.525902777779</v>
      </c>
      <c r="B8" s="2" t="s">
        <v>46</v>
      </c>
      <c r="C8" s="3">
        <v>2</v>
      </c>
      <c r="D8" s="3">
        <v>2</v>
      </c>
      <c r="E8" s="3">
        <v>2</v>
      </c>
      <c r="F8" s="2" t="s">
        <v>4</v>
      </c>
      <c r="G8" s="2" t="s">
        <v>4</v>
      </c>
      <c r="H8" s="2" t="s">
        <v>42</v>
      </c>
      <c r="I8" s="3">
        <v>1</v>
      </c>
      <c r="J8" s="3">
        <v>3</v>
      </c>
      <c r="K8" s="3">
        <v>4</v>
      </c>
      <c r="L8" s="3">
        <v>4</v>
      </c>
      <c r="M8" s="2"/>
      <c r="N8" s="2"/>
      <c r="O8" s="2"/>
      <c r="P8" s="2"/>
      <c r="Q8" s="2"/>
      <c r="R8" s="2"/>
    </row>
    <row r="9" spans="1:18" ht="39" thickBot="1" x14ac:dyDescent="0.25">
      <c r="A9" s="1">
        <v>43308.527546296296</v>
      </c>
      <c r="B9" s="2" t="s">
        <v>47</v>
      </c>
      <c r="C9" s="3">
        <v>2</v>
      </c>
      <c r="D9" s="3">
        <v>1</v>
      </c>
      <c r="E9" s="3">
        <v>1</v>
      </c>
      <c r="F9" s="2" t="s">
        <v>4</v>
      </c>
      <c r="G9" s="2" t="s">
        <v>4</v>
      </c>
      <c r="H9" s="2" t="s">
        <v>42</v>
      </c>
      <c r="I9" s="3">
        <v>1</v>
      </c>
      <c r="J9" s="3">
        <v>4</v>
      </c>
      <c r="K9" s="3">
        <v>3</v>
      </c>
      <c r="L9" s="3">
        <v>3</v>
      </c>
      <c r="M9" s="2"/>
      <c r="N9" s="2"/>
      <c r="O9" s="2"/>
      <c r="P9" s="2"/>
      <c r="Q9" s="2"/>
      <c r="R9" s="2"/>
    </row>
    <row r="10" spans="1:18" ht="25.5" customHeight="1" thickBot="1" x14ac:dyDescent="0.25">
      <c r="A10" s="1">
        <v>43308.529374999998</v>
      </c>
      <c r="B10" s="2" t="s">
        <v>48</v>
      </c>
      <c r="C10" s="3">
        <v>2</v>
      </c>
      <c r="D10" s="3">
        <v>1</v>
      </c>
      <c r="E10" s="3">
        <v>3</v>
      </c>
      <c r="F10" s="2" t="s">
        <v>39</v>
      </c>
      <c r="G10" s="2" t="s">
        <v>4</v>
      </c>
      <c r="H10" s="2" t="s">
        <v>6</v>
      </c>
      <c r="I10" s="3">
        <v>2</v>
      </c>
      <c r="J10" s="3">
        <v>4</v>
      </c>
      <c r="K10" s="3">
        <v>4</v>
      </c>
      <c r="L10" s="3">
        <v>2</v>
      </c>
      <c r="M10" s="2"/>
      <c r="N10" s="2"/>
      <c r="O10" s="2"/>
      <c r="P10" s="2"/>
      <c r="Q10" s="2"/>
      <c r="R10" s="2"/>
    </row>
    <row r="11" spans="1:18" ht="30.75" customHeight="1" thickBot="1" x14ac:dyDescent="0.25">
      <c r="A11" s="1">
        <v>43308.531898148147</v>
      </c>
      <c r="B11" s="2" t="s">
        <v>49</v>
      </c>
      <c r="C11" s="3">
        <v>3</v>
      </c>
      <c r="D11" s="3">
        <v>2</v>
      </c>
      <c r="E11" s="3">
        <v>2</v>
      </c>
      <c r="F11" s="2" t="s">
        <v>4</v>
      </c>
      <c r="G11" s="2" t="s">
        <v>4</v>
      </c>
      <c r="H11" s="2" t="s">
        <v>6</v>
      </c>
      <c r="I11" s="3">
        <v>1</v>
      </c>
      <c r="J11" s="3">
        <v>4</v>
      </c>
      <c r="K11" s="3">
        <v>3</v>
      </c>
      <c r="L11" s="3">
        <v>4</v>
      </c>
      <c r="M11" s="2"/>
      <c r="N11" s="2"/>
      <c r="O11" s="2"/>
      <c r="P11" s="2"/>
      <c r="Q11" s="2"/>
      <c r="R11" s="2"/>
    </row>
    <row r="12" spans="1:18" ht="30.75" customHeight="1" thickBot="1" x14ac:dyDescent="0.25">
      <c r="A12" s="1">
        <v>43308.533356481479</v>
      </c>
      <c r="B12" s="2" t="s">
        <v>50</v>
      </c>
      <c r="C12" s="3">
        <v>2</v>
      </c>
      <c r="D12" s="3">
        <v>3</v>
      </c>
      <c r="E12" s="3">
        <v>3</v>
      </c>
      <c r="F12" s="2" t="s">
        <v>4</v>
      </c>
      <c r="G12" s="2" t="s">
        <v>4</v>
      </c>
      <c r="H12" s="2" t="s">
        <v>6</v>
      </c>
      <c r="I12" s="3">
        <v>3</v>
      </c>
      <c r="J12" s="3">
        <v>1</v>
      </c>
      <c r="K12" s="3">
        <v>2</v>
      </c>
      <c r="L12" s="3">
        <v>4</v>
      </c>
      <c r="M12" s="2"/>
      <c r="N12" s="2"/>
      <c r="O12" s="2"/>
      <c r="P12" s="2"/>
      <c r="Q12" s="2"/>
      <c r="R12" s="2"/>
    </row>
    <row r="13" spans="1:18" ht="29.25" customHeight="1" thickBot="1" x14ac:dyDescent="0.25">
      <c r="A13" s="1">
        <v>43308.540231481478</v>
      </c>
      <c r="B13" s="2" t="s">
        <v>51</v>
      </c>
      <c r="C13" s="3">
        <v>3</v>
      </c>
      <c r="D13" s="3">
        <v>2</v>
      </c>
      <c r="E13" s="3">
        <v>2</v>
      </c>
      <c r="F13" s="2" t="s">
        <v>4</v>
      </c>
      <c r="G13" s="2" t="s">
        <v>39</v>
      </c>
      <c r="H13" s="2" t="s">
        <v>35</v>
      </c>
      <c r="I13" s="3">
        <v>2</v>
      </c>
      <c r="J13" s="3">
        <v>4</v>
      </c>
      <c r="K13" s="3">
        <v>3</v>
      </c>
      <c r="L13" s="3">
        <v>2</v>
      </c>
      <c r="M13" s="2"/>
      <c r="N13" s="2"/>
      <c r="O13" s="2"/>
      <c r="P13" s="2"/>
      <c r="Q13" s="2"/>
      <c r="R13" s="2"/>
    </row>
    <row r="14" spans="1:18" ht="22.5" customHeight="1" thickBot="1" x14ac:dyDescent="0.25">
      <c r="A14" s="1">
        <v>43308.548194444447</v>
      </c>
      <c r="B14" s="2" t="s">
        <v>52</v>
      </c>
      <c r="C14" s="3">
        <v>3</v>
      </c>
      <c r="D14" s="3">
        <v>3</v>
      </c>
      <c r="E14" s="3">
        <v>2</v>
      </c>
      <c r="F14" s="2" t="s">
        <v>39</v>
      </c>
      <c r="G14" s="2" t="s">
        <v>4</v>
      </c>
      <c r="H14" s="2" t="s">
        <v>6</v>
      </c>
      <c r="I14" s="3">
        <v>1</v>
      </c>
      <c r="J14" s="3">
        <v>4</v>
      </c>
      <c r="K14" s="3">
        <v>4</v>
      </c>
      <c r="L14" s="3">
        <v>4</v>
      </c>
      <c r="M14" s="2"/>
      <c r="N14" s="2"/>
      <c r="O14" s="2"/>
      <c r="P14" s="2"/>
      <c r="Q14" s="2"/>
      <c r="R14" s="2"/>
    </row>
    <row r="15" spans="1:18" ht="39" thickBot="1" x14ac:dyDescent="0.25">
      <c r="A15" s="1">
        <v>43308.550613425927</v>
      </c>
      <c r="B15" s="2" t="s">
        <v>53</v>
      </c>
      <c r="C15" s="3">
        <v>1</v>
      </c>
      <c r="D15" s="3">
        <v>2</v>
      </c>
      <c r="E15" s="3">
        <v>3</v>
      </c>
      <c r="F15" s="2" t="s">
        <v>39</v>
      </c>
      <c r="G15" s="2" t="s">
        <v>4</v>
      </c>
      <c r="H15" s="2" t="s">
        <v>42</v>
      </c>
      <c r="I15" s="3">
        <v>2</v>
      </c>
      <c r="J15" s="3">
        <v>4</v>
      </c>
      <c r="K15" s="3">
        <v>4</v>
      </c>
      <c r="L15" s="3">
        <v>1</v>
      </c>
      <c r="M15" s="2"/>
      <c r="N15" s="2"/>
      <c r="O15" s="2"/>
      <c r="P15" s="2"/>
      <c r="Q15" s="2"/>
      <c r="R15" s="2"/>
    </row>
    <row r="16" spans="1:18" ht="39" thickBot="1" x14ac:dyDescent="0.25">
      <c r="A16" s="1">
        <v>43308.556134259263</v>
      </c>
      <c r="B16" s="2" t="s">
        <v>54</v>
      </c>
      <c r="C16" s="3">
        <v>3</v>
      </c>
      <c r="D16" s="3">
        <v>2</v>
      </c>
      <c r="E16" s="3">
        <v>3</v>
      </c>
      <c r="F16" s="2" t="s">
        <v>4</v>
      </c>
      <c r="G16" s="2" t="s">
        <v>4</v>
      </c>
      <c r="H16" s="2" t="s">
        <v>42</v>
      </c>
      <c r="I16" s="3">
        <v>3</v>
      </c>
      <c r="J16" s="3">
        <v>4</v>
      </c>
      <c r="K16" s="3">
        <v>3</v>
      </c>
      <c r="L16" s="3">
        <v>3</v>
      </c>
      <c r="M16" s="2"/>
      <c r="N16" s="2"/>
      <c r="O16" s="2"/>
      <c r="P16" s="2"/>
      <c r="Q16" s="2"/>
      <c r="R16" s="2"/>
    </row>
    <row r="17" spans="1:18" ht="77.25" thickBot="1" x14ac:dyDescent="0.25">
      <c r="A17" s="1">
        <v>43308.569039351853</v>
      </c>
      <c r="B17" s="2" t="s">
        <v>55</v>
      </c>
      <c r="C17" s="3">
        <v>1</v>
      </c>
      <c r="D17" s="3">
        <v>1</v>
      </c>
      <c r="E17" s="3">
        <v>2</v>
      </c>
      <c r="F17" s="2" t="s">
        <v>39</v>
      </c>
      <c r="G17" s="2" t="s">
        <v>4</v>
      </c>
      <c r="H17" s="2" t="s">
        <v>6</v>
      </c>
      <c r="I17" s="3">
        <v>2</v>
      </c>
      <c r="J17" s="3">
        <v>4</v>
      </c>
      <c r="K17" s="3">
        <v>3</v>
      </c>
      <c r="L17" s="3">
        <v>3</v>
      </c>
      <c r="M17" s="2"/>
      <c r="N17" s="2"/>
      <c r="O17" s="2"/>
      <c r="P17" s="2"/>
      <c r="Q17" s="2"/>
      <c r="R17" s="2"/>
    </row>
    <row r="18" spans="1:18" ht="77.25" thickBot="1" x14ac:dyDescent="0.25">
      <c r="A18" s="1">
        <v>43308.606747685182</v>
      </c>
      <c r="B18" s="2" t="s">
        <v>56</v>
      </c>
      <c r="C18" s="3">
        <v>3</v>
      </c>
      <c r="D18" s="3">
        <v>2</v>
      </c>
      <c r="E18" s="3">
        <v>3</v>
      </c>
      <c r="F18" s="2" t="s">
        <v>39</v>
      </c>
      <c r="G18" s="2" t="s">
        <v>39</v>
      </c>
      <c r="H18" s="2" t="s">
        <v>6</v>
      </c>
      <c r="I18" s="3">
        <v>1</v>
      </c>
      <c r="J18" s="3">
        <v>4</v>
      </c>
      <c r="K18" s="3">
        <v>4</v>
      </c>
      <c r="L18" s="3">
        <v>4</v>
      </c>
      <c r="M18" s="2"/>
      <c r="N18" s="2"/>
      <c r="O18" s="2"/>
      <c r="P18" s="2"/>
      <c r="Q18" s="2"/>
      <c r="R18" s="2"/>
    </row>
    <row r="19" spans="1:18" ht="39" thickBot="1" x14ac:dyDescent="0.25">
      <c r="A19" s="1">
        <v>43308.607199074075</v>
      </c>
      <c r="B19" s="2" t="s">
        <v>57</v>
      </c>
      <c r="C19" s="3">
        <v>3</v>
      </c>
      <c r="D19" s="3">
        <v>1</v>
      </c>
      <c r="E19" s="3">
        <v>3</v>
      </c>
      <c r="F19" s="2" t="s">
        <v>39</v>
      </c>
      <c r="G19" s="2" t="s">
        <v>39</v>
      </c>
      <c r="H19" s="2" t="s">
        <v>42</v>
      </c>
      <c r="I19" s="3">
        <v>1</v>
      </c>
      <c r="J19" s="3">
        <v>4</v>
      </c>
      <c r="K19" s="3">
        <v>4</v>
      </c>
      <c r="L19" s="3">
        <v>3</v>
      </c>
      <c r="M19" s="2"/>
      <c r="N19" s="2"/>
      <c r="O19" s="2"/>
      <c r="P19" s="2"/>
      <c r="Q19" s="2"/>
      <c r="R19" s="2"/>
    </row>
    <row r="20" spans="1:18" ht="39" thickBot="1" x14ac:dyDescent="0.25">
      <c r="A20" s="1">
        <v>43308.651608796295</v>
      </c>
      <c r="B20" s="2" t="s">
        <v>58</v>
      </c>
      <c r="C20" s="3">
        <v>3</v>
      </c>
      <c r="D20" s="3">
        <v>3</v>
      </c>
      <c r="E20" s="3">
        <v>3</v>
      </c>
      <c r="F20" s="2" t="s">
        <v>39</v>
      </c>
      <c r="G20" s="2" t="s">
        <v>4</v>
      </c>
      <c r="H20" s="2" t="s">
        <v>42</v>
      </c>
      <c r="I20" s="3">
        <v>1</v>
      </c>
      <c r="J20" s="3">
        <v>4</v>
      </c>
      <c r="K20" s="3">
        <v>2</v>
      </c>
      <c r="L20" s="3">
        <v>2</v>
      </c>
      <c r="M20" s="2"/>
      <c r="N20" s="2"/>
      <c r="O20" s="2"/>
      <c r="P20" s="2"/>
      <c r="Q20" s="2"/>
      <c r="R20" s="2"/>
    </row>
    <row r="21" spans="1:18" ht="39" thickBot="1" x14ac:dyDescent="0.25">
      <c r="A21" s="1">
        <v>43308.653287037036</v>
      </c>
      <c r="B21" s="2" t="s">
        <v>59</v>
      </c>
      <c r="C21" s="3">
        <v>1</v>
      </c>
      <c r="D21" s="3">
        <v>1</v>
      </c>
      <c r="E21" s="3">
        <v>1</v>
      </c>
      <c r="F21" s="2" t="s">
        <v>4</v>
      </c>
      <c r="G21" s="2" t="s">
        <v>4</v>
      </c>
      <c r="H21" s="2" t="s">
        <v>42</v>
      </c>
      <c r="I21" s="3">
        <v>1</v>
      </c>
      <c r="J21" s="3">
        <v>4</v>
      </c>
      <c r="K21" s="3">
        <v>4</v>
      </c>
      <c r="L21" s="3">
        <v>4</v>
      </c>
      <c r="M21" s="2"/>
      <c r="N21" s="2"/>
      <c r="O21" s="2"/>
      <c r="P21" s="2"/>
      <c r="Q21" s="2"/>
      <c r="R21" s="2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U21" sqref="U21"/>
    </sheetView>
  </sheetViews>
  <sheetFormatPr defaultRowHeight="12.75" x14ac:dyDescent="0.2"/>
  <cols>
    <col min="1" max="1" width="15.42578125" bestFit="1" customWidth="1"/>
    <col min="2" max="2" width="34.28515625" customWidth="1"/>
    <col min="3" max="3" width="9.42578125" customWidth="1"/>
    <col min="14" max="14" width="2" bestFit="1" customWidth="1"/>
    <col min="15" max="16" width="2.28515625" bestFit="1" customWidth="1"/>
    <col min="17" max="17" width="2.42578125" bestFit="1" customWidth="1"/>
    <col min="19" max="19" width="10.28515625" bestFit="1" customWidth="1"/>
    <col min="21" max="21" width="12.140625" bestFit="1" customWidth="1"/>
    <col min="23" max="23" width="11.140625" bestFit="1" customWidth="1"/>
  </cols>
  <sheetData>
    <row r="1" spans="1:23" ht="131.25" customHeight="1" x14ac:dyDescent="0.2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s="12" t="str">
        <f>Antworten!J1</f>
        <v>Ich vergesse häufig das Licht abzudrehen, wenn ich die Wohnung verlasse</v>
      </c>
      <c r="K1" s="12" t="str">
        <f>Antworten!K1</f>
        <v>Ich habe gerne möglichst viele Lampen eingeschaltet</v>
      </c>
      <c r="L1" s="12" t="str">
        <f>Antworten!L1</f>
        <v>Es ist mir eher egal wie viele Lampen in der Wohnung eingeschaltet sind</v>
      </c>
      <c r="M1" t="s">
        <v>37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38</v>
      </c>
      <c r="S1" s="8" t="s">
        <v>28</v>
      </c>
      <c r="T1" s="8" t="s">
        <v>25</v>
      </c>
      <c r="U1" s="8" t="s">
        <v>26</v>
      </c>
      <c r="V1" s="8" t="s">
        <v>29</v>
      </c>
    </row>
    <row r="2" spans="1:23" x14ac:dyDescent="0.2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O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IF(Antworten!J2=1, "H", IF(Antworten!J2=2, "H", IF(Antworten!J2=3, "HO", IF(Antworten!J2=4, "IPO"))))</f>
        <v>IPO</v>
      </c>
      <c r="K2" t="str">
        <f>IF(Antworten!K2=1, "HI", IF(Antworten!K2=2, "HI", IF(Antworten!K2=3, "HI", IF(Antworten!K2=4, "IHPO"))))</f>
        <v>HI</v>
      </c>
      <c r="L2" t="str">
        <f>IF(Antworten!L2=1, "HP", IF(Antworten!L2=2, "HP", IF(Antworten!L2=3, "HP", IF(Antworten!L2=4, "IHPO"))))</f>
        <v>HP</v>
      </c>
      <c r="M2" t="str">
        <f>CONCATENATE(C2,D2,E2,F2,G2,H2,I2,J2,K2,L2)</f>
        <v>OPIPHPHPIHOIOIPOHIHP</v>
      </c>
      <c r="N2">
        <f>LEN(M2)-LEN(SUBSTITUTE(M2,"I",""))</f>
        <v>5</v>
      </c>
      <c r="O2">
        <f>LEN(M2)-LEN(SUBSTITUTE(M2,"H",""))</f>
        <v>5</v>
      </c>
      <c r="P2">
        <f>LEN(M2)-LEN(SUBSTITUTE(M2,"P",""))</f>
        <v>6</v>
      </c>
      <c r="Q2">
        <f>LEN(M2)-LEN(SUBSTITUTE(M2,"O",""))</f>
        <v>4</v>
      </c>
      <c r="R2">
        <f>SUM(N2:Q2)</f>
        <v>20</v>
      </c>
      <c r="S2">
        <f>N2/R2</f>
        <v>0.25</v>
      </c>
      <c r="T2">
        <f>O2/R2</f>
        <v>0.25</v>
      </c>
      <c r="U2">
        <f>P2/R2</f>
        <v>0.3</v>
      </c>
      <c r="V2">
        <f>Q2/R2</f>
        <v>0.2</v>
      </c>
      <c r="W2" t="str">
        <f>LOOKUP(MAX(S2:V2),S2:V2,$S$1:$V$1)</f>
        <v>Professional</v>
      </c>
    </row>
    <row r="3" spans="1:23" x14ac:dyDescent="0.2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>IF(Antworten!J3=1, "H", IF(Antworten!J3=2, "H", IF(Antworten!J3=3, "HO", IF(Antworten!J3=4, "IPO"))))</f>
        <v>H</v>
      </c>
      <c r="K3" t="str">
        <f>IF(Antworten!K3=1, "HI", IF(Antworten!K3=2, "HI", IF(Antworten!K3=3, "HI", IF(Antworten!K3=4, "IHPO"))))</f>
        <v>IHPO</v>
      </c>
      <c r="L3" t="str">
        <f>IF(Antworten!L3=1, "HP", IF(Antworten!L3=2, "HP", IF(Antworten!L3=3, "HP", IF(Antworten!L3=4, "IHPO"))))</f>
        <v>HP</v>
      </c>
      <c r="M3" t="str">
        <f t="shared" ref="M3:M19" si="0">CONCATENATE(C3,D3,E3,F3,G3,H3,I3,J3,K3,L3)</f>
        <v>OPOHPHPIHOIOHIHPOHP</v>
      </c>
      <c r="N3">
        <f t="shared" ref="N3:N19" si="1">LEN(M3)-LEN(SUBSTITUTE(M3,"I",""))</f>
        <v>3</v>
      </c>
      <c r="O3">
        <f t="shared" ref="O3:O19" si="2">LEN(M3)-LEN(SUBSTITUTE(M3,"H",""))</f>
        <v>6</v>
      </c>
      <c r="P3">
        <f t="shared" ref="P3:P19" si="3">LEN(M3)-LEN(SUBSTITUTE(M3,"P",""))</f>
        <v>5</v>
      </c>
      <c r="Q3">
        <f t="shared" ref="Q3:Q19" si="4">LEN(M3)-LEN(SUBSTITUTE(M3,"O",""))</f>
        <v>5</v>
      </c>
      <c r="R3">
        <f t="shared" ref="R3:R19" si="5">SUM(N3:Q3)</f>
        <v>19</v>
      </c>
      <c r="S3">
        <f t="shared" ref="S3:S19" si="6">N3/R3</f>
        <v>0.15789473684210525</v>
      </c>
      <c r="T3">
        <f t="shared" ref="T3:T19" si="7">O3/R3</f>
        <v>0.31578947368421051</v>
      </c>
      <c r="U3">
        <f t="shared" ref="U3:U19" si="8">P3/R3</f>
        <v>0.26315789473684209</v>
      </c>
      <c r="V3">
        <f t="shared" ref="V3:V19" si="9">Q3/R3</f>
        <v>0.26315789473684209</v>
      </c>
      <c r="W3" t="str">
        <f t="shared" ref="W3:W19" si="10">LOOKUP(MAX(S3:V3),S3:V3,$S$1:$V$1)</f>
        <v>Hedonist</v>
      </c>
    </row>
    <row r="4" spans="1:23" x14ac:dyDescent="0.2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>IF(Antworten!J4=1, "H", IF(Antworten!J4=2, "H", IF(Antworten!J4=3, "HO", IF(Antworten!J4=4, "IPO"))))</f>
        <v>IPO</v>
      </c>
      <c r="K4" t="str">
        <f>IF(Antworten!K4=1, "HI", IF(Antworten!K4=2, "HI", IF(Antworten!K4=3, "HI", IF(Antworten!K4=4, "IHPO"))))</f>
        <v>IHPO</v>
      </c>
      <c r="L4" t="str">
        <f>IF(Antworten!L4=1, "HP", IF(Antworten!L4=2, "HP", IF(Antworten!L4=3, "HP", IF(Antworten!L4=4, "IHPO"))))</f>
        <v>IHPO</v>
      </c>
      <c r="M4" t="str">
        <f t="shared" si="0"/>
        <v>IIIPHPHPIHPOIOIPOIHPOIHPO</v>
      </c>
      <c r="N4">
        <f t="shared" si="1"/>
        <v>8</v>
      </c>
      <c r="O4">
        <f t="shared" si="2"/>
        <v>5</v>
      </c>
      <c r="P4">
        <f t="shared" si="3"/>
        <v>7</v>
      </c>
      <c r="Q4">
        <f t="shared" si="4"/>
        <v>5</v>
      </c>
      <c r="R4">
        <f t="shared" si="5"/>
        <v>25</v>
      </c>
      <c r="S4">
        <f t="shared" si="6"/>
        <v>0.32</v>
      </c>
      <c r="T4">
        <f t="shared" si="7"/>
        <v>0.2</v>
      </c>
      <c r="U4">
        <f t="shared" si="8"/>
        <v>0.28000000000000003</v>
      </c>
      <c r="V4">
        <f t="shared" si="9"/>
        <v>0.2</v>
      </c>
      <c r="W4" t="str">
        <f t="shared" si="10"/>
        <v>Optimierer</v>
      </c>
    </row>
    <row r="5" spans="1:23" x14ac:dyDescent="0.2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>IF(Antworten!J5=1, "H", IF(Antworten!J5=2, "H", IF(Antworten!J5=3, "HO", IF(Antworten!J5=4, "IPO"))))</f>
        <v>IPO</v>
      </c>
      <c r="K5" t="str">
        <f>IF(Antworten!K5=1, "HI", IF(Antworten!K5=2, "HI", IF(Antworten!K5=3, "HI", IF(Antworten!K5=4, "IHPO"))))</f>
        <v>HI</v>
      </c>
      <c r="L5" t="str">
        <f>IF(Antworten!L5=1, "HP", IF(Antworten!L5=2, "HP", IF(Antworten!L5=3, "HP", IF(Antworten!L5=4, "IHPO"))))</f>
        <v>HP</v>
      </c>
      <c r="M5" t="str">
        <f t="shared" si="0"/>
        <v>IIIPHPHPIHPOIOIPOHIHP</v>
      </c>
      <c r="N5">
        <f t="shared" si="1"/>
        <v>7</v>
      </c>
      <c r="O5">
        <f t="shared" si="2"/>
        <v>5</v>
      </c>
      <c r="P5">
        <f t="shared" si="3"/>
        <v>6</v>
      </c>
      <c r="Q5">
        <f t="shared" si="4"/>
        <v>3</v>
      </c>
      <c r="R5">
        <f t="shared" si="5"/>
        <v>21</v>
      </c>
      <c r="S5">
        <f t="shared" si="6"/>
        <v>0.33333333333333331</v>
      </c>
      <c r="T5">
        <f t="shared" si="7"/>
        <v>0.23809523809523808</v>
      </c>
      <c r="U5">
        <f t="shared" si="8"/>
        <v>0.2857142857142857</v>
      </c>
      <c r="V5">
        <f t="shared" si="9"/>
        <v>0.14285714285714285</v>
      </c>
      <c r="W5" t="str">
        <f t="shared" si="10"/>
        <v>Optimierer</v>
      </c>
    </row>
    <row r="6" spans="1:23" x14ac:dyDescent="0.2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>IF(Antworten!J6=1, "H", IF(Antworten!J6=2, "H", IF(Antworten!J6=3, "HO", IF(Antworten!J6=4, "IPO"))))</f>
        <v>IPO</v>
      </c>
      <c r="K6" t="str">
        <f>IF(Antworten!K6=1, "HI", IF(Antworten!K6=2, "HI", IF(Antworten!K6=3, "HI", IF(Antworten!K6=4, "IHPO"))))</f>
        <v>HI</v>
      </c>
      <c r="L6" t="str">
        <f>IF(Antworten!L6=1, "HP", IF(Antworten!L6=2, "HP", IF(Antworten!L6=3, "HP", IF(Antworten!L6=4, "IHPO"))))</f>
        <v>IHPO</v>
      </c>
      <c r="M6" t="str">
        <f t="shared" si="0"/>
        <v>OIIPHPHPIHPOIOIPOHIIHPO</v>
      </c>
      <c r="N6">
        <f t="shared" si="1"/>
        <v>7</v>
      </c>
      <c r="O6">
        <f t="shared" si="2"/>
        <v>5</v>
      </c>
      <c r="P6">
        <f t="shared" si="3"/>
        <v>6</v>
      </c>
      <c r="Q6">
        <f t="shared" si="4"/>
        <v>5</v>
      </c>
      <c r="R6">
        <f t="shared" si="5"/>
        <v>23</v>
      </c>
      <c r="S6">
        <f t="shared" si="6"/>
        <v>0.30434782608695654</v>
      </c>
      <c r="T6">
        <f t="shared" si="7"/>
        <v>0.21739130434782608</v>
      </c>
      <c r="U6">
        <f t="shared" si="8"/>
        <v>0.2608695652173913</v>
      </c>
      <c r="V6">
        <f t="shared" si="9"/>
        <v>0.21739130434782608</v>
      </c>
      <c r="W6" t="str">
        <f t="shared" si="10"/>
        <v>Optimierer</v>
      </c>
    </row>
    <row r="7" spans="1:23" x14ac:dyDescent="0.2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>IF(Antworten!J7=1, "H", IF(Antworten!J7=2, "H", IF(Antworten!J7=3, "HO", IF(Antworten!J7=4, "IPO"))))</f>
        <v>IPO</v>
      </c>
      <c r="K7" t="str">
        <f>IF(Antworten!K7=1, "HI", IF(Antworten!K7=2, "HI", IF(Antworten!K7=3, "HI", IF(Antworten!K7=4, "IHPO"))))</f>
        <v>HI</v>
      </c>
      <c r="L7" t="str">
        <f>IF(Antworten!L7=1, "HP", IF(Antworten!L7=2, "HP", IF(Antworten!L7=3, "HP", IF(Antworten!L7=4, "IHPO"))))</f>
        <v>IHPO</v>
      </c>
      <c r="M7" t="str">
        <f t="shared" si="0"/>
        <v>OIIPIOHPIHPOPIPOHIIHPO</v>
      </c>
      <c r="N7">
        <f t="shared" si="1"/>
        <v>7</v>
      </c>
      <c r="O7">
        <f t="shared" si="2"/>
        <v>4</v>
      </c>
      <c r="P7">
        <f t="shared" si="3"/>
        <v>6</v>
      </c>
      <c r="Q7">
        <f t="shared" si="4"/>
        <v>5</v>
      </c>
      <c r="R7">
        <f t="shared" si="5"/>
        <v>22</v>
      </c>
      <c r="S7">
        <f t="shared" si="6"/>
        <v>0.31818181818181818</v>
      </c>
      <c r="T7">
        <f t="shared" si="7"/>
        <v>0.18181818181818182</v>
      </c>
      <c r="U7">
        <f t="shared" si="8"/>
        <v>0.27272727272727271</v>
      </c>
      <c r="V7">
        <f t="shared" si="9"/>
        <v>0.22727272727272727</v>
      </c>
      <c r="W7" t="str">
        <f t="shared" si="10"/>
        <v>Optimierer</v>
      </c>
    </row>
    <row r="8" spans="1:23" x14ac:dyDescent="0.2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>IF(Antworten!J8=1, "H", IF(Antworten!J8=2, "H", IF(Antworten!J8=3, "HO", IF(Antworten!J8=4, "IPO"))))</f>
        <v>HO</v>
      </c>
      <c r="K8" t="str">
        <f>IF(Antworten!K8=1, "HI", IF(Antworten!K8=2, "HI", IF(Antworten!K8=3, "HI", IF(Antworten!K8=4, "IHPO"))))</f>
        <v>IHPO</v>
      </c>
      <c r="L8" t="str">
        <f>IF(Antworten!L8=1, "HP", IF(Antworten!L8=2, "HP", IF(Antworten!L8=3, "HP", IF(Antworten!L8=4, "IHPO"))))</f>
        <v>IHPO</v>
      </c>
      <c r="M8" t="str">
        <f t="shared" si="0"/>
        <v>IIIPHPHPIHPOPHOIHPOIHPO</v>
      </c>
      <c r="N8">
        <f t="shared" si="1"/>
        <v>6</v>
      </c>
      <c r="O8">
        <f t="shared" si="2"/>
        <v>6</v>
      </c>
      <c r="P8">
        <f t="shared" si="3"/>
        <v>7</v>
      </c>
      <c r="Q8">
        <f t="shared" si="4"/>
        <v>4</v>
      </c>
      <c r="R8">
        <f t="shared" si="5"/>
        <v>23</v>
      </c>
      <c r="S8">
        <f t="shared" si="6"/>
        <v>0.2608695652173913</v>
      </c>
      <c r="T8">
        <f t="shared" si="7"/>
        <v>0.2608695652173913</v>
      </c>
      <c r="U8">
        <f t="shared" si="8"/>
        <v>0.30434782608695654</v>
      </c>
      <c r="V8">
        <f t="shared" si="9"/>
        <v>0.17391304347826086</v>
      </c>
      <c r="W8" t="str">
        <f t="shared" si="10"/>
        <v>Professional</v>
      </c>
    </row>
    <row r="9" spans="1:23" x14ac:dyDescent="0.2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>IF(Antworten!J9=1, "H", IF(Antworten!J9=2, "H", IF(Antworten!J9=3, "HO", IF(Antworten!J9=4, "IPO"))))</f>
        <v>IPO</v>
      </c>
      <c r="K9" t="str">
        <f>IF(Antworten!K9=1, "HI", IF(Antworten!K9=2, "HI", IF(Antworten!K9=3, "HI", IF(Antworten!K9=4, "IHPO"))))</f>
        <v>HI</v>
      </c>
      <c r="L9" t="str">
        <f>IF(Antworten!L9=1, "HP", IF(Antworten!L9=2, "HP", IF(Antworten!L9=3, "HP", IF(Antworten!L9=4, "IHPO"))))</f>
        <v>HP</v>
      </c>
      <c r="M9" t="str">
        <f t="shared" si="0"/>
        <v>IPOHPHPIHPOPIPOHIHP</v>
      </c>
      <c r="N9">
        <f t="shared" si="1"/>
        <v>4</v>
      </c>
      <c r="O9">
        <f t="shared" si="2"/>
        <v>5</v>
      </c>
      <c r="P9">
        <f t="shared" si="3"/>
        <v>7</v>
      </c>
      <c r="Q9">
        <f t="shared" si="4"/>
        <v>3</v>
      </c>
      <c r="R9">
        <f t="shared" si="5"/>
        <v>19</v>
      </c>
      <c r="S9">
        <f t="shared" si="6"/>
        <v>0.21052631578947367</v>
      </c>
      <c r="T9">
        <f t="shared" si="7"/>
        <v>0.26315789473684209</v>
      </c>
      <c r="U9">
        <f t="shared" si="8"/>
        <v>0.36842105263157893</v>
      </c>
      <c r="V9">
        <f t="shared" si="9"/>
        <v>0.15789473684210525</v>
      </c>
      <c r="W9" t="str">
        <f t="shared" si="10"/>
        <v>Professional</v>
      </c>
    </row>
    <row r="10" spans="1:23" x14ac:dyDescent="0.2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>IF(Antworten!J10=1, "H", IF(Antworten!J10=2, "H", IF(Antworten!J10=3, "HO", IF(Antworten!J10=4, "IPO"))))</f>
        <v>IPO</v>
      </c>
      <c r="K10" t="str">
        <f>IF(Antworten!K10=1, "HI", IF(Antworten!K10=2, "HI", IF(Antworten!K10=3, "HI", IF(Antworten!K10=4, "IHPO"))))</f>
        <v>IHPO</v>
      </c>
      <c r="L10" t="str">
        <f>IF(Antworten!L10=1, "HP", IF(Antworten!L10=2, "HP", IF(Antworten!L10=3, "HP", IF(Antworten!L10=4, "IHPO"))))</f>
        <v>HP</v>
      </c>
      <c r="M10" t="str">
        <f t="shared" si="0"/>
        <v>IPIPIOHPPIOIPOIHPOHP</v>
      </c>
      <c r="N10">
        <f t="shared" si="1"/>
        <v>6</v>
      </c>
      <c r="O10">
        <f t="shared" si="2"/>
        <v>3</v>
      </c>
      <c r="P10">
        <f t="shared" si="3"/>
        <v>7</v>
      </c>
      <c r="Q10">
        <f t="shared" si="4"/>
        <v>4</v>
      </c>
      <c r="R10">
        <f t="shared" si="5"/>
        <v>20</v>
      </c>
      <c r="S10">
        <f t="shared" si="6"/>
        <v>0.3</v>
      </c>
      <c r="T10">
        <f t="shared" si="7"/>
        <v>0.15</v>
      </c>
      <c r="U10">
        <f t="shared" si="8"/>
        <v>0.35</v>
      </c>
      <c r="V10">
        <f t="shared" si="9"/>
        <v>0.2</v>
      </c>
      <c r="W10" t="str">
        <f t="shared" si="10"/>
        <v>Professional</v>
      </c>
    </row>
    <row r="11" spans="1:23" x14ac:dyDescent="0.2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>IF(Antworten!J11=1, "H", IF(Antworten!J11=2, "H", IF(Antworten!J11=3, "HO", IF(Antworten!J11=4, "IPO"))))</f>
        <v>IPO</v>
      </c>
      <c r="K11" t="str">
        <f>IF(Antworten!K11=1, "HI", IF(Antworten!K11=2, "HI", IF(Antworten!K11=3, "HI", IF(Antworten!K11=4, "IHPO"))))</f>
        <v>HI</v>
      </c>
      <c r="L11" t="str">
        <f>IF(Antworten!L11=1, "HP", IF(Antworten!L11=2, "HP", IF(Antworten!L11=3, "HP", IF(Antworten!L11=4, "IHPO"))))</f>
        <v>IHPO</v>
      </c>
      <c r="M11" t="str">
        <f t="shared" si="0"/>
        <v>OIIPHPHPPPIPOHIIHPO</v>
      </c>
      <c r="N11">
        <f t="shared" si="1"/>
        <v>5</v>
      </c>
      <c r="O11">
        <f t="shared" si="2"/>
        <v>4</v>
      </c>
      <c r="P11">
        <f t="shared" si="3"/>
        <v>7</v>
      </c>
      <c r="Q11">
        <f t="shared" si="4"/>
        <v>3</v>
      </c>
      <c r="R11">
        <f t="shared" si="5"/>
        <v>19</v>
      </c>
      <c r="S11">
        <f t="shared" si="6"/>
        <v>0.26315789473684209</v>
      </c>
      <c r="T11">
        <f t="shared" si="7"/>
        <v>0.21052631578947367</v>
      </c>
      <c r="U11">
        <f t="shared" si="8"/>
        <v>0.36842105263157893</v>
      </c>
      <c r="V11">
        <f t="shared" si="9"/>
        <v>0.15789473684210525</v>
      </c>
      <c r="W11" t="str">
        <f t="shared" si="10"/>
        <v>Professional</v>
      </c>
    </row>
    <row r="12" spans="1:23" x14ac:dyDescent="0.2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>IF(Antworten!J12=1, "H", IF(Antworten!J12=2, "H", IF(Antworten!J12=3, "HO", IF(Antworten!J12=4, "IPO"))))</f>
        <v>H</v>
      </c>
      <c r="K12" t="str">
        <f>IF(Antworten!K12=1, "HI", IF(Antworten!K12=2, "HI", IF(Antworten!K12=3, "HI", IF(Antworten!K12=4, "IHPO"))))</f>
        <v>HI</v>
      </c>
      <c r="L12" t="str">
        <f>IF(Antworten!L12=1, "HP", IF(Antworten!L12=2, "HP", IF(Antworten!L12=3, "HP", IF(Antworten!L12=4, "IHPO"))))</f>
        <v>IHPO</v>
      </c>
      <c r="M12" t="str">
        <f t="shared" si="0"/>
        <v>IOIPHPHPPIOHHIIHPO</v>
      </c>
      <c r="N12">
        <f t="shared" si="1"/>
        <v>5</v>
      </c>
      <c r="O12">
        <f t="shared" si="2"/>
        <v>5</v>
      </c>
      <c r="P12">
        <f t="shared" si="3"/>
        <v>5</v>
      </c>
      <c r="Q12">
        <f t="shared" si="4"/>
        <v>3</v>
      </c>
      <c r="R12">
        <f t="shared" si="5"/>
        <v>18</v>
      </c>
      <c r="S12">
        <f t="shared" si="6"/>
        <v>0.27777777777777779</v>
      </c>
      <c r="T12">
        <f t="shared" si="7"/>
        <v>0.27777777777777779</v>
      </c>
      <c r="U12">
        <f t="shared" si="8"/>
        <v>0.27777777777777779</v>
      </c>
      <c r="V12">
        <f t="shared" si="9"/>
        <v>0.16666666666666666</v>
      </c>
      <c r="W12" t="str">
        <f t="shared" si="10"/>
        <v>Professional</v>
      </c>
    </row>
    <row r="13" spans="1:23" x14ac:dyDescent="0.2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>IF(Antworten!J13=1, "H", IF(Antworten!J13=2, "H", IF(Antworten!J13=3, "HO", IF(Antworten!J13=4, "IPO"))))</f>
        <v>IPO</v>
      </c>
      <c r="K13" t="str">
        <f>IF(Antworten!K13=1, "HI", IF(Antworten!K13=2, "HI", IF(Antworten!K13=3, "HI", IF(Antworten!K13=4, "IHPO"))))</f>
        <v>HI</v>
      </c>
      <c r="L13" t="str">
        <f>IF(Antworten!L13=1, "HP", IF(Antworten!L13=2, "HP", IF(Antworten!L13=3, "HP", IF(Antworten!L13=4, "IHPO"))))</f>
        <v>HP</v>
      </c>
      <c r="M13" t="str">
        <f t="shared" si="0"/>
        <v>OIIPHPIOIHOIOIPOHIHP</v>
      </c>
      <c r="N13">
        <f t="shared" si="1"/>
        <v>7</v>
      </c>
      <c r="O13">
        <f t="shared" si="2"/>
        <v>4</v>
      </c>
      <c r="P13">
        <f t="shared" si="3"/>
        <v>4</v>
      </c>
      <c r="Q13">
        <f t="shared" si="4"/>
        <v>5</v>
      </c>
      <c r="R13">
        <f t="shared" si="5"/>
        <v>20</v>
      </c>
      <c r="S13">
        <f t="shared" si="6"/>
        <v>0.35</v>
      </c>
      <c r="T13">
        <f t="shared" si="7"/>
        <v>0.2</v>
      </c>
      <c r="U13">
        <f t="shared" si="8"/>
        <v>0.2</v>
      </c>
      <c r="V13">
        <f t="shared" si="9"/>
        <v>0.25</v>
      </c>
      <c r="W13" t="str">
        <f t="shared" si="10"/>
        <v>Optimierer</v>
      </c>
    </row>
    <row r="14" spans="1:23" x14ac:dyDescent="0.2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>IF(Antworten!J14=1, "H", IF(Antworten!J14=2, "H", IF(Antworten!J14=3, "HO", IF(Antworten!J14=4, "IPO"))))</f>
        <v>IPO</v>
      </c>
      <c r="K14" t="str">
        <f>IF(Antworten!K14=1, "HI", IF(Antworten!K14=2, "HI", IF(Antworten!K14=3, "HI", IF(Antworten!K14=4, "IHPO"))))</f>
        <v>IHPO</v>
      </c>
      <c r="L14" t="str">
        <f>IF(Antworten!L14=1, "HP", IF(Antworten!L14=2, "HP", IF(Antworten!L14=3, "HP", IF(Antworten!L14=4, "IHPO"))))</f>
        <v>IHPO</v>
      </c>
      <c r="M14" t="str">
        <f t="shared" si="0"/>
        <v>OOIPIOHPPPIPOIHPOIHPO</v>
      </c>
      <c r="N14">
        <f t="shared" si="1"/>
        <v>5</v>
      </c>
      <c r="O14">
        <f t="shared" si="2"/>
        <v>3</v>
      </c>
      <c r="P14">
        <f t="shared" si="3"/>
        <v>7</v>
      </c>
      <c r="Q14">
        <f t="shared" si="4"/>
        <v>6</v>
      </c>
      <c r="R14">
        <f t="shared" si="5"/>
        <v>21</v>
      </c>
      <c r="S14">
        <f t="shared" si="6"/>
        <v>0.23809523809523808</v>
      </c>
      <c r="T14">
        <f t="shared" si="7"/>
        <v>0.14285714285714285</v>
      </c>
      <c r="U14">
        <f t="shared" si="8"/>
        <v>0.33333333333333331</v>
      </c>
      <c r="V14">
        <f t="shared" si="9"/>
        <v>0.2857142857142857</v>
      </c>
      <c r="W14" t="str">
        <f t="shared" si="10"/>
        <v>Professional</v>
      </c>
    </row>
    <row r="15" spans="1:23" x14ac:dyDescent="0.2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>IF(Antworten!J15=1, "H", IF(Antworten!J15=2, "H", IF(Antworten!J15=3, "HO", IF(Antworten!J15=4, "IPO"))))</f>
        <v>IPO</v>
      </c>
      <c r="K15" t="str">
        <f>IF(Antworten!K15=1, "HI", IF(Antworten!K15=2, "HI", IF(Antworten!K15=3, "HI", IF(Antworten!K15=4, "IHPO"))))</f>
        <v>IHPO</v>
      </c>
      <c r="L15" t="str">
        <f>IF(Antworten!L15=1, "HP", IF(Antworten!L15=2, "HP", IF(Antworten!L15=3, "HP", IF(Antworten!L15=4, "IHPO"))))</f>
        <v>HP</v>
      </c>
      <c r="M15" t="str">
        <f t="shared" si="0"/>
        <v>PIIPIOHPIHPOIOIPOIHPOHP</v>
      </c>
      <c r="N15">
        <f t="shared" si="1"/>
        <v>7</v>
      </c>
      <c r="O15">
        <f t="shared" si="2"/>
        <v>4</v>
      </c>
      <c r="P15">
        <f t="shared" si="3"/>
        <v>7</v>
      </c>
      <c r="Q15">
        <f t="shared" si="4"/>
        <v>5</v>
      </c>
      <c r="R15">
        <f t="shared" si="5"/>
        <v>23</v>
      </c>
      <c r="S15">
        <f t="shared" si="6"/>
        <v>0.30434782608695654</v>
      </c>
      <c r="T15">
        <f t="shared" si="7"/>
        <v>0.17391304347826086</v>
      </c>
      <c r="U15">
        <f t="shared" si="8"/>
        <v>0.30434782608695654</v>
      </c>
      <c r="V15">
        <f t="shared" si="9"/>
        <v>0.21739130434782608</v>
      </c>
      <c r="W15" t="str">
        <f t="shared" si="10"/>
        <v>Professional</v>
      </c>
    </row>
    <row r="16" spans="1:23" x14ac:dyDescent="0.2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>IF(Antworten!J16=1, "H", IF(Antworten!J16=2, "H", IF(Antworten!J16=3, "HO", IF(Antworten!J16=4, "IPO"))))</f>
        <v>IPO</v>
      </c>
      <c r="K16" t="str">
        <f>IF(Antworten!K16=1, "HI", IF(Antworten!K16=2, "HI", IF(Antworten!K16=3, "HI", IF(Antworten!K16=4, "IHPO"))))</f>
        <v>HI</v>
      </c>
      <c r="L16" t="str">
        <f>IF(Antworten!L16=1, "HP", IF(Antworten!L16=2, "HP", IF(Antworten!L16=3, "HP", IF(Antworten!L16=4, "IHPO"))))</f>
        <v>HP</v>
      </c>
      <c r="M16" t="str">
        <f t="shared" si="0"/>
        <v>OIIPHPHPIHPOIOIPOHIHP</v>
      </c>
      <c r="N16">
        <f t="shared" si="1"/>
        <v>6</v>
      </c>
      <c r="O16">
        <f t="shared" si="2"/>
        <v>5</v>
      </c>
      <c r="P16">
        <f t="shared" si="3"/>
        <v>6</v>
      </c>
      <c r="Q16">
        <f t="shared" si="4"/>
        <v>4</v>
      </c>
      <c r="R16">
        <f t="shared" si="5"/>
        <v>21</v>
      </c>
      <c r="S16">
        <f t="shared" si="6"/>
        <v>0.2857142857142857</v>
      </c>
      <c r="T16">
        <f t="shared" si="7"/>
        <v>0.23809523809523808</v>
      </c>
      <c r="U16">
        <f t="shared" si="8"/>
        <v>0.2857142857142857</v>
      </c>
      <c r="V16">
        <f t="shared" si="9"/>
        <v>0.19047619047619047</v>
      </c>
      <c r="W16" t="str">
        <f t="shared" si="10"/>
        <v>Professional</v>
      </c>
    </row>
    <row r="17" spans="1:23" x14ac:dyDescent="0.2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>IF(Antworten!J17=1, "H", IF(Antworten!J17=2, "H", IF(Antworten!J17=3, "HO", IF(Antworten!J17=4, "IPO"))))</f>
        <v>IPO</v>
      </c>
      <c r="K17" t="str">
        <f>IF(Antworten!K17=1, "HI", IF(Antworten!K17=2, "HI", IF(Antworten!K17=3, "HI", IF(Antworten!K17=4, "IHPO"))))</f>
        <v>HI</v>
      </c>
      <c r="L17" t="str">
        <f>IF(Antworten!L17=1, "HP", IF(Antworten!L17=2, "HP", IF(Antworten!L17=3, "HP", IF(Antworten!L17=4, "IHPO"))))</f>
        <v>HP</v>
      </c>
      <c r="M17" t="str">
        <f t="shared" si="0"/>
        <v>PPIPIOHPPIOIPOHIHP</v>
      </c>
      <c r="N17">
        <f t="shared" si="1"/>
        <v>5</v>
      </c>
      <c r="O17">
        <f t="shared" si="2"/>
        <v>3</v>
      </c>
      <c r="P17">
        <f t="shared" si="3"/>
        <v>7</v>
      </c>
      <c r="Q17">
        <f t="shared" si="4"/>
        <v>3</v>
      </c>
      <c r="R17">
        <f t="shared" si="5"/>
        <v>18</v>
      </c>
      <c r="S17">
        <f t="shared" si="6"/>
        <v>0.27777777777777779</v>
      </c>
      <c r="T17">
        <f t="shared" si="7"/>
        <v>0.16666666666666666</v>
      </c>
      <c r="U17">
        <f t="shared" si="8"/>
        <v>0.3888888888888889</v>
      </c>
      <c r="V17">
        <f t="shared" si="9"/>
        <v>0.16666666666666666</v>
      </c>
      <c r="W17" t="str">
        <f t="shared" si="10"/>
        <v>Professional</v>
      </c>
    </row>
    <row r="18" spans="1:23" x14ac:dyDescent="0.2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>IF(Antworten!J18=1, "H", IF(Antworten!J18=2, "H", IF(Antworten!J18=3, "HO", IF(Antworten!J18=4, "IPO"))))</f>
        <v>IPO</v>
      </c>
      <c r="K18" t="str">
        <f>IF(Antworten!K18=1, "HI", IF(Antworten!K18=2, "HI", IF(Antworten!K18=3, "HI", IF(Antworten!K18=4, "IHPO"))))</f>
        <v>IHPO</v>
      </c>
      <c r="L18" t="str">
        <f>IF(Antworten!L18=1, "HP", IF(Antworten!L18=2, "HP", IF(Antworten!L18=3, "HP", IF(Antworten!L18=4, "IHPO"))))</f>
        <v>IHPO</v>
      </c>
      <c r="M18" t="str">
        <f t="shared" si="0"/>
        <v>OIIPIOIOPPIPOIHPOIHPO</v>
      </c>
      <c r="N18">
        <f t="shared" si="1"/>
        <v>7</v>
      </c>
      <c r="O18">
        <f t="shared" si="2"/>
        <v>2</v>
      </c>
      <c r="P18">
        <f t="shared" si="3"/>
        <v>6</v>
      </c>
      <c r="Q18">
        <f t="shared" si="4"/>
        <v>6</v>
      </c>
      <c r="R18">
        <f t="shared" si="5"/>
        <v>21</v>
      </c>
      <c r="S18">
        <f t="shared" si="6"/>
        <v>0.33333333333333331</v>
      </c>
      <c r="T18">
        <f t="shared" si="7"/>
        <v>9.5238095238095233E-2</v>
      </c>
      <c r="U18">
        <f t="shared" si="8"/>
        <v>0.2857142857142857</v>
      </c>
      <c r="V18">
        <f t="shared" si="9"/>
        <v>0.2857142857142857</v>
      </c>
      <c r="W18" t="str">
        <f t="shared" si="10"/>
        <v>Optimierer</v>
      </c>
    </row>
    <row r="19" spans="1:23" x14ac:dyDescent="0.2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>IF(Antworten!J19=1, "H", IF(Antworten!J19=2, "H", IF(Antworten!J19=3, "HO", IF(Antworten!J19=4, "IPO"))))</f>
        <v>IPO</v>
      </c>
      <c r="K19" t="str">
        <f>IF(Antworten!K19=1, "HI", IF(Antworten!K19=2, "HI", IF(Antworten!K19=3, "HI", IF(Antworten!K19=4, "IHPO"))))</f>
        <v>IHPO</v>
      </c>
      <c r="L19" t="str">
        <f>IF(Antworten!L19=1, "HP", IF(Antworten!L19=2, "HP", IF(Antworten!L19=3, "HP", IF(Antworten!L19=4, "IHPO"))))</f>
        <v>HP</v>
      </c>
      <c r="M19" t="str">
        <f t="shared" si="0"/>
        <v>OPIPIOIOIHPOPIPOIHPOHP</v>
      </c>
      <c r="N19">
        <f t="shared" si="1"/>
        <v>6</v>
      </c>
      <c r="O19">
        <f t="shared" si="2"/>
        <v>3</v>
      </c>
      <c r="P19">
        <f t="shared" si="3"/>
        <v>7</v>
      </c>
      <c r="Q19">
        <f t="shared" si="4"/>
        <v>6</v>
      </c>
      <c r="R19">
        <f t="shared" si="5"/>
        <v>22</v>
      </c>
      <c r="S19">
        <f t="shared" si="6"/>
        <v>0.27272727272727271</v>
      </c>
      <c r="T19">
        <f t="shared" si="7"/>
        <v>0.13636363636363635</v>
      </c>
      <c r="U19">
        <f t="shared" si="8"/>
        <v>0.31818181818181818</v>
      </c>
      <c r="V19">
        <f t="shared" si="9"/>
        <v>0.27272727272727271</v>
      </c>
      <c r="W19" t="str">
        <f t="shared" si="10"/>
        <v>Professional</v>
      </c>
    </row>
    <row r="20" spans="1:23" x14ac:dyDescent="0.2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>IF(Antworten!J20=1, "H", IF(Antworten!J20=2, "H", IF(Antworten!J20=3, "HO", IF(Antworten!J20=4, "IPO"))))</f>
        <v>IPO</v>
      </c>
      <c r="K20" t="str">
        <f>IF(Antworten!K20=1, "HI", IF(Antworten!K20=2, "HI", IF(Antworten!K20=3, "HI", IF(Antworten!K20=4, "IHPO"))))</f>
        <v>HI</v>
      </c>
      <c r="L20" t="str">
        <f>IF(Antworten!L20=1, "HP", IF(Antworten!L20=2, "HP", IF(Antworten!L20=3, "HP", IF(Antworten!L20=4, "IHPO"))))</f>
        <v>HP</v>
      </c>
      <c r="M20" t="str">
        <f t="shared" ref="M20:M21" si="11">CONCATENATE(C20,D20,E20,F20,G20,H20,I20,J20,K20,L20)</f>
        <v>OOIPIOHPIHPOPIPOHIHP</v>
      </c>
      <c r="N20">
        <f t="shared" ref="N20:N21" si="12">LEN(M20)-LEN(SUBSTITUTE(M20,"I",""))</f>
        <v>5</v>
      </c>
      <c r="O20">
        <f t="shared" ref="O20:O21" si="13">LEN(M20)-LEN(SUBSTITUTE(M20,"H",""))</f>
        <v>4</v>
      </c>
      <c r="P20">
        <f t="shared" ref="P20:P21" si="14">LEN(M20)-LEN(SUBSTITUTE(M20,"P",""))</f>
        <v>6</v>
      </c>
      <c r="Q20">
        <f t="shared" ref="Q20:Q21" si="15">LEN(M20)-LEN(SUBSTITUTE(M20,"O",""))</f>
        <v>5</v>
      </c>
      <c r="R20">
        <f t="shared" ref="R20:R21" si="16">SUM(N20:Q20)</f>
        <v>20</v>
      </c>
      <c r="S20">
        <f t="shared" ref="S20:S21" si="17">N20/R20</f>
        <v>0.25</v>
      </c>
      <c r="T20">
        <f t="shared" ref="T20:T21" si="18">O20/R20</f>
        <v>0.2</v>
      </c>
      <c r="U20">
        <f t="shared" ref="U20:U21" si="19">P20/R20</f>
        <v>0.3</v>
      </c>
      <c r="V20">
        <f t="shared" ref="V20:V21" si="20">Q20/R20</f>
        <v>0.25</v>
      </c>
      <c r="W20" t="str">
        <f t="shared" ref="W20:W21" si="21">LOOKUP(MAX(S20:V20),S20:V20,$S$1:$V$1)</f>
        <v>Professional</v>
      </c>
    </row>
    <row r="21" spans="1:23" x14ac:dyDescent="0.2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>IF(Antworten!J21=1, "H", IF(Antworten!J21=2, "H", IF(Antworten!J21=3, "HO", IF(Antworten!J21=4, "IPO"))))</f>
        <v>IPO</v>
      </c>
      <c r="K21" t="str">
        <f>IF(Antworten!K21=1, "HI", IF(Antworten!K21=2, "HI", IF(Antworten!K21=3, "HI", IF(Antworten!K21=4, "IHPO"))))</f>
        <v>IHPO</v>
      </c>
      <c r="L21" t="str">
        <f>IF(Antworten!L21=1, "HP", IF(Antworten!L21=2, "HP", IF(Antworten!L21=3, "HP", IF(Antworten!L21=4, "IHPO"))))</f>
        <v>IHPO</v>
      </c>
      <c r="M21" t="str">
        <f t="shared" si="11"/>
        <v>PPOHPHPIHPOPIPOIHPOIHPO</v>
      </c>
      <c r="N21">
        <f t="shared" si="12"/>
        <v>4</v>
      </c>
      <c r="O21">
        <f t="shared" si="13"/>
        <v>5</v>
      </c>
      <c r="P21">
        <f t="shared" si="14"/>
        <v>9</v>
      </c>
      <c r="Q21">
        <f t="shared" si="15"/>
        <v>5</v>
      </c>
      <c r="R21">
        <f t="shared" si="16"/>
        <v>23</v>
      </c>
      <c r="S21">
        <f t="shared" si="17"/>
        <v>0.17391304347826086</v>
      </c>
      <c r="T21">
        <f t="shared" si="18"/>
        <v>0.21739130434782608</v>
      </c>
      <c r="U21">
        <f t="shared" si="19"/>
        <v>0.39130434782608697</v>
      </c>
      <c r="V21">
        <f t="shared" si="20"/>
        <v>0.21739130434782608</v>
      </c>
      <c r="W21" t="str">
        <f t="shared" si="21"/>
        <v>Professional</v>
      </c>
    </row>
  </sheetData>
  <conditionalFormatting sqref="S2:V21">
    <cfRule type="cellIs" dxfId="9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R21" sqref="R21"/>
    </sheetView>
  </sheetViews>
  <sheetFormatPr defaultRowHeight="12.75" x14ac:dyDescent="0.2"/>
  <cols>
    <col min="1" max="1" width="15.42578125" bestFit="1" customWidth="1"/>
    <col min="2" max="2" width="34.28515625" customWidth="1"/>
    <col min="3" max="3" width="9.42578125" customWidth="1"/>
    <col min="10" max="10" width="16.140625" bestFit="1" customWidth="1"/>
    <col min="11" max="11" width="2" bestFit="1" customWidth="1"/>
    <col min="12" max="13" width="2.28515625" bestFit="1" customWidth="1"/>
    <col min="14" max="14" width="2.42578125" bestFit="1" customWidth="1"/>
    <col min="16" max="16" width="10.28515625" bestFit="1" customWidth="1"/>
    <col min="18" max="18" width="12.140625" bestFit="1" customWidth="1"/>
    <col min="20" max="20" width="11.140625" bestFit="1" customWidth="1"/>
  </cols>
  <sheetData>
    <row r="1" spans="1:20" ht="131.25" customHeight="1" x14ac:dyDescent="0.2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t="s">
        <v>37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38</v>
      </c>
      <c r="P1" s="8" t="s">
        <v>28</v>
      </c>
      <c r="Q1" s="8" t="s">
        <v>25</v>
      </c>
      <c r="R1" s="8" t="s">
        <v>26</v>
      </c>
      <c r="S1" s="8" t="s">
        <v>29</v>
      </c>
    </row>
    <row r="2" spans="1:20" x14ac:dyDescent="0.2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O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CONCATENATE(C2,D2,E2,F2,G2,H2,I2)</f>
        <v>OPIPHPHPIHOIO</v>
      </c>
      <c r="K2">
        <f>LEN(J2)-LEN(SUBSTITUTE(J2,"I",""))</f>
        <v>3</v>
      </c>
      <c r="L2">
        <f>LEN(J2)-LEN(SUBSTITUTE(J2,"H",""))</f>
        <v>3</v>
      </c>
      <c r="M2">
        <f>LEN(J2)-LEN(SUBSTITUTE(J2,"P",""))</f>
        <v>4</v>
      </c>
      <c r="N2">
        <f>LEN(J2)-LEN(SUBSTITUTE(J2,"O",""))</f>
        <v>3</v>
      </c>
      <c r="O2">
        <f>SUM(K2:N2)</f>
        <v>13</v>
      </c>
      <c r="P2" s="9">
        <f>K2/O2</f>
        <v>0.23076923076923078</v>
      </c>
      <c r="Q2" s="9">
        <f>L2/O2</f>
        <v>0.23076923076923078</v>
      </c>
      <c r="R2" s="9">
        <f>M2/O2</f>
        <v>0.30769230769230771</v>
      </c>
      <c r="S2" s="9">
        <f>N2/O2</f>
        <v>0.23076923076923078</v>
      </c>
      <c r="T2" t="str">
        <f>LOOKUP(MAX(P2:S2),P2:S2,$P$1:$S$1)</f>
        <v>Professional</v>
      </c>
    </row>
    <row r="3" spans="1:20" x14ac:dyDescent="0.2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 t="shared" ref="J3:J17" si="0">CONCATENATE(C3,D3,E3,F3,G3,H3,I3)</f>
        <v>OPOHPHPIHOIO</v>
      </c>
      <c r="K3">
        <f t="shared" ref="K3:K17" si="1">LEN(J3)-LEN(SUBSTITUTE(J3,"I",""))</f>
        <v>2</v>
      </c>
      <c r="L3">
        <f t="shared" ref="L3:L17" si="2">LEN(J3)-LEN(SUBSTITUTE(J3,"H",""))</f>
        <v>3</v>
      </c>
      <c r="M3">
        <f t="shared" ref="M3:M17" si="3">LEN(J3)-LEN(SUBSTITUTE(J3,"P",""))</f>
        <v>3</v>
      </c>
      <c r="N3">
        <f t="shared" ref="N3:N17" si="4">LEN(J3)-LEN(SUBSTITUTE(J3,"O",""))</f>
        <v>4</v>
      </c>
      <c r="O3">
        <f t="shared" ref="O3:O17" si="5">SUM(K3:N3)</f>
        <v>12</v>
      </c>
      <c r="P3" s="9">
        <f t="shared" ref="P3:P17" si="6">K3/O3</f>
        <v>0.16666666666666666</v>
      </c>
      <c r="Q3" s="9">
        <f t="shared" ref="Q3:Q17" si="7">L3/O3</f>
        <v>0.25</v>
      </c>
      <c r="R3" s="9">
        <f t="shared" ref="R3:R17" si="8">M3/O3</f>
        <v>0.25</v>
      </c>
      <c r="S3" s="9">
        <f t="shared" ref="S3:S17" si="9">N3/O3</f>
        <v>0.33333333333333331</v>
      </c>
      <c r="T3" t="str">
        <f t="shared" ref="T3:T17" si="10">LOOKUP(MAX(P3:S3),P3:S3,$P$1:$S$1)</f>
        <v>Optimierer</v>
      </c>
    </row>
    <row r="4" spans="1:20" x14ac:dyDescent="0.2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 t="shared" si="0"/>
        <v>IIIPHPHPIHPOIO</v>
      </c>
      <c r="K4">
        <f t="shared" si="1"/>
        <v>5</v>
      </c>
      <c r="L4">
        <f t="shared" si="2"/>
        <v>3</v>
      </c>
      <c r="M4">
        <f t="shared" si="3"/>
        <v>4</v>
      </c>
      <c r="N4">
        <f t="shared" si="4"/>
        <v>2</v>
      </c>
      <c r="O4">
        <f t="shared" si="5"/>
        <v>14</v>
      </c>
      <c r="P4" s="9">
        <f t="shared" si="6"/>
        <v>0.35714285714285715</v>
      </c>
      <c r="Q4" s="9">
        <f t="shared" si="7"/>
        <v>0.21428571428571427</v>
      </c>
      <c r="R4" s="9">
        <f t="shared" si="8"/>
        <v>0.2857142857142857</v>
      </c>
      <c r="S4" s="9">
        <f t="shared" si="9"/>
        <v>0.14285714285714285</v>
      </c>
      <c r="T4" t="str">
        <f t="shared" si="10"/>
        <v>Optimierer</v>
      </c>
    </row>
    <row r="5" spans="1:20" x14ac:dyDescent="0.2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 t="shared" si="0"/>
        <v>IIIPHPHPIHPOIO</v>
      </c>
      <c r="K5">
        <f t="shared" si="1"/>
        <v>5</v>
      </c>
      <c r="L5">
        <f t="shared" si="2"/>
        <v>3</v>
      </c>
      <c r="M5">
        <f t="shared" si="3"/>
        <v>4</v>
      </c>
      <c r="N5">
        <f t="shared" si="4"/>
        <v>2</v>
      </c>
      <c r="O5">
        <f t="shared" si="5"/>
        <v>14</v>
      </c>
      <c r="P5" s="9">
        <f t="shared" si="6"/>
        <v>0.35714285714285715</v>
      </c>
      <c r="Q5" s="9">
        <f t="shared" si="7"/>
        <v>0.21428571428571427</v>
      </c>
      <c r="R5" s="9">
        <f t="shared" si="8"/>
        <v>0.2857142857142857</v>
      </c>
      <c r="S5" s="9">
        <f t="shared" si="9"/>
        <v>0.14285714285714285</v>
      </c>
      <c r="T5" t="str">
        <f t="shared" si="10"/>
        <v>Optimierer</v>
      </c>
    </row>
    <row r="6" spans="1:20" x14ac:dyDescent="0.2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 t="shared" si="0"/>
        <v>OIIPHPHPIHPOIO</v>
      </c>
      <c r="K6">
        <f t="shared" si="1"/>
        <v>4</v>
      </c>
      <c r="L6">
        <f t="shared" si="2"/>
        <v>3</v>
      </c>
      <c r="M6">
        <f t="shared" si="3"/>
        <v>4</v>
      </c>
      <c r="N6">
        <f t="shared" si="4"/>
        <v>3</v>
      </c>
      <c r="O6">
        <f t="shared" si="5"/>
        <v>14</v>
      </c>
      <c r="P6" s="9">
        <f t="shared" si="6"/>
        <v>0.2857142857142857</v>
      </c>
      <c r="Q6" s="9">
        <f t="shared" si="7"/>
        <v>0.21428571428571427</v>
      </c>
      <c r="R6" s="9">
        <f t="shared" si="8"/>
        <v>0.2857142857142857</v>
      </c>
      <c r="S6" s="9">
        <f t="shared" si="9"/>
        <v>0.21428571428571427</v>
      </c>
      <c r="T6" t="str">
        <f t="shared" si="10"/>
        <v>Professional</v>
      </c>
    </row>
    <row r="7" spans="1:20" x14ac:dyDescent="0.2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 t="shared" si="0"/>
        <v>OIIPIOHPIHPOP</v>
      </c>
      <c r="K7">
        <f t="shared" si="1"/>
        <v>4</v>
      </c>
      <c r="L7">
        <f t="shared" si="2"/>
        <v>2</v>
      </c>
      <c r="M7">
        <f t="shared" si="3"/>
        <v>4</v>
      </c>
      <c r="N7">
        <f t="shared" si="4"/>
        <v>3</v>
      </c>
      <c r="O7">
        <f t="shared" si="5"/>
        <v>13</v>
      </c>
      <c r="P7" s="9">
        <f t="shared" si="6"/>
        <v>0.30769230769230771</v>
      </c>
      <c r="Q7" s="9">
        <f t="shared" si="7"/>
        <v>0.15384615384615385</v>
      </c>
      <c r="R7" s="9">
        <f t="shared" si="8"/>
        <v>0.30769230769230771</v>
      </c>
      <c r="S7" s="9">
        <f t="shared" si="9"/>
        <v>0.23076923076923078</v>
      </c>
      <c r="T7" t="str">
        <f t="shared" si="10"/>
        <v>Professional</v>
      </c>
    </row>
    <row r="8" spans="1:20" x14ac:dyDescent="0.2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 t="shared" si="0"/>
        <v>IIIPHPHPIHPOP</v>
      </c>
      <c r="K8">
        <f t="shared" si="1"/>
        <v>4</v>
      </c>
      <c r="L8">
        <f t="shared" si="2"/>
        <v>3</v>
      </c>
      <c r="M8">
        <f t="shared" si="3"/>
        <v>5</v>
      </c>
      <c r="N8">
        <f t="shared" si="4"/>
        <v>1</v>
      </c>
      <c r="O8">
        <f t="shared" si="5"/>
        <v>13</v>
      </c>
      <c r="P8" s="9">
        <f t="shared" si="6"/>
        <v>0.30769230769230771</v>
      </c>
      <c r="Q8" s="9">
        <f t="shared" si="7"/>
        <v>0.23076923076923078</v>
      </c>
      <c r="R8" s="9">
        <f t="shared" si="8"/>
        <v>0.38461538461538464</v>
      </c>
      <c r="S8" s="9">
        <f t="shared" si="9"/>
        <v>7.6923076923076927E-2</v>
      </c>
      <c r="T8" t="str">
        <f t="shared" si="10"/>
        <v>Professional</v>
      </c>
    </row>
    <row r="9" spans="1:20" x14ac:dyDescent="0.2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 t="shared" si="0"/>
        <v>IPOHPHPIHPOP</v>
      </c>
      <c r="K9">
        <f t="shared" si="1"/>
        <v>2</v>
      </c>
      <c r="L9">
        <f t="shared" si="2"/>
        <v>3</v>
      </c>
      <c r="M9">
        <f t="shared" si="3"/>
        <v>5</v>
      </c>
      <c r="N9">
        <f t="shared" si="4"/>
        <v>2</v>
      </c>
      <c r="O9">
        <f t="shared" si="5"/>
        <v>12</v>
      </c>
      <c r="P9" s="9">
        <f t="shared" si="6"/>
        <v>0.16666666666666666</v>
      </c>
      <c r="Q9" s="9">
        <f t="shared" si="7"/>
        <v>0.25</v>
      </c>
      <c r="R9" s="9">
        <f t="shared" si="8"/>
        <v>0.41666666666666669</v>
      </c>
      <c r="S9" s="9">
        <f t="shared" si="9"/>
        <v>0.16666666666666666</v>
      </c>
      <c r="T9" t="str">
        <f t="shared" si="10"/>
        <v>Professional</v>
      </c>
    </row>
    <row r="10" spans="1:20" x14ac:dyDescent="0.2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 t="shared" si="0"/>
        <v>IPIPIOHPPIO</v>
      </c>
      <c r="K10">
        <f t="shared" si="1"/>
        <v>4</v>
      </c>
      <c r="L10">
        <f t="shared" si="2"/>
        <v>1</v>
      </c>
      <c r="M10">
        <f t="shared" si="3"/>
        <v>4</v>
      </c>
      <c r="N10">
        <f t="shared" si="4"/>
        <v>2</v>
      </c>
      <c r="O10">
        <f t="shared" si="5"/>
        <v>11</v>
      </c>
      <c r="P10" s="9">
        <f t="shared" si="6"/>
        <v>0.36363636363636365</v>
      </c>
      <c r="Q10" s="9">
        <f t="shared" si="7"/>
        <v>9.0909090909090912E-2</v>
      </c>
      <c r="R10" s="9">
        <f t="shared" si="8"/>
        <v>0.36363636363636365</v>
      </c>
      <c r="S10" s="9">
        <f t="shared" si="9"/>
        <v>0.18181818181818182</v>
      </c>
      <c r="T10" t="str">
        <f t="shared" si="10"/>
        <v>Professional</v>
      </c>
    </row>
    <row r="11" spans="1:20" x14ac:dyDescent="0.2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 t="shared" si="0"/>
        <v>OIIPHPHPPP</v>
      </c>
      <c r="K11">
        <f t="shared" si="1"/>
        <v>2</v>
      </c>
      <c r="L11">
        <f t="shared" si="2"/>
        <v>2</v>
      </c>
      <c r="M11">
        <f t="shared" si="3"/>
        <v>5</v>
      </c>
      <c r="N11">
        <f t="shared" si="4"/>
        <v>1</v>
      </c>
      <c r="O11">
        <f t="shared" si="5"/>
        <v>10</v>
      </c>
      <c r="P11" s="9">
        <f t="shared" si="6"/>
        <v>0.2</v>
      </c>
      <c r="Q11" s="9">
        <f t="shared" si="7"/>
        <v>0.2</v>
      </c>
      <c r="R11" s="9">
        <f t="shared" si="8"/>
        <v>0.5</v>
      </c>
      <c r="S11" s="9">
        <f t="shared" si="9"/>
        <v>0.1</v>
      </c>
      <c r="T11" t="str">
        <f t="shared" si="10"/>
        <v>Professional</v>
      </c>
    </row>
    <row r="12" spans="1:20" x14ac:dyDescent="0.2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 t="shared" si="0"/>
        <v>IOIPHPHPPIO</v>
      </c>
      <c r="K12">
        <f t="shared" si="1"/>
        <v>3</v>
      </c>
      <c r="L12">
        <f t="shared" si="2"/>
        <v>2</v>
      </c>
      <c r="M12">
        <f t="shared" si="3"/>
        <v>4</v>
      </c>
      <c r="N12">
        <f t="shared" si="4"/>
        <v>2</v>
      </c>
      <c r="O12">
        <f t="shared" si="5"/>
        <v>11</v>
      </c>
      <c r="P12" s="9">
        <f t="shared" si="6"/>
        <v>0.27272727272727271</v>
      </c>
      <c r="Q12" s="9">
        <f t="shared" si="7"/>
        <v>0.18181818181818182</v>
      </c>
      <c r="R12" s="9">
        <f t="shared" si="8"/>
        <v>0.36363636363636365</v>
      </c>
      <c r="S12" s="9">
        <f t="shared" si="9"/>
        <v>0.18181818181818182</v>
      </c>
      <c r="T12" t="str">
        <f t="shared" si="10"/>
        <v>Professional</v>
      </c>
    </row>
    <row r="13" spans="1:20" x14ac:dyDescent="0.2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 t="shared" si="0"/>
        <v>OIIPHPIOIHOIO</v>
      </c>
      <c r="K13">
        <f t="shared" si="1"/>
        <v>5</v>
      </c>
      <c r="L13">
        <f t="shared" si="2"/>
        <v>2</v>
      </c>
      <c r="M13">
        <f t="shared" si="3"/>
        <v>2</v>
      </c>
      <c r="N13">
        <f t="shared" si="4"/>
        <v>4</v>
      </c>
      <c r="O13">
        <f t="shared" si="5"/>
        <v>13</v>
      </c>
      <c r="P13" s="9">
        <f t="shared" si="6"/>
        <v>0.38461538461538464</v>
      </c>
      <c r="Q13" s="9">
        <f t="shared" si="7"/>
        <v>0.15384615384615385</v>
      </c>
      <c r="R13" s="9">
        <f t="shared" si="8"/>
        <v>0.15384615384615385</v>
      </c>
      <c r="S13" s="9">
        <f t="shared" si="9"/>
        <v>0.30769230769230771</v>
      </c>
      <c r="T13" t="str">
        <f t="shared" si="10"/>
        <v>Optimierer</v>
      </c>
    </row>
    <row r="14" spans="1:20" x14ac:dyDescent="0.2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 t="shared" si="0"/>
        <v>OOIPIOHPPP</v>
      </c>
      <c r="K14">
        <f t="shared" si="1"/>
        <v>2</v>
      </c>
      <c r="L14">
        <f t="shared" si="2"/>
        <v>1</v>
      </c>
      <c r="M14">
        <f t="shared" si="3"/>
        <v>4</v>
      </c>
      <c r="N14">
        <f t="shared" si="4"/>
        <v>3</v>
      </c>
      <c r="O14">
        <f t="shared" si="5"/>
        <v>10</v>
      </c>
      <c r="P14" s="9">
        <f t="shared" si="6"/>
        <v>0.2</v>
      </c>
      <c r="Q14" s="9">
        <f t="shared" si="7"/>
        <v>0.1</v>
      </c>
      <c r="R14" s="9">
        <f t="shared" si="8"/>
        <v>0.4</v>
      </c>
      <c r="S14" s="9">
        <f t="shared" si="9"/>
        <v>0.3</v>
      </c>
      <c r="T14" t="str">
        <f t="shared" si="10"/>
        <v>Professional</v>
      </c>
    </row>
    <row r="15" spans="1:20" x14ac:dyDescent="0.2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 t="shared" si="0"/>
        <v>PIIPIOHPIHPOIO</v>
      </c>
      <c r="K15">
        <f t="shared" si="1"/>
        <v>5</v>
      </c>
      <c r="L15">
        <f t="shared" si="2"/>
        <v>2</v>
      </c>
      <c r="M15">
        <f t="shared" si="3"/>
        <v>4</v>
      </c>
      <c r="N15">
        <f t="shared" si="4"/>
        <v>3</v>
      </c>
      <c r="O15">
        <f t="shared" si="5"/>
        <v>14</v>
      </c>
      <c r="P15" s="9">
        <f t="shared" si="6"/>
        <v>0.35714285714285715</v>
      </c>
      <c r="Q15" s="9">
        <f t="shared" si="7"/>
        <v>0.14285714285714285</v>
      </c>
      <c r="R15" s="9">
        <f t="shared" si="8"/>
        <v>0.2857142857142857</v>
      </c>
      <c r="S15" s="9">
        <f t="shared" si="9"/>
        <v>0.21428571428571427</v>
      </c>
      <c r="T15" t="str">
        <f t="shared" si="10"/>
        <v>Optimierer</v>
      </c>
    </row>
    <row r="16" spans="1:20" x14ac:dyDescent="0.2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 t="shared" si="0"/>
        <v>OIIPHPHPIHPOIO</v>
      </c>
      <c r="K16">
        <f t="shared" si="1"/>
        <v>4</v>
      </c>
      <c r="L16">
        <f t="shared" si="2"/>
        <v>3</v>
      </c>
      <c r="M16">
        <f t="shared" si="3"/>
        <v>4</v>
      </c>
      <c r="N16">
        <f t="shared" si="4"/>
        <v>3</v>
      </c>
      <c r="O16">
        <f t="shared" si="5"/>
        <v>14</v>
      </c>
      <c r="P16" s="9">
        <f t="shared" si="6"/>
        <v>0.2857142857142857</v>
      </c>
      <c r="Q16" s="9">
        <f t="shared" si="7"/>
        <v>0.21428571428571427</v>
      </c>
      <c r="R16" s="9">
        <f t="shared" si="8"/>
        <v>0.2857142857142857</v>
      </c>
      <c r="S16" s="9">
        <f t="shared" si="9"/>
        <v>0.21428571428571427</v>
      </c>
      <c r="T16" t="str">
        <f t="shared" si="10"/>
        <v>Professional</v>
      </c>
    </row>
    <row r="17" spans="1:20" x14ac:dyDescent="0.2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 t="shared" si="0"/>
        <v>PPIPIOHPPIO</v>
      </c>
      <c r="K17">
        <f t="shared" si="1"/>
        <v>3</v>
      </c>
      <c r="L17">
        <f t="shared" si="2"/>
        <v>1</v>
      </c>
      <c r="M17">
        <f t="shared" si="3"/>
        <v>5</v>
      </c>
      <c r="N17">
        <f t="shared" si="4"/>
        <v>2</v>
      </c>
      <c r="O17">
        <f t="shared" si="5"/>
        <v>11</v>
      </c>
      <c r="P17" s="9">
        <f t="shared" si="6"/>
        <v>0.27272727272727271</v>
      </c>
      <c r="Q17" s="9">
        <f t="shared" si="7"/>
        <v>9.0909090909090912E-2</v>
      </c>
      <c r="R17" s="9">
        <f t="shared" si="8"/>
        <v>0.45454545454545453</v>
      </c>
      <c r="S17" s="9">
        <f t="shared" si="9"/>
        <v>0.18181818181818182</v>
      </c>
      <c r="T17" t="str">
        <f t="shared" si="10"/>
        <v>Professional</v>
      </c>
    </row>
    <row r="18" spans="1:20" x14ac:dyDescent="0.2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 t="shared" ref="J18:J19" si="11">CONCATENATE(C18,D18,E18,F18,G18,H18,I18)</f>
        <v>OIIPIOIOPP</v>
      </c>
      <c r="K18">
        <f t="shared" ref="K18:K19" si="12">LEN(J18)-LEN(SUBSTITUTE(J18,"I",""))</f>
        <v>4</v>
      </c>
      <c r="L18">
        <f t="shared" ref="L18:L19" si="13">LEN(J18)-LEN(SUBSTITUTE(J18,"H",""))</f>
        <v>0</v>
      </c>
      <c r="M18">
        <f t="shared" ref="M18:M19" si="14">LEN(J18)-LEN(SUBSTITUTE(J18,"P",""))</f>
        <v>3</v>
      </c>
      <c r="N18">
        <f t="shared" ref="N18:N19" si="15">LEN(J18)-LEN(SUBSTITUTE(J18,"O",""))</f>
        <v>3</v>
      </c>
      <c r="O18">
        <f t="shared" ref="O18:O19" si="16">SUM(K18:N18)</f>
        <v>10</v>
      </c>
      <c r="P18" s="9">
        <f t="shared" ref="P18:P19" si="17">K18/O18</f>
        <v>0.4</v>
      </c>
      <c r="Q18" s="9">
        <f t="shared" ref="Q18:Q19" si="18">L18/O18</f>
        <v>0</v>
      </c>
      <c r="R18" s="9">
        <f t="shared" ref="R18:R19" si="19">M18/O18</f>
        <v>0.3</v>
      </c>
      <c r="S18" s="9">
        <f t="shared" ref="S18:S19" si="20">N18/O18</f>
        <v>0.3</v>
      </c>
      <c r="T18" t="str">
        <f t="shared" ref="T18:T19" si="21">LOOKUP(MAX(P18:S18),P18:S18,$P$1:$S$1)</f>
        <v>Optimierer</v>
      </c>
    </row>
    <row r="19" spans="1:20" x14ac:dyDescent="0.2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 t="shared" si="11"/>
        <v>OPIPIOIOIHPOP</v>
      </c>
      <c r="K19">
        <f t="shared" si="12"/>
        <v>4</v>
      </c>
      <c r="L19">
        <f t="shared" si="13"/>
        <v>1</v>
      </c>
      <c r="M19">
        <f t="shared" si="14"/>
        <v>4</v>
      </c>
      <c r="N19">
        <f t="shared" si="15"/>
        <v>4</v>
      </c>
      <c r="O19">
        <f t="shared" si="16"/>
        <v>13</v>
      </c>
      <c r="P19" s="9">
        <f t="shared" si="17"/>
        <v>0.30769230769230771</v>
      </c>
      <c r="Q19" s="9">
        <f t="shared" si="18"/>
        <v>7.6923076923076927E-2</v>
      </c>
      <c r="R19" s="9">
        <f t="shared" si="19"/>
        <v>0.30769230769230771</v>
      </c>
      <c r="S19" s="9">
        <f t="shared" si="20"/>
        <v>0.30769230769230771</v>
      </c>
      <c r="T19" t="str">
        <f t="shared" si="21"/>
        <v>Optimierer</v>
      </c>
    </row>
    <row r="20" spans="1:20" x14ac:dyDescent="0.2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 t="shared" ref="J20" si="22">CONCATENATE(C20,D20,E20,F20,G20,H20,I20)</f>
        <v>OOIPIOHPIHPOP</v>
      </c>
      <c r="K20">
        <f t="shared" ref="K20" si="23">LEN(J20)-LEN(SUBSTITUTE(J20,"I",""))</f>
        <v>3</v>
      </c>
      <c r="L20">
        <f t="shared" ref="L20" si="24">LEN(J20)-LEN(SUBSTITUTE(J20,"H",""))</f>
        <v>2</v>
      </c>
      <c r="M20">
        <f t="shared" ref="M20" si="25">LEN(J20)-LEN(SUBSTITUTE(J20,"P",""))</f>
        <v>4</v>
      </c>
      <c r="N20">
        <f t="shared" ref="N20" si="26">LEN(J20)-LEN(SUBSTITUTE(J20,"O",""))</f>
        <v>4</v>
      </c>
      <c r="O20">
        <f t="shared" ref="O20" si="27">SUM(K20:N20)</f>
        <v>13</v>
      </c>
      <c r="P20" s="9">
        <f t="shared" ref="P20" si="28">K20/O20</f>
        <v>0.23076923076923078</v>
      </c>
      <c r="Q20" s="9">
        <f t="shared" ref="Q20" si="29">L20/O20</f>
        <v>0.15384615384615385</v>
      </c>
      <c r="R20" s="9">
        <f t="shared" ref="R20" si="30">M20/O20</f>
        <v>0.30769230769230771</v>
      </c>
      <c r="S20" s="9">
        <f t="shared" ref="S20" si="31">N20/O20</f>
        <v>0.30769230769230771</v>
      </c>
      <c r="T20" t="str">
        <f t="shared" ref="T20" si="32">LOOKUP(MAX(P20:S20),P20:S20,$P$1:$S$1)</f>
        <v>Optimierer</v>
      </c>
    </row>
    <row r="21" spans="1:20" x14ac:dyDescent="0.2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 t="shared" ref="J21" si="33">CONCATENATE(C21,D21,E21,F21,G21,H21,I21)</f>
        <v>PPOHPHPIHPOP</v>
      </c>
      <c r="K21">
        <f t="shared" ref="K21" si="34">LEN(J21)-LEN(SUBSTITUTE(J21,"I",""))</f>
        <v>1</v>
      </c>
      <c r="L21">
        <f t="shared" ref="L21" si="35">LEN(J21)-LEN(SUBSTITUTE(J21,"H",""))</f>
        <v>3</v>
      </c>
      <c r="M21">
        <f t="shared" ref="M21" si="36">LEN(J21)-LEN(SUBSTITUTE(J21,"P",""))</f>
        <v>6</v>
      </c>
      <c r="N21">
        <f t="shared" ref="N21" si="37">LEN(J21)-LEN(SUBSTITUTE(J21,"O",""))</f>
        <v>2</v>
      </c>
      <c r="O21">
        <f t="shared" ref="O21" si="38">SUM(K21:N21)</f>
        <v>12</v>
      </c>
      <c r="P21" s="9">
        <f t="shared" ref="P21" si="39">K21/O21</f>
        <v>8.3333333333333329E-2</v>
      </c>
      <c r="Q21" s="9">
        <f t="shared" ref="Q21" si="40">L21/O21</f>
        <v>0.25</v>
      </c>
      <c r="R21" s="9">
        <f t="shared" ref="R21" si="41">M21/O21</f>
        <v>0.5</v>
      </c>
      <c r="S21" s="9">
        <f t="shared" ref="S21" si="42">N21/O21</f>
        <v>0.16666666666666666</v>
      </c>
      <c r="T21" t="str">
        <f t="shared" ref="T21" si="43">LOOKUP(MAX(P21:S21),P21:S21,$P$1:$S$1)</f>
        <v>Professional</v>
      </c>
    </row>
  </sheetData>
  <conditionalFormatting sqref="P2:S21">
    <cfRule type="cellIs" dxfId="8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Normal="100" workbookViewId="0">
      <selection activeCell="O1" sqref="L1:O1"/>
    </sheetView>
  </sheetViews>
  <sheetFormatPr defaultRowHeight="12.75" x14ac:dyDescent="0.2"/>
  <cols>
    <col min="1" max="1" width="15.42578125" bestFit="1" customWidth="1"/>
    <col min="2" max="2" width="16.42578125" customWidth="1"/>
    <col min="3" max="3" width="18" customWidth="1"/>
    <col min="6" max="6" width="10.140625" customWidth="1"/>
    <col min="7" max="7" width="15.28515625" bestFit="1" customWidth="1"/>
    <col min="8" max="8" width="10.42578125" bestFit="1" customWidth="1"/>
  </cols>
  <sheetData>
    <row r="1" spans="1:24" ht="142.5" customHeight="1" thickBot="1" x14ac:dyDescent="0.2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t="s">
        <v>30</v>
      </c>
      <c r="Q1" s="4" t="s">
        <v>21</v>
      </c>
      <c r="R1" s="4" t="s">
        <v>36</v>
      </c>
      <c r="S1" s="2"/>
      <c r="T1" s="2"/>
      <c r="U1" s="2"/>
      <c r="V1" s="2"/>
      <c r="W1" s="2"/>
    </row>
    <row r="2" spans="1:24" ht="13.5" thickBot="1" x14ac:dyDescent="0.25"/>
    <row r="3" spans="1:24" ht="60" customHeight="1" thickBot="1" x14ac:dyDescent="0.25">
      <c r="A3" s="1">
        <v>43305.646828703706</v>
      </c>
      <c r="B3" s="2" t="s">
        <v>32</v>
      </c>
      <c r="C3" s="3">
        <v>3</v>
      </c>
      <c r="D3" s="3">
        <v>1</v>
      </c>
      <c r="E3" s="3">
        <v>3</v>
      </c>
      <c r="F3" s="3">
        <v>4</v>
      </c>
      <c r="G3" s="2" t="s">
        <v>33</v>
      </c>
      <c r="H3" s="2" t="s">
        <v>4</v>
      </c>
      <c r="I3" s="2" t="s">
        <v>4</v>
      </c>
      <c r="J3" s="2" t="s">
        <v>5</v>
      </c>
      <c r="K3" s="2" t="s">
        <v>5</v>
      </c>
      <c r="L3" s="2" t="s">
        <v>34</v>
      </c>
      <c r="M3" s="3">
        <v>2</v>
      </c>
      <c r="N3" s="3">
        <v>4</v>
      </c>
      <c r="O3" s="3">
        <v>2</v>
      </c>
      <c r="P3" s="3">
        <v>1</v>
      </c>
      <c r="Q3" s="2" t="s">
        <v>35</v>
      </c>
      <c r="R3" s="4">
        <v>20</v>
      </c>
      <c r="S3" s="2"/>
      <c r="T3" s="2"/>
      <c r="U3" s="2"/>
      <c r="V3" s="2"/>
      <c r="W3" s="2"/>
      <c r="X3" s="2"/>
    </row>
    <row r="16" spans="1:24" ht="14.25" x14ac:dyDescent="0.2">
      <c r="A16" t="s">
        <v>24</v>
      </c>
      <c r="C16" s="5" t="str">
        <f>IF(C3=1, "IP", IF(C3=2, "IP", IF(C3=3, "OH", IF(C3=4, "OH"))))</f>
        <v>OH</v>
      </c>
      <c r="D16" s="5" t="str">
        <f>IF(D3=1, "P", IF(D3=2, "I", IF(D3=3, "O", IF(D3=4, "H"))))</f>
        <v>P</v>
      </c>
      <c r="E16" s="5" t="str">
        <f>IF(E3=1, "O", IF(E3=2, "IP", IF(E3=3, "IP", IF(E3=4, "H"))))</f>
        <v>IP</v>
      </c>
      <c r="F16" s="5" t="str">
        <f>IF(F3=1, "OP", IF(F3=2, "OP", IF(F3=3, "IH", IF(F3=4, "IH"))))</f>
        <v>IH</v>
      </c>
      <c r="G16" s="5" t="str">
        <f>IF(G3="Ja","HP",IF(G3="Ja, würde ich, wenn ich welche hätte","HP","IO"))</f>
        <v>HP</v>
      </c>
      <c r="H16" s="5" t="str">
        <f>IF(H3="Ja","HP","IO")</f>
        <v>HP</v>
      </c>
      <c r="I16" s="5" t="str">
        <f>IF(I3="Ja","HP","IO")</f>
        <v>HP</v>
      </c>
      <c r="J16" s="5" t="str">
        <f>IF(J3="Einige Stunden pro Woche","IHO",IF(J3="Wenige Stunden pro Woche und seltener","I","IHPO"))</f>
        <v>IHPO</v>
      </c>
      <c r="K16" s="5" t="str">
        <f>IF(K3="Einige Stunden pro Woche","IO",IF(K3="Wenige Stunden pro Woche und seltener","IP","IHPO"))</f>
        <v>IHPO</v>
      </c>
      <c r="L16" s="5" t="str">
        <f>IF(L3="Streaming (Medien, Filme, Serien, Musik, etc.)","IHO",IF(L3="Gaming/Spiele","IHP","IHPO"))</f>
        <v>IHPO</v>
      </c>
      <c r="M16" s="5" t="str">
        <f>IF(M3=1, "P", IF(M3=2, "IO", IF(M3=3, "IO", IF(M3=4, "H"))))</f>
        <v>IO</v>
      </c>
      <c r="N16" s="5" t="str">
        <f>IF(N3=1, "H", IF(N3=2, "H", IF(N3=3, "HO", IF(N3=4, "IPO"))))</f>
        <v>IPO</v>
      </c>
      <c r="O16" s="5" t="str">
        <f>IF(O3=1, "HP", IF(O3=2, "HP", IF(O3=3, "HP", IF(O3=4, "IHPO"))))</f>
        <v>HP</v>
      </c>
      <c r="P16" s="5" t="str">
        <f>IF(P3=1, "HI", IF(P3=2, "HI", IF(P3=3, "HI", IF(P3=4, "IHPO"))))</f>
        <v>HI</v>
      </c>
      <c r="Q16" s="5" t="str">
        <f>IF(Q3="Ich dusche nicht länger als notwendig","P",IF(Q3="Ich dusche oder bade gerne lange, das ist für mich Erholung und Genuss","IHO","IHPO"))</f>
        <v>IHO</v>
      </c>
      <c r="R16" t="str">
        <f>IF(R3&lt;=10,"I",IF(R3&lt;=15,"IP",IF(R3&gt;16,"HOP")))</f>
        <v>HOP</v>
      </c>
    </row>
    <row r="17" spans="1:9" x14ac:dyDescent="0.2">
      <c r="A17" t="s">
        <v>23</v>
      </c>
      <c r="C17" t="str">
        <f>CONCATENATE(C16,D16,E16,F16,G16,H16,I16,J16,K16,L16,M16,N16,P16,Q16)</f>
        <v>OHPIPIHHPHPHPIHPOIHPOIHPOIOIPOHIIHO</v>
      </c>
    </row>
    <row r="19" spans="1:9" x14ac:dyDescent="0.2">
      <c r="C19" s="8" t="s">
        <v>28</v>
      </c>
      <c r="D19" t="s">
        <v>0</v>
      </c>
      <c r="E19">
        <f>LEN($C$17)-LEN(SUBSTITUTE($C$17,D19,""))</f>
        <v>9</v>
      </c>
      <c r="F19" s="9">
        <f>E19/$E$23</f>
        <v>0.25714285714285712</v>
      </c>
    </row>
    <row r="20" spans="1:9" x14ac:dyDescent="0.2">
      <c r="C20" s="8" t="s">
        <v>25</v>
      </c>
      <c r="D20" t="s">
        <v>1</v>
      </c>
      <c r="E20">
        <f>LEN($C$17)-LEN(SUBSTITUTE($C$17,D20,""))</f>
        <v>10</v>
      </c>
      <c r="F20" s="9">
        <f>E20/$E$23</f>
        <v>0.2857142857142857</v>
      </c>
      <c r="H20" t="s">
        <v>27</v>
      </c>
      <c r="I20" s="10" t="str">
        <f>LOOKUP(MAX(E19:E22),E19:E22,C19:C22)</f>
        <v>Hedonist</v>
      </c>
    </row>
    <row r="21" spans="1:9" x14ac:dyDescent="0.2">
      <c r="C21" s="8" t="s">
        <v>26</v>
      </c>
      <c r="D21" t="s">
        <v>2</v>
      </c>
      <c r="E21">
        <f>LEN($C$17)-LEN(SUBSTITUTE($C$17,D21,""))</f>
        <v>9</v>
      </c>
      <c r="F21" s="9">
        <f>E21/$E$23</f>
        <v>0.25714285714285712</v>
      </c>
    </row>
    <row r="22" spans="1:9" x14ac:dyDescent="0.2">
      <c r="C22" s="8" t="s">
        <v>29</v>
      </c>
      <c r="D22" s="6" t="s">
        <v>3</v>
      </c>
      <c r="E22" s="6">
        <f>LEN($C$17)-LEN(SUBSTITUTE($C$17,D22,""))</f>
        <v>7</v>
      </c>
      <c r="F22" s="9">
        <f>E22/$E$23</f>
        <v>0.2</v>
      </c>
    </row>
    <row r="23" spans="1:9" x14ac:dyDescent="0.2">
      <c r="E23" s="7">
        <f>SUM(E19:E22)</f>
        <v>35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Antworten</vt:lpstr>
      <vt:lpstr>Auswertung</vt:lpstr>
      <vt:lpstr>Auswertung Hauptmerkmale</vt:lpstr>
      <vt:lpstr>Einzelauswertung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z003dpsr</dc:creator>
  <cp:lastModifiedBy>z003dpsr</cp:lastModifiedBy>
  <dcterms:created xsi:type="dcterms:W3CDTF">2018-07-23T15:37:37Z</dcterms:created>
  <dcterms:modified xsi:type="dcterms:W3CDTF">2018-07-27T13:48:47Z</dcterms:modified>
</cp:coreProperties>
</file>