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ennika\Desktop\"/>
    </mc:Choice>
  </mc:AlternateContent>
  <xr:revisionPtr revIDLastSave="0" documentId="13_ncr:1_{070C8662-6214-423B-A262-DC7DBF56AFD7}" xr6:coauthVersionLast="44" xr6:coauthVersionMax="44" xr10:uidLastSave="{00000000-0000-0000-0000-000000000000}"/>
  <bookViews>
    <workbookView xWindow="-108" yWindow="-108" windowWidth="23256" windowHeight="12576" activeTab="1" xr2:uid="{2FA3D1D6-DB61-4FA2-8984-C75627968316}"/>
  </bookViews>
  <sheets>
    <sheet name="Выборочные характеристики" sheetId="1" r:id="rId1"/>
    <sheet name="Корреляция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4" i="2" l="1"/>
  <c r="J14" i="2"/>
  <c r="I14" i="2"/>
  <c r="K13" i="2"/>
  <c r="J13" i="2"/>
  <c r="I13" i="2"/>
  <c r="K10" i="2"/>
  <c r="J10" i="2"/>
  <c r="I10" i="2"/>
  <c r="K9" i="2"/>
  <c r="J9" i="2"/>
  <c r="I9" i="2"/>
  <c r="S141" i="2" l="1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D2" i="1" l="1" a="1"/>
  <c r="D3" i="1" s="1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D136" i="1" l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130" i="1"/>
  <c r="D114" i="1"/>
  <c r="D98" i="1"/>
  <c r="D82" i="1"/>
  <c r="D74" i="1"/>
  <c r="D58" i="1"/>
  <c r="D50" i="1"/>
  <c r="D42" i="1"/>
  <c r="D34" i="1"/>
  <c r="D26" i="1"/>
  <c r="D2" i="1"/>
  <c r="D129" i="1"/>
  <c r="D105" i="1"/>
  <c r="D81" i="1"/>
  <c r="D57" i="1"/>
  <c r="D9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134" i="1"/>
  <c r="D126" i="1"/>
  <c r="D118" i="1"/>
  <c r="D110" i="1"/>
  <c r="D102" i="1"/>
  <c r="D94" i="1"/>
  <c r="D86" i="1"/>
  <c r="D78" i="1"/>
  <c r="D70" i="1"/>
  <c r="D62" i="1"/>
  <c r="D54" i="1"/>
  <c r="D46" i="1"/>
  <c r="D38" i="1"/>
  <c r="D30" i="1"/>
  <c r="D22" i="1"/>
  <c r="D14" i="1"/>
  <c r="D6" i="1"/>
  <c r="D18" i="1"/>
  <c r="D138" i="1"/>
  <c r="D122" i="1"/>
  <c r="D106" i="1"/>
  <c r="D90" i="1"/>
  <c r="D66" i="1"/>
  <c r="D10" i="1"/>
  <c r="D137" i="1"/>
  <c r="D121" i="1"/>
  <c r="D113" i="1"/>
  <c r="D97" i="1"/>
  <c r="D89" i="1"/>
  <c r="D73" i="1"/>
  <c r="D65" i="1"/>
  <c r="D49" i="1"/>
  <c r="D41" i="1"/>
  <c r="D33" i="1"/>
  <c r="D25" i="1"/>
  <c r="D17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D29" i="1"/>
  <c r="D21" i="1"/>
  <c r="D13" i="1"/>
  <c r="D5" i="1"/>
  <c r="D140" i="1"/>
  <c r="D132" i="1"/>
  <c r="D124" i="1"/>
  <c r="D116" i="1"/>
  <c r="D108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R2" i="2" l="1" a="1"/>
  <c r="R2" i="2" s="1"/>
  <c r="F3" i="2"/>
  <c r="X3" i="2" s="1"/>
  <c r="B21" i="2"/>
  <c r="V21" i="2" s="1"/>
  <c r="I6" i="2"/>
  <c r="K4" i="2"/>
  <c r="C2" i="2" a="1"/>
  <c r="C2" i="2" s="1"/>
  <c r="J22" i="1"/>
  <c r="R121" i="2" l="1"/>
  <c r="R57" i="2"/>
  <c r="R136" i="2"/>
  <c r="R128" i="2"/>
  <c r="R120" i="2"/>
  <c r="R112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R97" i="2"/>
  <c r="R49" i="2"/>
  <c r="R119" i="2"/>
  <c r="R111" i="2"/>
  <c r="R103" i="2"/>
  <c r="R95" i="2"/>
  <c r="R87" i="2"/>
  <c r="R79" i="2"/>
  <c r="R71" i="2"/>
  <c r="R63" i="2"/>
  <c r="R55" i="2"/>
  <c r="R47" i="2"/>
  <c r="R39" i="2"/>
  <c r="R31" i="2"/>
  <c r="R23" i="2"/>
  <c r="R15" i="2"/>
  <c r="R7" i="2"/>
  <c r="R137" i="2"/>
  <c r="R81" i="2"/>
  <c r="R25" i="2"/>
  <c r="R134" i="2"/>
  <c r="R78" i="2"/>
  <c r="R6" i="2"/>
  <c r="R105" i="2"/>
  <c r="R33" i="2"/>
  <c r="R118" i="2"/>
  <c r="R86" i="2"/>
  <c r="R54" i="2"/>
  <c r="R38" i="2"/>
  <c r="R14" i="2"/>
  <c r="R141" i="2"/>
  <c r="R133" i="2"/>
  <c r="R125" i="2"/>
  <c r="R117" i="2"/>
  <c r="R109" i="2"/>
  <c r="R101" i="2"/>
  <c r="R93" i="2"/>
  <c r="R85" i="2"/>
  <c r="R77" i="2"/>
  <c r="R69" i="2"/>
  <c r="R61" i="2"/>
  <c r="R53" i="2"/>
  <c r="R45" i="2"/>
  <c r="R37" i="2"/>
  <c r="R29" i="2"/>
  <c r="R21" i="2"/>
  <c r="R13" i="2"/>
  <c r="R5" i="2"/>
  <c r="R113" i="2"/>
  <c r="R65" i="2"/>
  <c r="R9" i="2"/>
  <c r="R135" i="2"/>
  <c r="R110" i="2"/>
  <c r="R46" i="2"/>
  <c r="R140" i="2"/>
  <c r="R132" i="2"/>
  <c r="R124" i="2"/>
  <c r="R116" i="2"/>
  <c r="R108" i="2"/>
  <c r="R100" i="2"/>
  <c r="R92" i="2"/>
  <c r="R84" i="2"/>
  <c r="R76" i="2"/>
  <c r="R68" i="2"/>
  <c r="R60" i="2"/>
  <c r="R52" i="2"/>
  <c r="R44" i="2"/>
  <c r="R36" i="2"/>
  <c r="R28" i="2"/>
  <c r="R20" i="2"/>
  <c r="R12" i="2"/>
  <c r="R4" i="2"/>
  <c r="R129" i="2"/>
  <c r="R73" i="2"/>
  <c r="R17" i="2"/>
  <c r="R102" i="2"/>
  <c r="R70" i="2"/>
  <c r="R30" i="2"/>
  <c r="R139" i="2"/>
  <c r="R131" i="2"/>
  <c r="R123" i="2"/>
  <c r="R115" i="2"/>
  <c r="R107" i="2"/>
  <c r="R99" i="2"/>
  <c r="R91" i="2"/>
  <c r="R83" i="2"/>
  <c r="R75" i="2"/>
  <c r="R67" i="2"/>
  <c r="R59" i="2"/>
  <c r="R51" i="2"/>
  <c r="R43" i="2"/>
  <c r="R35" i="2"/>
  <c r="R27" i="2"/>
  <c r="R19" i="2"/>
  <c r="R11" i="2"/>
  <c r="R3" i="2"/>
  <c r="R89" i="2"/>
  <c r="R41" i="2"/>
  <c r="R127" i="2"/>
  <c r="R126" i="2"/>
  <c r="R94" i="2"/>
  <c r="R62" i="2"/>
  <c r="R22" i="2"/>
  <c r="R138" i="2"/>
  <c r="R130" i="2"/>
  <c r="R122" i="2"/>
  <c r="R114" i="2"/>
  <c r="R106" i="2"/>
  <c r="R98" i="2"/>
  <c r="R90" i="2"/>
  <c r="R82" i="2"/>
  <c r="R74" i="2"/>
  <c r="R66" i="2"/>
  <c r="R58" i="2"/>
  <c r="R50" i="2"/>
  <c r="R42" i="2"/>
  <c r="R34" i="2"/>
  <c r="R26" i="2"/>
  <c r="R18" i="2"/>
  <c r="R10" i="2"/>
  <c r="F129" i="2"/>
  <c r="X129" i="2" s="1"/>
  <c r="F121" i="2"/>
  <c r="X121" i="2" s="1"/>
  <c r="F65" i="2"/>
  <c r="X65" i="2" s="1"/>
  <c r="F57" i="2"/>
  <c r="X57" i="2" s="1"/>
  <c r="F113" i="2"/>
  <c r="X113" i="2" s="1"/>
  <c r="F49" i="2"/>
  <c r="X49" i="2" s="1"/>
  <c r="F97" i="2"/>
  <c r="X97" i="2" s="1"/>
  <c r="F33" i="2"/>
  <c r="X33" i="2" s="1"/>
  <c r="F89" i="2"/>
  <c r="X89" i="2" s="1"/>
  <c r="F25" i="2"/>
  <c r="X25" i="2" s="1"/>
  <c r="F81" i="2"/>
  <c r="X81" i="2" s="1"/>
  <c r="F17" i="2"/>
  <c r="X17" i="2" s="1"/>
  <c r="F105" i="2"/>
  <c r="X105" i="2" s="1"/>
  <c r="F41" i="2"/>
  <c r="X41" i="2" s="1"/>
  <c r="F137" i="2"/>
  <c r="X137" i="2" s="1"/>
  <c r="F73" i="2"/>
  <c r="X73" i="2" s="1"/>
  <c r="F9" i="2"/>
  <c r="X9" i="2" s="1"/>
  <c r="B20" i="2"/>
  <c r="V20" i="2" s="1"/>
  <c r="B12" i="2"/>
  <c r="V12" i="2" s="1"/>
  <c r="B140" i="2"/>
  <c r="V140" i="2" s="1"/>
  <c r="B132" i="2"/>
  <c r="V132" i="2" s="1"/>
  <c r="B124" i="2"/>
  <c r="V124" i="2" s="1"/>
  <c r="B116" i="2"/>
  <c r="V116" i="2" s="1"/>
  <c r="B108" i="2"/>
  <c r="V108" i="2" s="1"/>
  <c r="B100" i="2"/>
  <c r="V100" i="2" s="1"/>
  <c r="B92" i="2"/>
  <c r="V92" i="2" s="1"/>
  <c r="B84" i="2"/>
  <c r="V84" i="2" s="1"/>
  <c r="B76" i="2"/>
  <c r="V76" i="2" s="1"/>
  <c r="B68" i="2"/>
  <c r="V68" i="2" s="1"/>
  <c r="B60" i="2"/>
  <c r="V60" i="2" s="1"/>
  <c r="B52" i="2"/>
  <c r="V52" i="2" s="1"/>
  <c r="B44" i="2"/>
  <c r="V44" i="2" s="1"/>
  <c r="B36" i="2"/>
  <c r="V36" i="2" s="1"/>
  <c r="B28" i="2"/>
  <c r="V28" i="2" s="1"/>
  <c r="F138" i="2"/>
  <c r="X138" i="2" s="1"/>
  <c r="F130" i="2"/>
  <c r="X130" i="2" s="1"/>
  <c r="F122" i="2"/>
  <c r="X122" i="2" s="1"/>
  <c r="F114" i="2"/>
  <c r="X114" i="2" s="1"/>
  <c r="F106" i="2"/>
  <c r="X106" i="2" s="1"/>
  <c r="F98" i="2"/>
  <c r="X98" i="2" s="1"/>
  <c r="F90" i="2"/>
  <c r="X90" i="2" s="1"/>
  <c r="F82" i="2"/>
  <c r="X82" i="2" s="1"/>
  <c r="F74" i="2"/>
  <c r="X74" i="2" s="1"/>
  <c r="F66" i="2"/>
  <c r="X66" i="2" s="1"/>
  <c r="F58" i="2"/>
  <c r="X58" i="2" s="1"/>
  <c r="F50" i="2"/>
  <c r="X50" i="2" s="1"/>
  <c r="F42" i="2"/>
  <c r="X42" i="2" s="1"/>
  <c r="F34" i="2"/>
  <c r="X34" i="2" s="1"/>
  <c r="F26" i="2"/>
  <c r="X26" i="2" s="1"/>
  <c r="F18" i="2"/>
  <c r="X18" i="2" s="1"/>
  <c r="F10" i="2"/>
  <c r="B18" i="2"/>
  <c r="V18" i="2" s="1"/>
  <c r="B10" i="2"/>
  <c r="V10" i="2" s="1"/>
  <c r="B138" i="2"/>
  <c r="V138" i="2" s="1"/>
  <c r="B130" i="2"/>
  <c r="V130" i="2" s="1"/>
  <c r="B122" i="2"/>
  <c r="V122" i="2" s="1"/>
  <c r="B114" i="2"/>
  <c r="V114" i="2" s="1"/>
  <c r="B106" i="2"/>
  <c r="V106" i="2" s="1"/>
  <c r="B98" i="2"/>
  <c r="V98" i="2" s="1"/>
  <c r="B90" i="2"/>
  <c r="V90" i="2" s="1"/>
  <c r="B82" i="2"/>
  <c r="V82" i="2" s="1"/>
  <c r="B74" i="2"/>
  <c r="V74" i="2" s="1"/>
  <c r="B66" i="2"/>
  <c r="V66" i="2" s="1"/>
  <c r="B58" i="2"/>
  <c r="V58" i="2" s="1"/>
  <c r="B50" i="2"/>
  <c r="V50" i="2" s="1"/>
  <c r="B42" i="2"/>
  <c r="V42" i="2" s="1"/>
  <c r="B34" i="2"/>
  <c r="V34" i="2" s="1"/>
  <c r="B26" i="2"/>
  <c r="V26" i="2" s="1"/>
  <c r="F136" i="2"/>
  <c r="X136" i="2" s="1"/>
  <c r="F128" i="2"/>
  <c r="X128" i="2" s="1"/>
  <c r="F120" i="2"/>
  <c r="X120" i="2" s="1"/>
  <c r="F112" i="2"/>
  <c r="X112" i="2" s="1"/>
  <c r="F104" i="2"/>
  <c r="X104" i="2" s="1"/>
  <c r="F96" i="2"/>
  <c r="X96" i="2" s="1"/>
  <c r="F88" i="2"/>
  <c r="X88" i="2" s="1"/>
  <c r="F80" i="2"/>
  <c r="X80" i="2" s="1"/>
  <c r="F72" i="2"/>
  <c r="X72" i="2" s="1"/>
  <c r="F64" i="2"/>
  <c r="X64" i="2" s="1"/>
  <c r="F56" i="2"/>
  <c r="X56" i="2" s="1"/>
  <c r="F48" i="2"/>
  <c r="X48" i="2" s="1"/>
  <c r="F40" i="2"/>
  <c r="X40" i="2" s="1"/>
  <c r="F32" i="2"/>
  <c r="X32" i="2" s="1"/>
  <c r="F24" i="2"/>
  <c r="X24" i="2" s="1"/>
  <c r="F16" i="2"/>
  <c r="X16" i="2" s="1"/>
  <c r="F8" i="2"/>
  <c r="X8" i="2" s="1"/>
  <c r="B17" i="2"/>
  <c r="V17" i="2" s="1"/>
  <c r="B9" i="2"/>
  <c r="V9" i="2" s="1"/>
  <c r="B137" i="2"/>
  <c r="V137" i="2" s="1"/>
  <c r="B129" i="2"/>
  <c r="B121" i="2"/>
  <c r="B113" i="2"/>
  <c r="B105" i="2"/>
  <c r="B97" i="2"/>
  <c r="V97" i="2" s="1"/>
  <c r="B89" i="2"/>
  <c r="V89" i="2" s="1"/>
  <c r="B81" i="2"/>
  <c r="V81" i="2" s="1"/>
  <c r="B73" i="2"/>
  <c r="B65" i="2"/>
  <c r="V65" i="2" s="1"/>
  <c r="B57" i="2"/>
  <c r="V57" i="2" s="1"/>
  <c r="B49" i="2"/>
  <c r="V49" i="2" s="1"/>
  <c r="B41" i="2"/>
  <c r="V41" i="2" s="1"/>
  <c r="B33" i="2"/>
  <c r="V33" i="2" s="1"/>
  <c r="B25" i="2"/>
  <c r="V25" i="2" s="1"/>
  <c r="F135" i="2"/>
  <c r="X135" i="2" s="1"/>
  <c r="F127" i="2"/>
  <c r="X127" i="2" s="1"/>
  <c r="F119" i="2"/>
  <c r="X119" i="2" s="1"/>
  <c r="F111" i="2"/>
  <c r="X111" i="2" s="1"/>
  <c r="F103" i="2"/>
  <c r="X103" i="2" s="1"/>
  <c r="F95" i="2"/>
  <c r="X95" i="2" s="1"/>
  <c r="F87" i="2"/>
  <c r="X87" i="2" s="1"/>
  <c r="F79" i="2"/>
  <c r="X79" i="2" s="1"/>
  <c r="F71" i="2"/>
  <c r="X71" i="2" s="1"/>
  <c r="F63" i="2"/>
  <c r="X63" i="2" s="1"/>
  <c r="F55" i="2"/>
  <c r="X55" i="2" s="1"/>
  <c r="F47" i="2"/>
  <c r="X47" i="2" s="1"/>
  <c r="F39" i="2"/>
  <c r="X39" i="2" s="1"/>
  <c r="F31" i="2"/>
  <c r="X31" i="2" s="1"/>
  <c r="F23" i="2"/>
  <c r="X23" i="2" s="1"/>
  <c r="F15" i="2"/>
  <c r="X15" i="2" s="1"/>
  <c r="F7" i="2"/>
  <c r="X7" i="2" s="1"/>
  <c r="B11" i="2"/>
  <c r="V11" i="2" s="1"/>
  <c r="B115" i="2"/>
  <c r="V115" i="2" s="1"/>
  <c r="B91" i="2"/>
  <c r="V91" i="2" s="1"/>
  <c r="B75" i="2"/>
  <c r="V75" i="2" s="1"/>
  <c r="B51" i="2"/>
  <c r="V51" i="2" s="1"/>
  <c r="B2" i="2"/>
  <c r="V2" i="2" s="1"/>
  <c r="B16" i="2"/>
  <c r="V16" i="2" s="1"/>
  <c r="B8" i="2"/>
  <c r="V8" i="2" s="1"/>
  <c r="B136" i="2"/>
  <c r="V136" i="2" s="1"/>
  <c r="B128" i="2"/>
  <c r="V128" i="2" s="1"/>
  <c r="B120" i="2"/>
  <c r="V120" i="2" s="1"/>
  <c r="B112" i="2"/>
  <c r="V112" i="2" s="1"/>
  <c r="B104" i="2"/>
  <c r="V104" i="2" s="1"/>
  <c r="B96" i="2"/>
  <c r="V96" i="2" s="1"/>
  <c r="B88" i="2"/>
  <c r="V88" i="2" s="1"/>
  <c r="B80" i="2"/>
  <c r="V80" i="2" s="1"/>
  <c r="B72" i="2"/>
  <c r="V72" i="2" s="1"/>
  <c r="B64" i="2"/>
  <c r="V64" i="2" s="1"/>
  <c r="B56" i="2"/>
  <c r="B48" i="2"/>
  <c r="V48" i="2" s="1"/>
  <c r="B40" i="2"/>
  <c r="V40" i="2" s="1"/>
  <c r="B32" i="2"/>
  <c r="V32" i="2" s="1"/>
  <c r="B24" i="2"/>
  <c r="V24" i="2" s="1"/>
  <c r="F2" i="2"/>
  <c r="X2" i="2" s="1"/>
  <c r="F134" i="2"/>
  <c r="X134" i="2" s="1"/>
  <c r="F126" i="2"/>
  <c r="X126" i="2" s="1"/>
  <c r="F118" i="2"/>
  <c r="X118" i="2" s="1"/>
  <c r="F110" i="2"/>
  <c r="X110" i="2" s="1"/>
  <c r="F102" i="2"/>
  <c r="X102" i="2" s="1"/>
  <c r="F94" i="2"/>
  <c r="X94" i="2" s="1"/>
  <c r="F86" i="2"/>
  <c r="X86" i="2" s="1"/>
  <c r="F78" i="2"/>
  <c r="X78" i="2" s="1"/>
  <c r="F70" i="2"/>
  <c r="X70" i="2" s="1"/>
  <c r="F62" i="2"/>
  <c r="X62" i="2" s="1"/>
  <c r="F54" i="2"/>
  <c r="X54" i="2" s="1"/>
  <c r="F46" i="2"/>
  <c r="X46" i="2" s="1"/>
  <c r="F38" i="2"/>
  <c r="X38" i="2" s="1"/>
  <c r="F30" i="2"/>
  <c r="X30" i="2" s="1"/>
  <c r="F22" i="2"/>
  <c r="X22" i="2" s="1"/>
  <c r="F14" i="2"/>
  <c r="X14" i="2" s="1"/>
  <c r="F6" i="2"/>
  <c r="X6" i="2" s="1"/>
  <c r="B139" i="2"/>
  <c r="V139" i="2" s="1"/>
  <c r="B99" i="2"/>
  <c r="V99" i="2" s="1"/>
  <c r="B59" i="2"/>
  <c r="V59" i="2" s="1"/>
  <c r="B27" i="2"/>
  <c r="V27" i="2" s="1"/>
  <c r="B3" i="2"/>
  <c r="V3" i="2" s="1"/>
  <c r="B15" i="2"/>
  <c r="B7" i="2"/>
  <c r="V7" i="2" s="1"/>
  <c r="B135" i="2"/>
  <c r="V135" i="2" s="1"/>
  <c r="B127" i="2"/>
  <c r="V127" i="2" s="1"/>
  <c r="B119" i="2"/>
  <c r="V119" i="2" s="1"/>
  <c r="B111" i="2"/>
  <c r="V111" i="2" s="1"/>
  <c r="B103" i="2"/>
  <c r="V103" i="2" s="1"/>
  <c r="B95" i="2"/>
  <c r="V95" i="2" s="1"/>
  <c r="B87" i="2"/>
  <c r="V87" i="2" s="1"/>
  <c r="B79" i="2"/>
  <c r="V79" i="2" s="1"/>
  <c r="B71" i="2"/>
  <c r="V71" i="2" s="1"/>
  <c r="B63" i="2"/>
  <c r="V63" i="2" s="1"/>
  <c r="B55" i="2"/>
  <c r="V55" i="2" s="1"/>
  <c r="B47" i="2"/>
  <c r="V47" i="2" s="1"/>
  <c r="B39" i="2"/>
  <c r="V39" i="2" s="1"/>
  <c r="B31" i="2"/>
  <c r="V31" i="2" s="1"/>
  <c r="B23" i="2"/>
  <c r="V23" i="2" s="1"/>
  <c r="F141" i="2"/>
  <c r="X141" i="2" s="1"/>
  <c r="F133" i="2"/>
  <c r="X133" i="2" s="1"/>
  <c r="F125" i="2"/>
  <c r="X125" i="2" s="1"/>
  <c r="F117" i="2"/>
  <c r="X117" i="2" s="1"/>
  <c r="F109" i="2"/>
  <c r="X109" i="2" s="1"/>
  <c r="F101" i="2"/>
  <c r="X101" i="2" s="1"/>
  <c r="F93" i="2"/>
  <c r="X93" i="2" s="1"/>
  <c r="F85" i="2"/>
  <c r="X85" i="2" s="1"/>
  <c r="F77" i="2"/>
  <c r="X77" i="2" s="1"/>
  <c r="F69" i="2"/>
  <c r="X69" i="2" s="1"/>
  <c r="F61" i="2"/>
  <c r="X61" i="2" s="1"/>
  <c r="F53" i="2"/>
  <c r="X53" i="2" s="1"/>
  <c r="F45" i="2"/>
  <c r="X45" i="2" s="1"/>
  <c r="F37" i="2"/>
  <c r="X37" i="2" s="1"/>
  <c r="F29" i="2"/>
  <c r="X29" i="2" s="1"/>
  <c r="F21" i="2"/>
  <c r="F13" i="2"/>
  <c r="X13" i="2" s="1"/>
  <c r="F5" i="2"/>
  <c r="X5" i="2" s="1"/>
  <c r="B131" i="2"/>
  <c r="V131" i="2" s="1"/>
  <c r="B107" i="2"/>
  <c r="V107" i="2" s="1"/>
  <c r="B67" i="2"/>
  <c r="V67" i="2" s="1"/>
  <c r="B35" i="2"/>
  <c r="V35" i="2" s="1"/>
  <c r="B4" i="2"/>
  <c r="V4" i="2" s="1"/>
  <c r="B14" i="2"/>
  <c r="V14" i="2" s="1"/>
  <c r="B6" i="2"/>
  <c r="V6" i="2" s="1"/>
  <c r="B134" i="2"/>
  <c r="B126" i="2"/>
  <c r="B118" i="2"/>
  <c r="V118" i="2" s="1"/>
  <c r="B110" i="2"/>
  <c r="V110" i="2" s="1"/>
  <c r="B102" i="2"/>
  <c r="V102" i="2" s="1"/>
  <c r="B94" i="2"/>
  <c r="V94" i="2" s="1"/>
  <c r="B86" i="2"/>
  <c r="V86" i="2" s="1"/>
  <c r="B78" i="2"/>
  <c r="V78" i="2" s="1"/>
  <c r="B70" i="2"/>
  <c r="B62" i="2"/>
  <c r="B54" i="2"/>
  <c r="V54" i="2" s="1"/>
  <c r="B46" i="2"/>
  <c r="V46" i="2" s="1"/>
  <c r="B38" i="2"/>
  <c r="V38" i="2" s="1"/>
  <c r="B30" i="2"/>
  <c r="B22" i="2"/>
  <c r="F140" i="2"/>
  <c r="X140" i="2" s="1"/>
  <c r="F132" i="2"/>
  <c r="F124" i="2"/>
  <c r="X124" i="2" s="1"/>
  <c r="F116" i="2"/>
  <c r="F108" i="2"/>
  <c r="X108" i="2" s="1"/>
  <c r="F100" i="2"/>
  <c r="X100" i="2" s="1"/>
  <c r="F92" i="2"/>
  <c r="X92" i="2" s="1"/>
  <c r="F84" i="2"/>
  <c r="X84" i="2" s="1"/>
  <c r="F76" i="2"/>
  <c r="X76" i="2" s="1"/>
  <c r="F68" i="2"/>
  <c r="F60" i="2"/>
  <c r="X60" i="2" s="1"/>
  <c r="F52" i="2"/>
  <c r="X52" i="2" s="1"/>
  <c r="F44" i="2"/>
  <c r="X44" i="2" s="1"/>
  <c r="F36" i="2"/>
  <c r="X36" i="2" s="1"/>
  <c r="F28" i="2"/>
  <c r="X28" i="2" s="1"/>
  <c r="F20" i="2"/>
  <c r="X20" i="2" s="1"/>
  <c r="F12" i="2"/>
  <c r="X12" i="2" s="1"/>
  <c r="F4" i="2"/>
  <c r="X4" i="2" s="1"/>
  <c r="B19" i="2"/>
  <c r="V19" i="2" s="1"/>
  <c r="B123" i="2"/>
  <c r="V123" i="2" s="1"/>
  <c r="B83" i="2"/>
  <c r="V83" i="2" s="1"/>
  <c r="B43" i="2"/>
  <c r="V43" i="2" s="1"/>
  <c r="B5" i="2"/>
  <c r="V5" i="2" s="1"/>
  <c r="B13" i="2"/>
  <c r="V13" i="2" s="1"/>
  <c r="B141" i="2"/>
  <c r="V141" i="2" s="1"/>
  <c r="B133" i="2"/>
  <c r="B125" i="2"/>
  <c r="B117" i="2"/>
  <c r="V117" i="2" s="1"/>
  <c r="B109" i="2"/>
  <c r="B101" i="2"/>
  <c r="V101" i="2" s="1"/>
  <c r="B93" i="2"/>
  <c r="B85" i="2"/>
  <c r="B77" i="2"/>
  <c r="V77" i="2" s="1"/>
  <c r="B69" i="2"/>
  <c r="V69" i="2" s="1"/>
  <c r="B61" i="2"/>
  <c r="V61" i="2" s="1"/>
  <c r="B53" i="2"/>
  <c r="B45" i="2"/>
  <c r="V45" i="2" s="1"/>
  <c r="B37" i="2"/>
  <c r="V37" i="2" s="1"/>
  <c r="B29" i="2"/>
  <c r="F139" i="2"/>
  <c r="X139" i="2" s="1"/>
  <c r="F131" i="2"/>
  <c r="X131" i="2" s="1"/>
  <c r="F123" i="2"/>
  <c r="X123" i="2" s="1"/>
  <c r="F115" i="2"/>
  <c r="F107" i="2"/>
  <c r="X107" i="2" s="1"/>
  <c r="F99" i="2"/>
  <c r="X99" i="2" s="1"/>
  <c r="F91" i="2"/>
  <c r="X91" i="2" s="1"/>
  <c r="F83" i="2"/>
  <c r="X83" i="2" s="1"/>
  <c r="F75" i="2"/>
  <c r="X75" i="2" s="1"/>
  <c r="F67" i="2"/>
  <c r="X67" i="2" s="1"/>
  <c r="F59" i="2"/>
  <c r="X59" i="2" s="1"/>
  <c r="F51" i="2"/>
  <c r="X51" i="2" s="1"/>
  <c r="F43" i="2"/>
  <c r="X43" i="2" s="1"/>
  <c r="F35" i="2"/>
  <c r="X35" i="2" s="1"/>
  <c r="F27" i="2"/>
  <c r="X27" i="2" s="1"/>
  <c r="F19" i="2"/>
  <c r="X19" i="2" s="1"/>
  <c r="F11" i="2"/>
  <c r="X11" i="2" s="1"/>
  <c r="O97" i="2"/>
  <c r="C121" i="2"/>
  <c r="C73" i="2"/>
  <c r="C33" i="2"/>
  <c r="C120" i="2"/>
  <c r="C88" i="2"/>
  <c r="C56" i="2"/>
  <c r="C40" i="2"/>
  <c r="C32" i="2"/>
  <c r="C24" i="2"/>
  <c r="C16" i="2"/>
  <c r="C8" i="2"/>
  <c r="C135" i="2"/>
  <c r="C127" i="2"/>
  <c r="C119" i="2"/>
  <c r="C111" i="2"/>
  <c r="C103" i="2"/>
  <c r="C95" i="2"/>
  <c r="C87" i="2"/>
  <c r="C79" i="2"/>
  <c r="C71" i="2"/>
  <c r="C63" i="2"/>
  <c r="C55" i="2"/>
  <c r="C47" i="2"/>
  <c r="C39" i="2"/>
  <c r="C31" i="2"/>
  <c r="C23" i="2"/>
  <c r="C15" i="2"/>
  <c r="C7" i="2"/>
  <c r="C9" i="2"/>
  <c r="C105" i="2"/>
  <c r="C65" i="2"/>
  <c r="C25" i="2"/>
  <c r="C128" i="2"/>
  <c r="C96" i="2"/>
  <c r="C64" i="2"/>
  <c r="C134" i="2"/>
  <c r="C102" i="2"/>
  <c r="C86" i="2"/>
  <c r="C70" i="2"/>
  <c r="C54" i="2"/>
  <c r="C30" i="2"/>
  <c r="C22" i="2"/>
  <c r="C14" i="2"/>
  <c r="C6" i="2"/>
  <c r="C141" i="2"/>
  <c r="C133" i="2"/>
  <c r="C125" i="2"/>
  <c r="C117" i="2"/>
  <c r="C109" i="2"/>
  <c r="C101" i="2"/>
  <c r="C93" i="2"/>
  <c r="C85" i="2"/>
  <c r="C77" i="2"/>
  <c r="C69" i="2"/>
  <c r="C61" i="2"/>
  <c r="C53" i="2"/>
  <c r="C45" i="2"/>
  <c r="C37" i="2"/>
  <c r="C29" i="2"/>
  <c r="C21" i="2"/>
  <c r="C13" i="2"/>
  <c r="C5" i="2"/>
  <c r="C129" i="2"/>
  <c r="C89" i="2"/>
  <c r="C41" i="2"/>
  <c r="C104" i="2"/>
  <c r="C48" i="2"/>
  <c r="C110" i="2"/>
  <c r="C62" i="2"/>
  <c r="C140" i="2"/>
  <c r="C132" i="2"/>
  <c r="C124" i="2"/>
  <c r="C116" i="2"/>
  <c r="C108" i="2"/>
  <c r="C100" i="2"/>
  <c r="C92" i="2"/>
  <c r="C84" i="2"/>
  <c r="C76" i="2"/>
  <c r="C68" i="2"/>
  <c r="C60" i="2"/>
  <c r="C52" i="2"/>
  <c r="C44" i="2"/>
  <c r="C36" i="2"/>
  <c r="C28" i="2"/>
  <c r="C20" i="2"/>
  <c r="C12" i="2"/>
  <c r="C4" i="2"/>
  <c r="C137" i="2"/>
  <c r="C97" i="2"/>
  <c r="C57" i="2"/>
  <c r="C17" i="2"/>
  <c r="C112" i="2"/>
  <c r="C72" i="2"/>
  <c r="C118" i="2"/>
  <c r="C78" i="2"/>
  <c r="C46" i="2"/>
  <c r="C139" i="2"/>
  <c r="C131" i="2"/>
  <c r="C123" i="2"/>
  <c r="C115" i="2"/>
  <c r="C107" i="2"/>
  <c r="C99" i="2"/>
  <c r="C91" i="2"/>
  <c r="C83" i="2"/>
  <c r="C75" i="2"/>
  <c r="C67" i="2"/>
  <c r="C59" i="2"/>
  <c r="C51" i="2"/>
  <c r="C43" i="2"/>
  <c r="C35" i="2"/>
  <c r="C27" i="2"/>
  <c r="C19" i="2"/>
  <c r="C11" i="2"/>
  <c r="C3" i="2"/>
  <c r="J4" i="2" s="1"/>
  <c r="C113" i="2"/>
  <c r="C81" i="2"/>
  <c r="C49" i="2"/>
  <c r="C136" i="2"/>
  <c r="C80" i="2"/>
  <c r="C126" i="2"/>
  <c r="C94" i="2"/>
  <c r="C38" i="2"/>
  <c r="C138" i="2"/>
  <c r="C130" i="2"/>
  <c r="C122" i="2"/>
  <c r="C114" i="2"/>
  <c r="C106" i="2"/>
  <c r="C98" i="2"/>
  <c r="C90" i="2"/>
  <c r="C82" i="2"/>
  <c r="C74" i="2"/>
  <c r="C66" i="2"/>
  <c r="C58" i="2"/>
  <c r="C50" i="2"/>
  <c r="C42" i="2"/>
  <c r="C34" i="2"/>
  <c r="C26" i="2"/>
  <c r="C18" i="2"/>
  <c r="C10" i="2"/>
  <c r="O85" i="2" l="1"/>
  <c r="V85" i="2"/>
  <c r="O22" i="2"/>
  <c r="V22" i="2"/>
  <c r="O21" i="2"/>
  <c r="X21" i="2"/>
  <c r="K21" i="2" s="1"/>
  <c r="O15" i="2"/>
  <c r="V15" i="2"/>
  <c r="O29" i="2"/>
  <c r="V29" i="2"/>
  <c r="O93" i="2"/>
  <c r="V93" i="2"/>
  <c r="O30" i="2"/>
  <c r="V30" i="2"/>
  <c r="O109" i="2"/>
  <c r="V109" i="2"/>
  <c r="O10" i="2"/>
  <c r="X10" i="2"/>
  <c r="O53" i="2"/>
  <c r="V53" i="2"/>
  <c r="O116" i="2"/>
  <c r="X116" i="2"/>
  <c r="O56" i="2"/>
  <c r="V56" i="2"/>
  <c r="O121" i="2"/>
  <c r="V121" i="2"/>
  <c r="O115" i="2"/>
  <c r="X115" i="2"/>
  <c r="O125" i="2"/>
  <c r="V125" i="2"/>
  <c r="O62" i="2"/>
  <c r="V62" i="2"/>
  <c r="O126" i="2"/>
  <c r="V126" i="2"/>
  <c r="O129" i="2"/>
  <c r="V129" i="2"/>
  <c r="O105" i="2"/>
  <c r="V105" i="2"/>
  <c r="O113" i="2"/>
  <c r="V113" i="2"/>
  <c r="O7" i="2"/>
  <c r="O133" i="2"/>
  <c r="V133" i="2"/>
  <c r="O68" i="2"/>
  <c r="X68" i="2"/>
  <c r="O132" i="2"/>
  <c r="X132" i="2"/>
  <c r="O70" i="2"/>
  <c r="V70" i="2"/>
  <c r="O134" i="2"/>
  <c r="V134" i="2"/>
  <c r="O73" i="2"/>
  <c r="V73" i="2"/>
  <c r="O94" i="2"/>
  <c r="O72" i="2"/>
  <c r="O136" i="2"/>
  <c r="O58" i="2"/>
  <c r="O122" i="2"/>
  <c r="O117" i="2"/>
  <c r="O137" i="2"/>
  <c r="O120" i="2"/>
  <c r="O102" i="2"/>
  <c r="O118" i="2"/>
  <c r="O32" i="2"/>
  <c r="O96" i="2"/>
  <c r="O82" i="2"/>
  <c r="O4" i="2"/>
  <c r="O54" i="2"/>
  <c r="O61" i="2"/>
  <c r="O42" i="2"/>
  <c r="O71" i="2"/>
  <c r="O38" i="2"/>
  <c r="O41" i="2"/>
  <c r="O49" i="2"/>
  <c r="O79" i="2"/>
  <c r="O8" i="2"/>
  <c r="O23" i="2"/>
  <c r="O87" i="2"/>
  <c r="O45" i="2"/>
  <c r="O106" i="2"/>
  <c r="O101" i="2"/>
  <c r="O46" i="2"/>
  <c r="O43" i="2"/>
  <c r="O9" i="2"/>
  <c r="O13" i="2"/>
  <c r="O14" i="2"/>
  <c r="O47" i="2"/>
  <c r="O111" i="2"/>
  <c r="O57" i="2"/>
  <c r="O52" i="2"/>
  <c r="O25" i="2"/>
  <c r="O66" i="2"/>
  <c r="O130" i="2"/>
  <c r="O81" i="2"/>
  <c r="O35" i="2"/>
  <c r="O103" i="2"/>
  <c r="O107" i="2"/>
  <c r="O28" i="2"/>
  <c r="O92" i="2"/>
  <c r="O20" i="2"/>
  <c r="O65" i="2"/>
  <c r="O6" i="2"/>
  <c r="O44" i="2"/>
  <c r="O108" i="2"/>
  <c r="O74" i="2"/>
  <c r="O138" i="2"/>
  <c r="O48" i="2"/>
  <c r="O112" i="2"/>
  <c r="O34" i="2"/>
  <c r="O98" i="2"/>
  <c r="O16" i="2"/>
  <c r="O99" i="2"/>
  <c r="O33" i="2"/>
  <c r="O11" i="1"/>
  <c r="O12" i="1"/>
  <c r="O49" i="1"/>
  <c r="M49" i="1"/>
  <c r="N49" i="1"/>
  <c r="O10" i="1"/>
  <c r="O7" i="1"/>
  <c r="O8" i="1"/>
  <c r="M52" i="1"/>
  <c r="O52" i="1"/>
  <c r="N52" i="1"/>
  <c r="O4" i="1"/>
  <c r="O5" i="1"/>
  <c r="O51" i="1"/>
  <c r="N51" i="1"/>
  <c r="M51" i="1"/>
  <c r="N48" i="1"/>
  <c r="M48" i="1"/>
  <c r="O48" i="1"/>
  <c r="O6" i="1"/>
  <c r="O9" i="1"/>
  <c r="O46" i="1"/>
  <c r="N46" i="1"/>
  <c r="O3" i="1"/>
  <c r="M46" i="1"/>
  <c r="M50" i="1"/>
  <c r="O50" i="1"/>
  <c r="N50" i="1"/>
  <c r="O47" i="1"/>
  <c r="N47" i="1"/>
  <c r="M47" i="1"/>
  <c r="O17" i="2"/>
  <c r="O67" i="2"/>
  <c r="O19" i="2"/>
  <c r="O127" i="2"/>
  <c r="O64" i="2"/>
  <c r="O55" i="2"/>
  <c r="O40" i="2"/>
  <c r="O100" i="2"/>
  <c r="O89" i="2"/>
  <c r="O59" i="2"/>
  <c r="O110" i="2"/>
  <c r="O75" i="2"/>
  <c r="O84" i="2"/>
  <c r="O123" i="2"/>
  <c r="O119" i="2"/>
  <c r="O11" i="2"/>
  <c r="O76" i="2"/>
  <c r="K5" i="2"/>
  <c r="O31" i="2"/>
  <c r="O2" i="2"/>
  <c r="O77" i="2"/>
  <c r="O141" i="2"/>
  <c r="O140" i="2"/>
  <c r="O78" i="2"/>
  <c r="O135" i="2"/>
  <c r="O63" i="2"/>
  <c r="O24" i="2"/>
  <c r="O88" i="2"/>
  <c r="O27" i="2"/>
  <c r="O91" i="2"/>
  <c r="O95" i="2"/>
  <c r="O3" i="2"/>
  <c r="O60" i="2"/>
  <c r="O124" i="2"/>
  <c r="O36" i="2"/>
  <c r="O37" i="2"/>
  <c r="O131" i="2"/>
  <c r="O39" i="2"/>
  <c r="O80" i="2"/>
  <c r="O26" i="2"/>
  <c r="O90" i="2"/>
  <c r="O18" i="2"/>
  <c r="O12" i="2"/>
  <c r="J6" i="2"/>
  <c r="I5" i="2"/>
  <c r="D2" i="2"/>
  <c r="W2" i="2" s="1"/>
  <c r="O69" i="2"/>
  <c r="O5" i="2"/>
  <c r="O86" i="2"/>
  <c r="O139" i="2"/>
  <c r="O128" i="2"/>
  <c r="O104" i="2"/>
  <c r="O50" i="2"/>
  <c r="O114" i="2"/>
  <c r="O51" i="2"/>
  <c r="O83" i="2"/>
  <c r="G7" i="1"/>
  <c r="G6" i="1"/>
  <c r="G4" i="1"/>
  <c r="K20" i="2" l="1"/>
  <c r="K22" i="2" s="1"/>
  <c r="P46" i="1" a="1"/>
  <c r="D64" i="2"/>
  <c r="W64" i="2" s="1"/>
  <c r="D123" i="2"/>
  <c r="D20" i="2"/>
  <c r="D89" i="2"/>
  <c r="D30" i="2"/>
  <c r="D134" i="2"/>
  <c r="D113" i="2"/>
  <c r="D72" i="2"/>
  <c r="D124" i="2"/>
  <c r="M124" i="2" s="1"/>
  <c r="D45" i="2"/>
  <c r="D90" i="2"/>
  <c r="D6" i="2"/>
  <c r="D130" i="2"/>
  <c r="D12" i="2"/>
  <c r="D138" i="2"/>
  <c r="D107" i="2"/>
  <c r="D41" i="2"/>
  <c r="W41" i="2" s="1"/>
  <c r="D66" i="2"/>
  <c r="D102" i="2"/>
  <c r="D137" i="2"/>
  <c r="D121" i="2"/>
  <c r="D116" i="2"/>
  <c r="D110" i="2"/>
  <c r="D119" i="2"/>
  <c r="W119" i="2" s="1"/>
  <c r="D132" i="2"/>
  <c r="W132" i="2" s="1"/>
  <c r="D99" i="2"/>
  <c r="W99" i="2" s="1"/>
  <c r="D63" i="2"/>
  <c r="N63" i="2" s="1"/>
  <c r="D93" i="2"/>
  <c r="D42" i="2"/>
  <c r="D104" i="2"/>
  <c r="D127" i="2"/>
  <c r="D34" i="2"/>
  <c r="D94" i="2"/>
  <c r="D51" i="2"/>
  <c r="D14" i="2"/>
  <c r="D96" i="2"/>
  <c r="D29" i="2"/>
  <c r="D49" i="2"/>
  <c r="D33" i="2"/>
  <c r="D48" i="2"/>
  <c r="D10" i="2"/>
  <c r="D77" i="2"/>
  <c r="D122" i="2"/>
  <c r="D39" i="2"/>
  <c r="D46" i="2"/>
  <c r="D24" i="2"/>
  <c r="D52" i="2"/>
  <c r="D120" i="2"/>
  <c r="D92" i="2"/>
  <c r="D5" i="2"/>
  <c r="N5" i="2" s="1"/>
  <c r="D8" i="2"/>
  <c r="D100" i="2"/>
  <c r="D13" i="2"/>
  <c r="D58" i="2"/>
  <c r="D25" i="2"/>
  <c r="D19" i="2"/>
  <c r="D95" i="2"/>
  <c r="D97" i="2"/>
  <c r="N97" i="2" s="1"/>
  <c r="D135" i="2"/>
  <c r="D28" i="2"/>
  <c r="D118" i="2"/>
  <c r="D79" i="2"/>
  <c r="D36" i="2"/>
  <c r="D62" i="2"/>
  <c r="D117" i="2"/>
  <c r="D126" i="2"/>
  <c r="D31" i="2"/>
  <c r="D139" i="2"/>
  <c r="D71" i="2"/>
  <c r="D112" i="2"/>
  <c r="D136" i="2"/>
  <c r="W136" i="2" s="1"/>
  <c r="D9" i="2"/>
  <c r="W9" i="2" s="1"/>
  <c r="D32" i="2"/>
  <c r="W32" i="2" s="1"/>
  <c r="D60" i="2"/>
  <c r="D26" i="2"/>
  <c r="D21" i="2"/>
  <c r="D40" i="2"/>
  <c r="D74" i="2"/>
  <c r="D103" i="2"/>
  <c r="D15" i="2"/>
  <c r="D17" i="2"/>
  <c r="M17" i="2" s="1"/>
  <c r="D88" i="2"/>
  <c r="D84" i="2"/>
  <c r="D53" i="2"/>
  <c r="D98" i="2"/>
  <c r="D128" i="2"/>
  <c r="W128" i="2" s="1"/>
  <c r="D75" i="2"/>
  <c r="D7" i="2"/>
  <c r="D115" i="2"/>
  <c r="D23" i="2"/>
  <c r="W23" i="2" s="1"/>
  <c r="M20" i="2"/>
  <c r="D140" i="2"/>
  <c r="W140" i="2" s="1"/>
  <c r="D76" i="2"/>
  <c r="W76" i="2" s="1"/>
  <c r="D129" i="2"/>
  <c r="W129" i="2" s="1"/>
  <c r="D106" i="2"/>
  <c r="W106" i="2" s="1"/>
  <c r="D87" i="2"/>
  <c r="W87" i="2" s="1"/>
  <c r="M137" i="2"/>
  <c r="D114" i="2"/>
  <c r="W114" i="2" s="1"/>
  <c r="D35" i="2"/>
  <c r="W35" i="2" s="1"/>
  <c r="D111" i="2"/>
  <c r="W111" i="2" s="1"/>
  <c r="D68" i="2"/>
  <c r="W68" i="2" s="1"/>
  <c r="D73" i="2"/>
  <c r="W73" i="2" s="1"/>
  <c r="D57" i="2"/>
  <c r="W57" i="2" s="1"/>
  <c r="D38" i="2"/>
  <c r="W38" i="2" s="1"/>
  <c r="M123" i="2"/>
  <c r="M6" i="2"/>
  <c r="D59" i="2"/>
  <c r="W59" i="2" s="1"/>
  <c r="D141" i="2"/>
  <c r="W141" i="2" s="1"/>
  <c r="D43" i="2"/>
  <c r="W43" i="2" s="1"/>
  <c r="D54" i="2"/>
  <c r="W54" i="2" s="1"/>
  <c r="D83" i="2"/>
  <c r="W83" i="2" s="1"/>
  <c r="D109" i="2"/>
  <c r="W109" i="2" s="1"/>
  <c r="D11" i="2"/>
  <c r="W11" i="2" s="1"/>
  <c r="D85" i="2"/>
  <c r="W85" i="2" s="1"/>
  <c r="D81" i="2"/>
  <c r="W81" i="2" s="1"/>
  <c r="D37" i="2"/>
  <c r="W37" i="2" s="1"/>
  <c r="D3" i="2"/>
  <c r="W3" i="2" s="1"/>
  <c r="D44" i="2"/>
  <c r="W44" i="2" s="1"/>
  <c r="D56" i="2"/>
  <c r="W56" i="2" s="1"/>
  <c r="D50" i="2"/>
  <c r="W50" i="2" s="1"/>
  <c r="D47" i="2"/>
  <c r="W47" i="2" s="1"/>
  <c r="D4" i="2"/>
  <c r="W4" i="2" s="1"/>
  <c r="D101" i="2"/>
  <c r="W101" i="2" s="1"/>
  <c r="M95" i="2"/>
  <c r="D18" i="2"/>
  <c r="W18" i="2" s="1"/>
  <c r="M132" i="2"/>
  <c r="N64" i="2"/>
  <c r="M64" i="2"/>
  <c r="N2" i="2"/>
  <c r="M2" i="2"/>
  <c r="D105" i="2"/>
  <c r="W105" i="2" s="1"/>
  <c r="D16" i="2"/>
  <c r="W16" i="2" s="1"/>
  <c r="D65" i="2"/>
  <c r="W65" i="2" s="1"/>
  <c r="D78" i="2"/>
  <c r="W78" i="2" s="1"/>
  <c r="D67" i="2"/>
  <c r="W67" i="2" s="1"/>
  <c r="M41" i="2"/>
  <c r="N41" i="2"/>
  <c r="D86" i="2"/>
  <c r="W86" i="2" s="1"/>
  <c r="D108" i="2"/>
  <c r="W108" i="2" s="1"/>
  <c r="D70" i="2"/>
  <c r="W70" i="2" s="1"/>
  <c r="D91" i="2"/>
  <c r="W91" i="2" s="1"/>
  <c r="M77" i="2"/>
  <c r="N92" i="2"/>
  <c r="D133" i="2"/>
  <c r="W133" i="2" s="1"/>
  <c r="D82" i="2"/>
  <c r="W82" i="2" s="1"/>
  <c r="D125" i="2"/>
  <c r="W125" i="2" s="1"/>
  <c r="D27" i="2"/>
  <c r="W27" i="2" s="1"/>
  <c r="D22" i="2"/>
  <c r="W22" i="2" s="1"/>
  <c r="M10" i="2"/>
  <c r="N32" i="2"/>
  <c r="D55" i="2"/>
  <c r="W55" i="2" s="1"/>
  <c r="D69" i="2"/>
  <c r="W69" i="2" s="1"/>
  <c r="D61" i="2"/>
  <c r="W61" i="2" s="1"/>
  <c r="D80" i="2"/>
  <c r="W80" i="2" s="1"/>
  <c r="D131" i="2"/>
  <c r="W131" i="2" s="1"/>
  <c r="M74" i="2" l="1"/>
  <c r="W74" i="2"/>
  <c r="N112" i="2"/>
  <c r="W112" i="2"/>
  <c r="M79" i="2"/>
  <c r="W79" i="2"/>
  <c r="M58" i="2"/>
  <c r="W58" i="2"/>
  <c r="N24" i="2"/>
  <c r="W24" i="2"/>
  <c r="N49" i="2"/>
  <c r="W49" i="2"/>
  <c r="N104" i="2"/>
  <c r="W104" i="2"/>
  <c r="M116" i="2"/>
  <c r="W116" i="2"/>
  <c r="M12" i="2"/>
  <c r="W12" i="2"/>
  <c r="N134" i="2"/>
  <c r="W134" i="2"/>
  <c r="M98" i="2"/>
  <c r="W98" i="2"/>
  <c r="N40" i="2"/>
  <c r="W40" i="2"/>
  <c r="M71" i="2"/>
  <c r="W71" i="2"/>
  <c r="N118" i="2"/>
  <c r="W118" i="2"/>
  <c r="N13" i="2"/>
  <c r="W13" i="2"/>
  <c r="N46" i="2"/>
  <c r="W46" i="2"/>
  <c r="M29" i="2"/>
  <c r="W29" i="2"/>
  <c r="N42" i="2"/>
  <c r="W42" i="2"/>
  <c r="N121" i="2"/>
  <c r="W121" i="2"/>
  <c r="M130" i="2"/>
  <c r="W130" i="2"/>
  <c r="M30" i="2"/>
  <c r="W30" i="2"/>
  <c r="M53" i="2"/>
  <c r="W53" i="2"/>
  <c r="M21" i="2"/>
  <c r="W21" i="2"/>
  <c r="N139" i="2"/>
  <c r="W139" i="2"/>
  <c r="M28" i="2"/>
  <c r="W28" i="2"/>
  <c r="M100" i="2"/>
  <c r="W100" i="2"/>
  <c r="N39" i="2"/>
  <c r="W39" i="2"/>
  <c r="M96" i="2"/>
  <c r="W96" i="2"/>
  <c r="M93" i="2"/>
  <c r="W93" i="2"/>
  <c r="N137" i="2"/>
  <c r="W137" i="2"/>
  <c r="N6" i="2"/>
  <c r="W6" i="2"/>
  <c r="M89" i="2"/>
  <c r="W89" i="2"/>
  <c r="M84" i="2"/>
  <c r="W84" i="2"/>
  <c r="M31" i="2"/>
  <c r="W31" i="2"/>
  <c r="N122" i="2"/>
  <c r="W122" i="2"/>
  <c r="N90" i="2"/>
  <c r="W90" i="2"/>
  <c r="N31" i="2"/>
  <c r="N88" i="2"/>
  <c r="W88" i="2"/>
  <c r="M126" i="2"/>
  <c r="W126" i="2"/>
  <c r="M5" i="2"/>
  <c r="W5" i="2"/>
  <c r="M51" i="2"/>
  <c r="W51" i="2"/>
  <c r="N123" i="2"/>
  <c r="W123" i="2"/>
  <c r="N17" i="2"/>
  <c r="W17" i="2"/>
  <c r="M117" i="2"/>
  <c r="W117" i="2"/>
  <c r="M92" i="2"/>
  <c r="W92" i="2"/>
  <c r="M94" i="2"/>
  <c r="W94" i="2"/>
  <c r="N126" i="2"/>
  <c r="N132" i="2"/>
  <c r="N7" i="2"/>
  <c r="J20" i="2" s="1"/>
  <c r="W7" i="2"/>
  <c r="N15" i="2"/>
  <c r="W15" i="2"/>
  <c r="M62" i="2"/>
  <c r="W62" i="2"/>
  <c r="N19" i="2"/>
  <c r="W19" i="2"/>
  <c r="N120" i="2"/>
  <c r="W120" i="2"/>
  <c r="N48" i="2"/>
  <c r="W48" i="2"/>
  <c r="M34" i="2"/>
  <c r="W34" i="2"/>
  <c r="N107" i="2"/>
  <c r="W107" i="2"/>
  <c r="N72" i="2"/>
  <c r="W72" i="2"/>
  <c r="N26" i="2"/>
  <c r="W26" i="2"/>
  <c r="N135" i="2"/>
  <c r="W135" i="2"/>
  <c r="N8" i="2"/>
  <c r="W8" i="2"/>
  <c r="M14" i="2"/>
  <c r="W14" i="2"/>
  <c r="M63" i="2"/>
  <c r="W63" i="2"/>
  <c r="N102" i="2"/>
  <c r="W102" i="2"/>
  <c r="N20" i="2"/>
  <c r="W20" i="2"/>
  <c r="M60" i="2"/>
  <c r="W60" i="2"/>
  <c r="M97" i="2"/>
  <c r="W97" i="2"/>
  <c r="N77" i="2"/>
  <c r="W77" i="2"/>
  <c r="M66" i="2"/>
  <c r="W66" i="2"/>
  <c r="N45" i="2"/>
  <c r="W45" i="2"/>
  <c r="N115" i="2"/>
  <c r="W115" i="2"/>
  <c r="N95" i="2"/>
  <c r="W95" i="2"/>
  <c r="N10" i="2"/>
  <c r="W10" i="2"/>
  <c r="N124" i="2"/>
  <c r="W124" i="2"/>
  <c r="M32" i="2"/>
  <c r="N66" i="2"/>
  <c r="N75" i="2"/>
  <c r="W75" i="2"/>
  <c r="N103" i="2"/>
  <c r="W103" i="2"/>
  <c r="M36" i="2"/>
  <c r="W36" i="2"/>
  <c r="N25" i="2"/>
  <c r="W25" i="2"/>
  <c r="M52" i="2"/>
  <c r="W52" i="2"/>
  <c r="N33" i="2"/>
  <c r="W33" i="2"/>
  <c r="M127" i="2"/>
  <c r="W127" i="2"/>
  <c r="N110" i="2"/>
  <c r="W110" i="2"/>
  <c r="M138" i="2"/>
  <c r="W138" i="2"/>
  <c r="M113" i="2"/>
  <c r="W113" i="2"/>
  <c r="N34" i="2"/>
  <c r="M8" i="2"/>
  <c r="N51" i="2"/>
  <c r="M45" i="2"/>
  <c r="M88" i="2"/>
  <c r="N62" i="2"/>
  <c r="N28" i="2"/>
  <c r="M19" i="2"/>
  <c r="M72" i="2"/>
  <c r="M107" i="2"/>
  <c r="N60" i="2"/>
  <c r="M39" i="2"/>
  <c r="N30" i="2"/>
  <c r="N21" i="2"/>
  <c r="N96" i="2"/>
  <c r="N130" i="2"/>
  <c r="N29" i="2"/>
  <c r="N71" i="2"/>
  <c r="M13" i="2"/>
  <c r="M102" i="2"/>
  <c r="N84" i="2"/>
  <c r="N14" i="2"/>
  <c r="M90" i="2"/>
  <c r="M122" i="2"/>
  <c r="M42" i="2"/>
  <c r="M26" i="2"/>
  <c r="M135" i="2"/>
  <c r="N93" i="2"/>
  <c r="M120" i="2"/>
  <c r="N89" i="2"/>
  <c r="N100" i="2"/>
  <c r="M139" i="2"/>
  <c r="M48" i="2"/>
  <c r="M15" i="2"/>
  <c r="N58" i="2"/>
  <c r="M121" i="2"/>
  <c r="M115" i="2"/>
  <c r="N79" i="2"/>
  <c r="N94" i="2"/>
  <c r="N12" i="2"/>
  <c r="M24" i="2"/>
  <c r="N117" i="2"/>
  <c r="P46" i="1"/>
  <c r="P50" i="1"/>
  <c r="P52" i="1"/>
  <c r="P49" i="1"/>
  <c r="P48" i="1"/>
  <c r="P51" i="1"/>
  <c r="P47" i="1"/>
  <c r="N116" i="2"/>
  <c r="N138" i="2"/>
  <c r="M112" i="2"/>
  <c r="M118" i="2"/>
  <c r="M134" i="2"/>
  <c r="M104" i="2"/>
  <c r="M25" i="2"/>
  <c r="M46" i="2"/>
  <c r="N98" i="2"/>
  <c r="N74" i="2"/>
  <c r="M49" i="2"/>
  <c r="N53" i="2"/>
  <c r="N52" i="2"/>
  <c r="M40" i="2"/>
  <c r="N113" i="2"/>
  <c r="N36" i="2"/>
  <c r="N9" i="2"/>
  <c r="M9" i="2"/>
  <c r="N119" i="2"/>
  <c r="M119" i="2"/>
  <c r="M33" i="2"/>
  <c r="N128" i="2"/>
  <c r="M128" i="2"/>
  <c r="N136" i="2"/>
  <c r="M136" i="2"/>
  <c r="M75" i="2"/>
  <c r="M7" i="2"/>
  <c r="M103" i="2"/>
  <c r="N23" i="2"/>
  <c r="M23" i="2"/>
  <c r="M99" i="2"/>
  <c r="N99" i="2"/>
  <c r="M110" i="2"/>
  <c r="N127" i="2"/>
  <c r="M61" i="2"/>
  <c r="N61" i="2"/>
  <c r="N47" i="2"/>
  <c r="M47" i="2"/>
  <c r="M85" i="2"/>
  <c r="N85" i="2"/>
  <c r="M22" i="2"/>
  <c r="N22" i="2"/>
  <c r="N50" i="2"/>
  <c r="M50" i="2"/>
  <c r="M11" i="2"/>
  <c r="N11" i="2"/>
  <c r="M59" i="2"/>
  <c r="N59" i="2"/>
  <c r="N111" i="2"/>
  <c r="M111" i="2"/>
  <c r="M76" i="2"/>
  <c r="N76" i="2"/>
  <c r="M69" i="2"/>
  <c r="N69" i="2"/>
  <c r="N16" i="2"/>
  <c r="M16" i="2"/>
  <c r="N56" i="2"/>
  <c r="M56" i="2"/>
  <c r="N109" i="2"/>
  <c r="M109" i="2"/>
  <c r="M140" i="2"/>
  <c r="N140" i="2"/>
  <c r="M27" i="2"/>
  <c r="N27" i="2"/>
  <c r="M105" i="2"/>
  <c r="N105" i="2"/>
  <c r="M18" i="2"/>
  <c r="N18" i="2"/>
  <c r="M44" i="2"/>
  <c r="N44" i="2"/>
  <c r="N83" i="2"/>
  <c r="M83" i="2"/>
  <c r="N35" i="2"/>
  <c r="M35" i="2"/>
  <c r="N87" i="2"/>
  <c r="M87" i="2"/>
  <c r="N55" i="2"/>
  <c r="M55" i="2"/>
  <c r="N125" i="2"/>
  <c r="M125" i="2"/>
  <c r="M91" i="2"/>
  <c r="N91" i="2"/>
  <c r="N54" i="2"/>
  <c r="M54" i="2"/>
  <c r="N114" i="2"/>
  <c r="M114" i="2"/>
  <c r="M131" i="2"/>
  <c r="N131" i="2"/>
  <c r="M82" i="2"/>
  <c r="N82" i="2"/>
  <c r="N70" i="2"/>
  <c r="M70" i="2"/>
  <c r="N3" i="2"/>
  <c r="M3" i="2"/>
  <c r="I20" i="2" s="1"/>
  <c r="N38" i="2"/>
  <c r="M38" i="2"/>
  <c r="M106" i="2"/>
  <c r="N106" i="2"/>
  <c r="N65" i="2"/>
  <c r="M65" i="2"/>
  <c r="M133" i="2"/>
  <c r="N133" i="2"/>
  <c r="N108" i="2"/>
  <c r="M108" i="2"/>
  <c r="M67" i="2"/>
  <c r="N67" i="2"/>
  <c r="N101" i="2"/>
  <c r="M101" i="2"/>
  <c r="N37" i="2"/>
  <c r="M37" i="2"/>
  <c r="M43" i="2"/>
  <c r="N43" i="2"/>
  <c r="N57" i="2"/>
  <c r="M57" i="2"/>
  <c r="N129" i="2"/>
  <c r="M129" i="2"/>
  <c r="M68" i="2"/>
  <c r="N68" i="2"/>
  <c r="M80" i="2"/>
  <c r="N80" i="2"/>
  <c r="M86" i="2"/>
  <c r="N86" i="2"/>
  <c r="N78" i="2"/>
  <c r="M78" i="2"/>
  <c r="N4" i="2"/>
  <c r="M4" i="2"/>
  <c r="M81" i="2"/>
  <c r="N81" i="2"/>
  <c r="N141" i="2"/>
  <c r="M141" i="2"/>
  <c r="N73" i="2"/>
  <c r="M73" i="2"/>
  <c r="I21" i="2" l="1"/>
  <c r="I22" i="2" s="1"/>
  <c r="J21" i="2"/>
  <c r="J22" i="2" s="1"/>
  <c r="S46" i="1"/>
  <c r="S47" i="1" l="1"/>
  <c r="S48" i="1" l="1"/>
  <c r="S49" i="1" l="1"/>
  <c r="N12" i="1"/>
  <c r="M12" i="1"/>
  <c r="G14" i="1"/>
  <c r="M9" i="1"/>
  <c r="N9" i="1"/>
  <c r="G8" i="1"/>
  <c r="N7" i="1"/>
  <c r="M7" i="1"/>
  <c r="M11" i="1"/>
  <c r="N11" i="1"/>
  <c r="M10" i="1"/>
  <c r="N10" i="1"/>
  <c r="N8" i="1"/>
  <c r="M8" i="1"/>
  <c r="N6" i="1"/>
  <c r="M6" i="1"/>
  <c r="N4" i="1"/>
  <c r="M4" i="1"/>
  <c r="M5" i="1"/>
  <c r="N5" i="1"/>
  <c r="N3" i="1"/>
  <c r="M3" i="1"/>
  <c r="G18" i="1"/>
  <c r="G17" i="1"/>
  <c r="G16" i="1"/>
  <c r="G19" i="1"/>
  <c r="G9" i="1"/>
  <c r="G13" i="1"/>
  <c r="G10" i="1"/>
  <c r="G11" i="1"/>
  <c r="J24" i="1" l="1"/>
  <c r="P3" i="1" a="1"/>
  <c r="S50" i="1"/>
  <c r="G5" i="1"/>
  <c r="J20" i="1"/>
  <c r="G20" i="1"/>
  <c r="G12" i="1"/>
  <c r="P4" i="1" l="1"/>
  <c r="P7" i="1"/>
  <c r="P6" i="1"/>
  <c r="P5" i="1"/>
  <c r="P11" i="1"/>
  <c r="P9" i="1"/>
  <c r="P3" i="1"/>
  <c r="P12" i="1"/>
  <c r="P8" i="1"/>
  <c r="P10" i="1"/>
  <c r="S51" i="1"/>
  <c r="P53" i="1" l="1"/>
  <c r="S3" i="1"/>
  <c r="S4" i="1" s="1"/>
  <c r="P13" i="1"/>
  <c r="T51" i="1" s="1"/>
  <c r="S52" i="1"/>
  <c r="T3" i="1" l="1"/>
  <c r="Q10" i="1"/>
  <c r="R10" i="1" s="1"/>
  <c r="Q8" i="1"/>
  <c r="R8" i="1" s="1"/>
  <c r="Q4" i="1"/>
  <c r="R4" i="1" s="1"/>
  <c r="Q11" i="1"/>
  <c r="R11" i="1" s="1"/>
  <c r="Q7" i="1"/>
  <c r="R7" i="1" s="1"/>
  <c r="Q5" i="1"/>
  <c r="R5" i="1" s="1"/>
  <c r="T52" i="1"/>
  <c r="Q12" i="1"/>
  <c r="R12" i="1" s="1"/>
  <c r="Q46" i="1"/>
  <c r="Q49" i="1"/>
  <c r="R49" i="1" s="1"/>
  <c r="Q51" i="1"/>
  <c r="R51" i="1" s="1"/>
  <c r="Q50" i="1"/>
  <c r="R50" i="1" s="1"/>
  <c r="Q47" i="1"/>
  <c r="R47" i="1" s="1"/>
  <c r="Q48" i="1"/>
  <c r="R48" i="1" s="1"/>
  <c r="Q52" i="1"/>
  <c r="R52" i="1" s="1"/>
  <c r="T46" i="1"/>
  <c r="T47" i="1"/>
  <c r="T48" i="1"/>
  <c r="T49" i="1"/>
  <c r="T50" i="1"/>
  <c r="Q3" i="1"/>
  <c r="Q9" i="1"/>
  <c r="R9" i="1" s="1"/>
  <c r="Q6" i="1"/>
  <c r="R6" i="1" s="1"/>
  <c r="S5" i="1"/>
  <c r="T4" i="1"/>
  <c r="Q13" i="1" l="1"/>
  <c r="R3" i="1"/>
  <c r="R46" i="1"/>
  <c r="Q53" i="1"/>
  <c r="S6" i="1"/>
  <c r="T5" i="1"/>
  <c r="S7" i="1" l="1"/>
  <c r="T6" i="1"/>
  <c r="T7" i="1" l="1"/>
  <c r="S8" i="1"/>
  <c r="T8" i="1" l="1"/>
  <c r="S9" i="1"/>
  <c r="T9" i="1" l="1"/>
  <c r="S10" i="1"/>
  <c r="S11" i="1" l="1"/>
  <c r="T10" i="1"/>
  <c r="S12" i="1" l="1"/>
  <c r="T12" i="1" s="1"/>
  <c r="T11" i="1"/>
</calcChain>
</file>

<file path=xl/sharedStrings.xml><?xml version="1.0" encoding="utf-8"?>
<sst xmlns="http://schemas.openxmlformats.org/spreadsheetml/2006/main" count="109" uniqueCount="76">
  <si>
    <t>80 чисел</t>
  </si>
  <si>
    <t>60 чисел</t>
  </si>
  <si>
    <t>Общая выборка</t>
  </si>
  <si>
    <t>Xmax</t>
  </si>
  <si>
    <t>Xmin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</si>
  <si>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</si>
  <si>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</si>
  <si>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</si>
  <si>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</si>
  <si>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</si>
  <si>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</si>
  <si>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</si>
  <si>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</si>
  <si>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</si>
  <si>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</si>
  <si>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</si>
  <si>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</si>
  <si>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</si>
  <si>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n</t>
  </si>
  <si>
    <t>среднее</t>
  </si>
  <si>
    <t>Дисперсия(несмещ)</t>
  </si>
  <si>
    <t>Дисперсия(смещ)</t>
  </si>
  <si>
    <t>Вариационный размах</t>
  </si>
  <si>
    <t>Среднее абс. Отклонение</t>
  </si>
  <si>
    <t>Отклонение по несмещ дисп</t>
  </si>
  <si>
    <t>Отклонение по смещ дисп</t>
  </si>
  <si>
    <t>Ассиметрия</t>
  </si>
  <si>
    <t>Коэф. вариации, %</t>
  </si>
  <si>
    <t>Ошибка</t>
  </si>
  <si>
    <t>Руками:</t>
  </si>
  <si>
    <t>кол-во интервалов</t>
  </si>
  <si>
    <t xml:space="preserve">шаг </t>
  </si>
  <si>
    <t>Правое знач</t>
  </si>
  <si>
    <t>Частота</t>
  </si>
  <si>
    <t>Отн частота</t>
  </si>
  <si>
    <t>Плотность относ частот</t>
  </si>
  <si>
    <t>Кумулятивная частота</t>
  </si>
  <si>
    <t>Отн кумул частота</t>
  </si>
  <si>
    <t>сумма</t>
  </si>
  <si>
    <t>Левое знач</t>
  </si>
  <si>
    <t>Округл общ выборка</t>
  </si>
  <si>
    <t xml:space="preserve">r </t>
  </si>
  <si>
    <t>Слчис выборка</t>
  </si>
  <si>
    <t>Нормобр</t>
  </si>
  <si>
    <t>Генерация случ чисел</t>
  </si>
  <si>
    <t>Коэффициенты:</t>
  </si>
  <si>
    <t>Слчис</t>
  </si>
  <si>
    <t>ГСЧ</t>
  </si>
  <si>
    <t>X</t>
  </si>
  <si>
    <t>tr</t>
  </si>
  <si>
    <t>2--3</t>
  </si>
  <si>
    <t>1--2</t>
  </si>
  <si>
    <t>1 --3</t>
  </si>
  <si>
    <t>стандоткл</t>
  </si>
  <si>
    <t>выб ковариации</t>
  </si>
  <si>
    <t xml:space="preserve"> слчис - среднее</t>
  </si>
  <si>
    <t>нормобр - среднее</t>
  </si>
  <si>
    <t>ГСЧ - среднее</t>
  </si>
  <si>
    <t>1--3</t>
  </si>
  <si>
    <t>Числитель</t>
  </si>
  <si>
    <t>Знаменатель</t>
  </si>
  <si>
    <t>Результат</t>
  </si>
  <si>
    <t>(2 - ср)(3 - ср)</t>
  </si>
  <si>
    <t>(1 - ср)(2 - ср)</t>
  </si>
  <si>
    <t>(1 - ср)(3 - ср)</t>
  </si>
  <si>
    <t>Проверка коэфф. с помощью ф-лы парного коэф.</t>
  </si>
  <si>
    <t>Столбец 1</t>
  </si>
  <si>
    <t>Столбец 2</t>
  </si>
  <si>
    <t>Столбец 3</t>
  </si>
  <si>
    <t>Методом Excel:</t>
  </si>
  <si>
    <t>{=СЛЧИС($T$2:$T$141)}</t>
  </si>
  <si>
    <t>tкр</t>
  </si>
  <si>
    <t>Значимость</t>
  </si>
  <si>
    <t>H1</t>
  </si>
  <si>
    <t>H0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</si>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</sst>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" fillId="0" borderId="15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7" xfId="0" applyFont="1" applyBorder="1"/>
    <xf numFmtId="0" fontId="1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0" fontId="0" fillId="0" borderId="11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15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 / среднее</a:t>
            </a:r>
          </a:p>
        </c:rich>
      </c:tx>
      <c:layout>
        <c:manualLayout>
          <c:xMode val="edge"/>
          <c:yMode val="edge"/>
          <c:x val="0.39931747721630662"/>
          <c:y val="3.61720638562448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'Выборочные характеристики'!$O$3:$O$12</c:f>
              <c:numCache>
                <c:formatCode>General</c:formatCode>
                <c:ptCount val="10"/>
                <c:pt idx="0">
                  <c:v>-129.94285714285712</c:v>
                </c:pt>
                <c:pt idx="1">
                  <c:v>-42.007142857142853</c:v>
                </c:pt>
                <c:pt idx="2">
                  <c:v>2.8571428571428661E-2</c:v>
                </c:pt>
                <c:pt idx="3">
                  <c:v>1.8500000000000003</c:v>
                </c:pt>
                <c:pt idx="4">
                  <c:v>2.6642857142857141</c:v>
                </c:pt>
                <c:pt idx="5">
                  <c:v>3.2071428571428564</c:v>
                </c:pt>
                <c:pt idx="6">
                  <c:v>3.7785714285714285</c:v>
                </c:pt>
                <c:pt idx="7">
                  <c:v>4.4071428571428566</c:v>
                </c:pt>
                <c:pt idx="8">
                  <c:v>39.142857142857146</c:v>
                </c:pt>
                <c:pt idx="9">
                  <c:v>151.82142857142861</c:v>
                </c:pt>
              </c:numCache>
            </c:numRef>
          </c:cat>
          <c:val>
            <c:numRef>
              <c:f>'Выборочные характеристики'!$P$3:$P$12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1-4694-9B86-9B67D1BF7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388336"/>
        <c:axId val="1145387352"/>
      </c:barChart>
      <c:catAx>
        <c:axId val="114538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387352"/>
        <c:crosses val="autoZero"/>
        <c:auto val="1"/>
        <c:lblAlgn val="ctr"/>
        <c:lblOffset val="100"/>
        <c:noMultiLvlLbl val="0"/>
      </c:catAx>
      <c:valAx>
        <c:axId val="114538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38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</a:t>
            </a:r>
            <a:r>
              <a:rPr lang="ru-RU" baseline="0"/>
              <a:t> частота / интервал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092825896762905"/>
          <c:y val="0.14856481481481484"/>
          <c:w val="0.8712939632545931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'Выборочные характеристики'!$Q$3:$Q$12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0.10714285714285714</c:v>
                </c:pt>
                <c:pt idx="3">
                  <c:v>9.285714285714286E-2</c:v>
                </c:pt>
                <c:pt idx="4">
                  <c:v>0.1</c:v>
                </c:pt>
                <c:pt idx="5">
                  <c:v>0.10714285714285714</c:v>
                </c:pt>
                <c:pt idx="6">
                  <c:v>0.10714285714285714</c:v>
                </c:pt>
                <c:pt idx="7">
                  <c:v>8.5714285714285715E-2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7-4060-BBA0-E67D6FF7F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760512"/>
        <c:axId val="777502496"/>
      </c:barChart>
      <c:catAx>
        <c:axId val="10567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502496"/>
        <c:crosses val="autoZero"/>
        <c:auto val="1"/>
        <c:lblAlgn val="ctr"/>
        <c:lblOffset val="100"/>
        <c:noMultiLvlLbl val="0"/>
      </c:catAx>
      <c:valAx>
        <c:axId val="7775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7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Плотность</a:t>
            </a:r>
            <a:r>
              <a:rPr lang="ru-RU" baseline="0"/>
              <a:t> относительных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'Выборочные характеристики'!$R$3:$R$12</c:f>
              <c:numCache>
                <c:formatCode>General</c:formatCode>
                <c:ptCount val="10"/>
                <c:pt idx="0">
                  <c:v>1.5559358954411076E-3</c:v>
                </c:pt>
                <c:pt idx="1">
                  <c:v>1.5559358954411076E-3</c:v>
                </c:pt>
                <c:pt idx="2">
                  <c:v>1.667074173686901E-3</c:v>
                </c:pt>
                <c:pt idx="3">
                  <c:v>1.4447976171953142E-3</c:v>
                </c:pt>
                <c:pt idx="4">
                  <c:v>1.5559358954411076E-3</c:v>
                </c:pt>
                <c:pt idx="5">
                  <c:v>1.667074173686901E-3</c:v>
                </c:pt>
                <c:pt idx="6">
                  <c:v>1.667074173686901E-3</c:v>
                </c:pt>
                <c:pt idx="7">
                  <c:v>1.3336593389495209E-3</c:v>
                </c:pt>
                <c:pt idx="8">
                  <c:v>1.5559358954411076E-3</c:v>
                </c:pt>
                <c:pt idx="9">
                  <c:v>1.5559358954411076E-3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9-4694-8BAF-BBB619FAC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317696"/>
        <c:axId val="1120319008"/>
      </c:barChart>
      <c:catAx>
        <c:axId val="112031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319008"/>
        <c:crosses val="autoZero"/>
        <c:auto val="1"/>
        <c:lblAlgn val="ctr"/>
        <c:lblOffset val="100"/>
        <c:noMultiLvlLbl val="0"/>
      </c:catAx>
      <c:valAx>
        <c:axId val="11203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31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</a:t>
            </a:r>
            <a:r>
              <a:rPr lang="ru-RU" baseline="0"/>
              <a:t> кумулятивная частота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5782407407407409"/>
          <c:w val="0.896627296587926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'Выборочные характеристики'!$T$3:$T$12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0.30714285714285716</c:v>
                </c:pt>
                <c:pt idx="3">
                  <c:v>0.4</c:v>
                </c:pt>
                <c:pt idx="4">
                  <c:v>0.5</c:v>
                </c:pt>
                <c:pt idx="5">
                  <c:v>0.6071428571428571</c:v>
                </c:pt>
                <c:pt idx="6">
                  <c:v>0.7142857142857143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1-4EB2-8037-278F1AEE9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706032"/>
        <c:axId val="448707016"/>
      </c:barChart>
      <c:catAx>
        <c:axId val="4487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707016"/>
        <c:crosses val="autoZero"/>
        <c:auto val="1"/>
        <c:lblAlgn val="ctr"/>
        <c:lblOffset val="100"/>
        <c:noMultiLvlLbl val="0"/>
      </c:catAx>
      <c:valAx>
        <c:axId val="44870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70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</a:t>
            </a:r>
            <a:r>
              <a:rPr lang="en-US" baseline="0"/>
              <a:t>/</a:t>
            </a:r>
            <a:r>
              <a:rPr lang="ru-RU" baseline="0"/>
              <a:t> интервал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'Выборочные характеристики'!$P$46:$P$52</c:f>
              <c:numCache>
                <c:formatCode>General</c:formatCode>
                <c:ptCount val="7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18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A-42AC-9274-44679672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588360"/>
        <c:axId val="940584752"/>
      </c:barChart>
      <c:catAx>
        <c:axId val="94058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584752"/>
        <c:crosses val="autoZero"/>
        <c:auto val="1"/>
        <c:lblAlgn val="ctr"/>
        <c:lblOffset val="100"/>
        <c:noMultiLvlLbl val="0"/>
      </c:catAx>
      <c:valAx>
        <c:axId val="9405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588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 кумулятивная частота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'Выборочные характеристики'!$T$46:$T$52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0.29285714285714287</c:v>
                </c:pt>
                <c:pt idx="2">
                  <c:v>0.44285714285714284</c:v>
                </c:pt>
                <c:pt idx="3">
                  <c:v>0.58571428571428574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3C7-B1F5-8E512EC5D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71192"/>
        <c:axId val="446493688"/>
      </c:barChart>
      <c:catAx>
        <c:axId val="12117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493688"/>
        <c:crosses val="autoZero"/>
        <c:auto val="1"/>
        <c:lblAlgn val="ctr"/>
        <c:lblOffset val="100"/>
        <c:noMultiLvlLbl val="0"/>
      </c:catAx>
      <c:valAx>
        <c:axId val="44649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17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'Выборочные характеристики'!$Q$45</c:f>
              <c:strCache>
                <c:ptCount val="1"/>
                <c:pt idx="0">
                  <c:v>Отн 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'Выборочные характеристики'!$Q$46:$Q$52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0.15</c:v>
                </c:pt>
                <c:pt idx="2">
                  <c:v>0.15</c:v>
                </c:pt>
                <c:pt idx="3">
                  <c:v>0.14285714285714285</c:v>
                </c:pt>
                <c:pt idx="4">
                  <c:v>0.12857142857142856</c:v>
                </c:pt>
                <c:pt idx="5">
                  <c:v>0.14285714285714285</c:v>
                </c:pt>
                <c:pt idx="6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4-4DDF-8886-1FBF1CC1B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327656"/>
        <c:axId val="564327000"/>
      </c:barChart>
      <c:catAx>
        <c:axId val="56432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327000"/>
        <c:crosses val="autoZero"/>
        <c:auto val="1"/>
        <c:lblAlgn val="ctr"/>
        <c:lblOffset val="100"/>
        <c:noMultiLvlLbl val="0"/>
      </c:catAx>
      <c:valAx>
        <c:axId val="56432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327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'Выборочные характеристики'!$R$45</c:f>
              <c:strCache>
                <c:ptCount val="1"/>
                <c:pt idx="0">
                  <c:v>Плотность относ частот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'Выборочные характеристики'!$R$46:$R$52</c:f>
              <c:numCache>
                <c:formatCode>General</c:formatCode>
                <c:ptCount val="7"/>
                <c:pt idx="0">
                  <c:v>1.5559358954411076E-3</c:v>
                </c:pt>
                <c:pt idx="1">
                  <c:v>1.633732690213163E-3</c:v>
                </c:pt>
                <c:pt idx="2">
                  <c:v>1.633732690213163E-3</c:v>
                </c:pt>
                <c:pt idx="3">
                  <c:v>1.5559358954411076E-3</c:v>
                </c:pt>
                <c:pt idx="4">
                  <c:v>1.4003423058969969E-3</c:v>
                </c:pt>
                <c:pt idx="5">
                  <c:v>1.5559358954411076E-3</c:v>
                </c:pt>
                <c:pt idx="6">
                  <c:v>1.5559358954411076E-3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8-4816-B8F4-93DDE8C33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309544"/>
        <c:axId val="441814320"/>
      </c:barChart>
      <c:catAx>
        <c:axId val="44330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814320"/>
        <c:crosses val="autoZero"/>
        <c:auto val="1"/>
        <c:lblAlgn val="ctr"/>
        <c:lblOffset val="100"/>
        <c:noMultiLvlLbl val="0"/>
      </c:catAx>
      <c:valAx>
        <c:axId val="4418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30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12841</xdr:colOff>
      <xdr:row>13</xdr:row>
      <xdr:rowOff>17124</xdr:rowOff>
    </xdr:from>
    <xdr:to>
      <xdr:col>16</xdr:col>
      <xdr:colOff>399495</xdr:colOff>
      <xdr:row>28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BDD92AF9-EC4D-459A-A318-1959FDFC5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404940</xdr:colOff>
      <xdr:row>13</xdr:row>
      <xdr:rowOff>12295</xdr:rowOff>
    </xdr:from>
    <xdr:to>
      <xdr:col>20</xdr:col>
      <xdr:colOff>7398</xdr:colOff>
      <xdr:row>28</xdr:row>
      <xdr:rowOff>7398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48683294-3FA2-445A-A529-E4D2BEE85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403193</xdr:colOff>
      <xdr:row>28</xdr:row>
      <xdr:rowOff>8138</xdr:rowOff>
    </xdr:from>
    <xdr:to>
      <xdr:col>20</xdr:col>
      <xdr:colOff>7399</xdr:colOff>
      <xdr:row>42</xdr:row>
      <xdr:rowOff>155359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CA06182F-08D5-4554-8C4D-97C7FAA41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599243</xdr:colOff>
      <xdr:row>28</xdr:row>
      <xdr:rowOff>740</xdr:rowOff>
    </xdr:from>
    <xdr:to>
      <xdr:col>16</xdr:col>
      <xdr:colOff>384699</xdr:colOff>
      <xdr:row>42</xdr:row>
      <xdr:rowOff>133165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BBAD6375-EA43-4CA2-909B-F231A882B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3700</xdr:colOff>
      <xdr:row>53</xdr:row>
      <xdr:rowOff>59924</xdr:rowOff>
    </xdr:from>
    <xdr:to>
      <xdr:col>16</xdr:col>
      <xdr:colOff>73981</xdr:colOff>
      <xdr:row>68</xdr:row>
      <xdr:rowOff>21454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1940C4C8-7445-40C9-B613-856DB1CD8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73981</xdr:colOff>
      <xdr:row>53</xdr:row>
      <xdr:rowOff>59925</xdr:rowOff>
    </xdr:from>
    <xdr:to>
      <xdr:col>20</xdr:col>
      <xdr:colOff>18496</xdr:colOff>
      <xdr:row>68</xdr:row>
      <xdr:rowOff>21455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155B813D-CB9B-4AFC-886A-074ADFC6A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19049</xdr:colOff>
      <xdr:row>68</xdr:row>
      <xdr:rowOff>38100</xdr:rowOff>
    </xdr:from>
    <xdr:to>
      <xdr:col>16</xdr:col>
      <xdr:colOff>76199</xdr:colOff>
      <xdr:row>83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7CFD63-372F-4C0D-8184-D2B700962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66675</xdr:colOff>
      <xdr:row>68</xdr:row>
      <xdr:rowOff>19050</xdr:rowOff>
    </xdr:from>
    <xdr:to>
      <xdr:col>19</xdr:col>
      <xdr:colOff>1295400</xdr:colOff>
      <xdr:row>83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62846B-1BFE-46D3-A347-6BC6E57E7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E6CE-FDF2-446E-9759-C70C87D3EC55}">
  <dimension ref="A1:AA150"/>
  <sheetViews>
    <sheetView topLeftCell="H49" zoomScale="80" zoomScaleNormal="80" workbookViewId="0">
      <selection activeCell="G20" sqref="G20"/>
    </sheetView>
  </sheetViews>
  <sheetFormatPr defaultRowHeight="14.4" x14ac:dyDescent="0.3"/>
  <cols>
    <col min="1" max="1" width="21.44140625" customWidth="1"/>
    <col min="2" max="2" width="24.44140625" style="53" customWidth="1"/>
    <col min="3" max="3" width="21.44140625" style="53" customWidth="1"/>
    <col min="4" max="4" width="19.6640625" customWidth="1"/>
    <col min="5" max="5" width="6" customWidth="1"/>
    <col min="6" max="6" width="28.6640625" customWidth="1"/>
    <col min="7" max="7" width="14.77734375" customWidth="1"/>
    <col min="9" max="9" width="23.6640625" customWidth="1"/>
    <col min="10" max="10" width="19.33203125" customWidth="1"/>
    <col min="12" max="12" width="12.21875" customWidth="1"/>
    <col min="13" max="13" width="14.88671875" customWidth="1"/>
    <col min="14" max="14" width="15.6640625" customWidth="1"/>
    <col min="15" max="15" width="16.44140625" customWidth="1"/>
    <col min="16" max="16" width="12.88671875" customWidth="1"/>
    <col min="17" max="18" width="24.109375" customWidth="1"/>
    <col min="19" max="19" width="25.109375" customWidth="1"/>
    <col min="20" max="20" width="19" style="23" customWidth="1"/>
  </cols>
  <sheetData>
    <row r="1" spans="1:27" ht="15" thickBot="1" x14ac:dyDescent="0.35">
      <c r="A1" s="8" t="s">
        <v>0</v>
      </c>
      <c r="B1" s="15" t="s">
        <v>1</v>
      </c>
      <c r="C1" s="15" t="s">
        <v>2</v>
      </c>
      <c r="D1" s="9" t="s">
        <v>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2"/>
      <c r="U1" s="3"/>
      <c r="V1" s="3"/>
      <c r="W1" s="3"/>
      <c r="X1" s="3"/>
      <c r="Y1" s="3"/>
      <c r="Z1" s="3"/>
      <c r="AA1" s="3"/>
    </row>
    <row r="2" spans="1:27" ht="15" thickBot="1" x14ac:dyDescent="0.35">
      <c r="A2">
        <v>2.0144442563178018</v>
      </c>
      <c r="B2" s="53">
        <v>21.397940948489122</v>
      </c>
      <c r="C2" s="53">
        <v>-397.9343683719635</v>
      </c>
      <c r="D2" s="52">
        <f t="array" ref="D2:D141">ROUND($C$2:$C$141,1)</f>
        <v>-397.9</v>
      </c>
      <c r="E2" s="3"/>
      <c r="F2" s="15" t="s">
        <v>29</v>
      </c>
      <c r="G2" s="30"/>
      <c r="H2" s="3"/>
      <c r="I2" s="66" t="s">
        <v>75</v>
      </c>
      <c r="J2" s="66"/>
      <c r="K2" s="3"/>
      <c r="L2" s="15" t="s">
        <v>13</v>
      </c>
      <c r="M2" s="15" t="s">
        <v>39</v>
      </c>
      <c r="N2" s="15" t="s">
        <v>32</v>
      </c>
      <c r="O2" s="15" t="s">
        <v>5</v>
      </c>
      <c r="P2" s="15" t="s">
        <v>33</v>
      </c>
      <c r="Q2" s="15" t="s">
        <v>34</v>
      </c>
      <c r="R2" s="29" t="s">
        <v>35</v>
      </c>
      <c r="S2" s="15" t="s">
        <v>36</v>
      </c>
      <c r="T2" s="15" t="s">
        <v>37</v>
      </c>
      <c r="U2" s="3"/>
      <c r="V2" s="3"/>
      <c r="W2" s="3"/>
      <c r="X2" s="3"/>
      <c r="Y2" s="3"/>
      <c r="Z2" s="3"/>
      <c r="AA2" s="3"/>
    </row>
    <row r="3" spans="1:27" x14ac:dyDescent="0.3">
      <c r="A3">
        <v>4.062983301380882</v>
      </c>
      <c r="B3" s="53">
        <v>240.18166630715132</v>
      </c>
      <c r="C3" s="53">
        <v>-204.6549208140932</v>
      </c>
      <c r="D3" s="5">
        <v>-204.7</v>
      </c>
      <c r="E3" s="3"/>
      <c r="F3" s="13"/>
      <c r="G3" s="13"/>
      <c r="H3" s="3"/>
      <c r="I3" s="16"/>
      <c r="J3" s="16"/>
      <c r="K3" s="3"/>
      <c r="L3" s="4">
        <v>1</v>
      </c>
      <c r="M3" s="13">
        <f>MIN($D$2:$D$15)</f>
        <v>-397.9</v>
      </c>
      <c r="N3" s="13">
        <f>MAX($D$2:$D$15)</f>
        <v>-76.2</v>
      </c>
      <c r="O3" s="13">
        <f>AVERAGE($D$2:$D$15)</f>
        <v>-129.94285714285712</v>
      </c>
      <c r="P3" s="13">
        <f t="array" ref="P3:P12">FREQUENCY($D$2:$D$141,$N$3:$N$12)</f>
        <v>14</v>
      </c>
      <c r="Q3" s="13">
        <f t="shared" ref="Q3:Q12" si="0">$P3 / $P$13</f>
        <v>0.1</v>
      </c>
      <c r="R3" s="13">
        <f t="shared" ref="R3:R12" si="1">$Q3 / $J$20</f>
        <v>1.5559358954411076E-3</v>
      </c>
      <c r="S3" s="14">
        <f>$P$3</f>
        <v>14</v>
      </c>
      <c r="T3" s="14">
        <f t="shared" ref="T3:T12" si="2" xml:space="preserve"> $S3 / $P$13</f>
        <v>0.1</v>
      </c>
      <c r="U3" s="3"/>
      <c r="V3" s="3"/>
      <c r="W3" s="3"/>
      <c r="X3" s="3"/>
      <c r="Y3" s="3"/>
      <c r="Z3" s="3"/>
      <c r="AA3" s="3"/>
    </row>
    <row r="4" spans="1:27" x14ac:dyDescent="0.3">
      <c r="A4">
        <v>4.4472334441961721</v>
      </c>
      <c r="B4" s="53">
        <v>70.532937464420684</v>
      </c>
      <c r="C4" s="53">
        <v>-138.0917320754379</v>
      </c>
      <c r="D4" s="5">
        <v>-138.1</v>
      </c>
      <c r="E4" s="3"/>
      <c r="F4" s="20" t="s">
        <v>5</v>
      </c>
      <c r="G4" s="14">
        <f>AVERAGE($D$2:$D$142)</f>
        <v>3.4950000000000276</v>
      </c>
      <c r="H4" s="3"/>
      <c r="I4" s="16" t="s">
        <v>5</v>
      </c>
      <c r="J4" s="16">
        <v>3.4950000000000276</v>
      </c>
      <c r="K4" s="3"/>
      <c r="L4" s="4">
        <v>2</v>
      </c>
      <c r="M4" s="14">
        <f>MIN($D$16:$D$29)</f>
        <v>-72.599999999999994</v>
      </c>
      <c r="N4" s="14">
        <f>MAX($D$16:$D$29)</f>
        <v>-10.4</v>
      </c>
      <c r="O4" s="14">
        <f>AVERAGE($D$16:$D$29)</f>
        <v>-42.007142857142853</v>
      </c>
      <c r="P4" s="14">
        <v>14</v>
      </c>
      <c r="Q4" s="14">
        <f t="shared" si="0"/>
        <v>0.1</v>
      </c>
      <c r="R4" s="14">
        <f t="shared" si="1"/>
        <v>1.5559358954411076E-3</v>
      </c>
      <c r="S4" s="14">
        <f t="shared" ref="S4:S12" si="3" xml:space="preserve"> $S3 + $P4</f>
        <v>28</v>
      </c>
      <c r="T4" s="14">
        <f t="shared" si="2"/>
        <v>0.2</v>
      </c>
      <c r="U4" s="3"/>
      <c r="V4" s="3"/>
      <c r="W4" s="3"/>
      <c r="X4" s="3"/>
      <c r="Y4" s="3"/>
      <c r="Z4" s="3"/>
      <c r="AA4" s="3"/>
    </row>
    <row r="5" spans="1:27" x14ac:dyDescent="0.3">
      <c r="A5">
        <v>2.9286046659108251</v>
      </c>
      <c r="B5" s="53">
        <v>93.265302787884139</v>
      </c>
      <c r="C5" s="53">
        <v>-128.61729839339387</v>
      </c>
      <c r="D5" s="5">
        <v>-128.6</v>
      </c>
      <c r="E5" s="3"/>
      <c r="F5" s="20" t="s">
        <v>28</v>
      </c>
      <c r="G5" s="14">
        <f>$G$8 / SQRT($G$16)</f>
        <v>6.1891689471131386</v>
      </c>
      <c r="H5" s="3"/>
      <c r="I5" s="16" t="s">
        <v>6</v>
      </c>
      <c r="J5" s="16">
        <v>6.1891689471131386</v>
      </c>
      <c r="K5" s="3"/>
      <c r="L5" s="4">
        <v>3</v>
      </c>
      <c r="M5" s="14">
        <f>MIN($D$30:$D$43)</f>
        <v>-6.5</v>
      </c>
      <c r="N5" s="14">
        <f>MAX($D$30:$D$43)</f>
        <v>1.3</v>
      </c>
      <c r="O5" s="14">
        <f>AVERAGE($D$30:$D$43)</f>
        <v>2.8571428571428661E-2</v>
      </c>
      <c r="P5" s="14">
        <v>15</v>
      </c>
      <c r="Q5" s="14">
        <f t="shared" si="0"/>
        <v>0.10714285714285714</v>
      </c>
      <c r="R5" s="14">
        <f t="shared" si="1"/>
        <v>1.667074173686901E-3</v>
      </c>
      <c r="S5" s="14">
        <f t="shared" si="3"/>
        <v>43</v>
      </c>
      <c r="T5" s="14">
        <f t="shared" si="2"/>
        <v>0.30714285714285716</v>
      </c>
      <c r="U5" s="3"/>
      <c r="V5" s="3"/>
      <c r="W5" s="3"/>
      <c r="X5" s="3"/>
      <c r="Y5" s="3"/>
      <c r="Z5" s="3"/>
      <c r="AA5" s="3"/>
    </row>
    <row r="6" spans="1:27" x14ac:dyDescent="0.3">
      <c r="A6">
        <v>2.8428006620088127</v>
      </c>
      <c r="B6" s="53">
        <v>153.11983123258688</v>
      </c>
      <c r="C6" s="53">
        <v>-127.87515071674716</v>
      </c>
      <c r="D6" s="5">
        <v>-127.9</v>
      </c>
      <c r="E6" s="3"/>
      <c r="F6" s="20" t="s">
        <v>7</v>
      </c>
      <c r="G6" s="14">
        <f>MEDIAN($D$2:$D$142)</f>
        <v>2.95</v>
      </c>
      <c r="H6" s="3"/>
      <c r="I6" s="16" t="s">
        <v>7</v>
      </c>
      <c r="J6" s="16">
        <v>2.95</v>
      </c>
      <c r="K6" s="3"/>
      <c r="L6" s="4">
        <v>4</v>
      </c>
      <c r="M6" s="14">
        <f>MIN($D$44:$D$57)</f>
        <v>1.3</v>
      </c>
      <c r="N6" s="14">
        <f>MAX($D$44:$D$57)</f>
        <v>2.2999999999999998</v>
      </c>
      <c r="O6" s="14">
        <f>AVERAGE($D$44:$D$57)</f>
        <v>1.8500000000000003</v>
      </c>
      <c r="P6" s="14">
        <v>13</v>
      </c>
      <c r="Q6" s="14">
        <f t="shared" si="0"/>
        <v>9.285714285714286E-2</v>
      </c>
      <c r="R6" s="14">
        <f t="shared" si="1"/>
        <v>1.4447976171953142E-3</v>
      </c>
      <c r="S6" s="14">
        <f t="shared" si="3"/>
        <v>56</v>
      </c>
      <c r="T6" s="14">
        <f t="shared" si="2"/>
        <v>0.4</v>
      </c>
      <c r="U6" s="3"/>
      <c r="V6" s="3"/>
      <c r="W6" s="3"/>
      <c r="X6" s="3"/>
      <c r="Y6" s="3"/>
      <c r="Z6" s="3"/>
      <c r="AA6" s="3"/>
    </row>
    <row r="7" spans="1:27" x14ac:dyDescent="0.3">
      <c r="A7">
        <v>3.3227160050300881</v>
      </c>
      <c r="B7" s="53">
        <v>-128.61729839339387</v>
      </c>
      <c r="C7" s="53">
        <v>-104.43588063633069</v>
      </c>
      <c r="D7" s="5">
        <v>-104.4</v>
      </c>
      <c r="E7" s="3"/>
      <c r="F7" s="20" t="s">
        <v>8</v>
      </c>
      <c r="G7" s="14">
        <f>MODE($D$2:$D$141)</f>
        <v>2.5</v>
      </c>
      <c r="H7" s="3"/>
      <c r="I7" s="16" t="s">
        <v>8</v>
      </c>
      <c r="J7" s="16">
        <v>2.5</v>
      </c>
      <c r="K7" s="3"/>
      <c r="L7" s="4">
        <v>5</v>
      </c>
      <c r="M7" s="14">
        <f>MIN($D$58:$D$71)</f>
        <v>2.4</v>
      </c>
      <c r="N7" s="14">
        <f>MAX($D$58:$D$71)</f>
        <v>2.9</v>
      </c>
      <c r="O7" s="14">
        <f>AVERAGE($D$58:$D$71)</f>
        <v>2.6642857142857141</v>
      </c>
      <c r="P7" s="14">
        <v>14</v>
      </c>
      <c r="Q7" s="14">
        <f t="shared" si="0"/>
        <v>0.1</v>
      </c>
      <c r="R7" s="14">
        <f t="shared" si="1"/>
        <v>1.5559358954411076E-3</v>
      </c>
      <c r="S7" s="14">
        <f t="shared" si="3"/>
        <v>70</v>
      </c>
      <c r="T7" s="14">
        <f t="shared" si="2"/>
        <v>0.5</v>
      </c>
      <c r="U7" s="3"/>
      <c r="V7" s="3"/>
      <c r="W7" s="3"/>
      <c r="X7" s="3"/>
      <c r="Y7" s="3"/>
      <c r="Z7" s="3"/>
      <c r="AA7" s="3"/>
    </row>
    <row r="8" spans="1:27" x14ac:dyDescent="0.3">
      <c r="A8">
        <v>3.2961530753964325</v>
      </c>
      <c r="B8" s="53">
        <v>-79.789938460336998</v>
      </c>
      <c r="C8" s="53">
        <v>-103.19078238960356</v>
      </c>
      <c r="D8" s="5">
        <v>-103.2</v>
      </c>
      <c r="E8" s="3"/>
      <c r="F8" s="20" t="s">
        <v>24</v>
      </c>
      <c r="G8" s="14">
        <f>STDEV($D$2:$D$142)</f>
        <v>73.231234564407956</v>
      </c>
      <c r="H8" s="3"/>
      <c r="I8" s="16" t="s">
        <v>9</v>
      </c>
      <c r="J8" s="16">
        <v>73.231234564407956</v>
      </c>
      <c r="K8" s="3"/>
      <c r="L8" s="4">
        <v>6</v>
      </c>
      <c r="M8" s="14">
        <f>MIN($D$72:$D$85)</f>
        <v>3</v>
      </c>
      <c r="N8" s="14">
        <f>MAX($D$72:$D$85)</f>
        <v>3.5</v>
      </c>
      <c r="O8" s="14">
        <f>AVERAGE($D$72:$D$85)</f>
        <v>3.2071428571428564</v>
      </c>
      <c r="P8" s="14">
        <v>15</v>
      </c>
      <c r="Q8" s="14">
        <f t="shared" si="0"/>
        <v>0.10714285714285714</v>
      </c>
      <c r="R8" s="14">
        <f t="shared" si="1"/>
        <v>1.667074173686901E-3</v>
      </c>
      <c r="S8" s="14">
        <f t="shared" si="3"/>
        <v>85</v>
      </c>
      <c r="T8" s="14">
        <f t="shared" si="2"/>
        <v>0.6071428571428571</v>
      </c>
      <c r="U8" s="3"/>
      <c r="V8" s="3"/>
      <c r="W8" s="3"/>
      <c r="X8" s="3"/>
      <c r="Y8" s="3"/>
      <c r="Z8" s="3"/>
      <c r="AA8" s="3"/>
    </row>
    <row r="9" spans="1:27" x14ac:dyDescent="0.3">
      <c r="A9">
        <v>0.9940548655577004</v>
      </c>
      <c r="B9" s="53">
        <v>-72.55740921816323</v>
      </c>
      <c r="C9" s="53">
        <v>-99.060084827826358</v>
      </c>
      <c r="D9" s="5">
        <v>-99.1</v>
      </c>
      <c r="E9" s="3"/>
      <c r="F9" s="20" t="s">
        <v>20</v>
      </c>
      <c r="G9" s="14">
        <f>VAR($D$2:$D$142)</f>
        <v>5362.8137158273385</v>
      </c>
      <c r="H9" s="3"/>
      <c r="I9" s="16" t="s">
        <v>10</v>
      </c>
      <c r="J9" s="16">
        <v>5362.8137158273385</v>
      </c>
      <c r="K9" s="3"/>
      <c r="L9" s="4">
        <v>7</v>
      </c>
      <c r="M9" s="14">
        <f>MIN($D$86:$D$99)</f>
        <v>3.5</v>
      </c>
      <c r="N9" s="14">
        <f>MAX($D$86:$D$99)</f>
        <v>4.0999999999999996</v>
      </c>
      <c r="O9" s="14">
        <f>AVERAGE($D$86:$D$99)</f>
        <v>3.7785714285714285</v>
      </c>
      <c r="P9" s="14">
        <v>15</v>
      </c>
      <c r="Q9" s="14">
        <f t="shared" si="0"/>
        <v>0.10714285714285714</v>
      </c>
      <c r="R9" s="14">
        <f t="shared" si="1"/>
        <v>1.667074173686901E-3</v>
      </c>
      <c r="S9" s="14">
        <f t="shared" si="3"/>
        <v>100</v>
      </c>
      <c r="T9" s="14">
        <f t="shared" si="2"/>
        <v>0.7142857142857143</v>
      </c>
      <c r="U9" s="3"/>
      <c r="V9" s="3"/>
      <c r="W9" s="3"/>
      <c r="X9" s="3"/>
      <c r="Y9" s="3"/>
      <c r="Z9" s="3"/>
      <c r="AA9" s="3"/>
    </row>
    <row r="10" spans="1:27" x14ac:dyDescent="0.3">
      <c r="A10">
        <v>1.2285135047277436</v>
      </c>
      <c r="B10" s="53">
        <v>-70.627688834676519</v>
      </c>
      <c r="C10" s="53">
        <v>-95.010104920831509</v>
      </c>
      <c r="D10" s="5">
        <v>-95</v>
      </c>
      <c r="E10" s="3"/>
      <c r="F10" s="20" t="s">
        <v>11</v>
      </c>
      <c r="G10" s="14">
        <f>KURT($D$2:$D$142)</f>
        <v>7.9036616183510091</v>
      </c>
      <c r="H10" s="3"/>
      <c r="I10" s="16" t="s">
        <v>11</v>
      </c>
      <c r="J10" s="16">
        <v>7.9036616183510091</v>
      </c>
      <c r="K10" s="3"/>
      <c r="L10" s="4">
        <v>8</v>
      </c>
      <c r="M10" s="14">
        <f>MIN($D$100:$D$113)</f>
        <v>4.0999999999999996</v>
      </c>
      <c r="N10" s="14">
        <f>MAX($D$100:$D$113)</f>
        <v>5</v>
      </c>
      <c r="O10" s="14">
        <f>AVERAGE($D$100:$D$113)</f>
        <v>4.4071428571428566</v>
      </c>
      <c r="P10" s="14">
        <v>12</v>
      </c>
      <c r="Q10" s="14">
        <f t="shared" si="0"/>
        <v>8.5714285714285715E-2</v>
      </c>
      <c r="R10" s="14">
        <f t="shared" si="1"/>
        <v>1.3336593389495209E-3</v>
      </c>
      <c r="S10" s="14">
        <f t="shared" si="3"/>
        <v>112</v>
      </c>
      <c r="T10" s="14">
        <f t="shared" si="2"/>
        <v>0.8</v>
      </c>
      <c r="U10" s="3"/>
      <c r="V10" s="3"/>
      <c r="W10" s="3"/>
      <c r="X10" s="3"/>
      <c r="Y10" s="3"/>
      <c r="Z10" s="3"/>
      <c r="AA10" s="3"/>
    </row>
    <row r="11" spans="1:27" x14ac:dyDescent="0.3">
      <c r="A11">
        <v>3.5439073902380187</v>
      </c>
      <c r="B11" s="53">
        <v>-103.19078238960356</v>
      </c>
      <c r="C11" s="53">
        <v>-91.652250481885858</v>
      </c>
      <c r="D11" s="5">
        <v>-91.7</v>
      </c>
      <c r="E11" s="3"/>
      <c r="F11" s="20" t="s">
        <v>26</v>
      </c>
      <c r="G11" s="14">
        <f>SKEW($D$2:$D$142)</f>
        <v>-0.51003618534814343</v>
      </c>
      <c r="H11" s="3"/>
      <c r="I11" s="16" t="s">
        <v>12</v>
      </c>
      <c r="J11" s="16">
        <v>-0.51003618534814343</v>
      </c>
      <c r="K11" s="3"/>
      <c r="L11" s="4">
        <v>9</v>
      </c>
      <c r="M11" s="14">
        <f>MIN($D$114:$D$127)</f>
        <v>5.3</v>
      </c>
      <c r="N11" s="14">
        <f>MAX($D$114:$D$127)</f>
        <v>78.3</v>
      </c>
      <c r="O11" s="14">
        <f>AVERAGE($D$114:$D$127)</f>
        <v>39.142857142857146</v>
      </c>
      <c r="P11" s="14">
        <v>14</v>
      </c>
      <c r="Q11" s="14">
        <f t="shared" si="0"/>
        <v>0.1</v>
      </c>
      <c r="R11" s="14">
        <f t="shared" si="1"/>
        <v>1.5559358954411076E-3</v>
      </c>
      <c r="S11" s="14">
        <f t="shared" si="3"/>
        <v>126</v>
      </c>
      <c r="T11" s="14">
        <f t="shared" si="2"/>
        <v>0.9</v>
      </c>
      <c r="U11" s="3"/>
      <c r="V11" s="3"/>
      <c r="W11" s="3"/>
      <c r="X11" s="3"/>
      <c r="Y11" s="3"/>
      <c r="Z11" s="3"/>
      <c r="AA11" s="3"/>
    </row>
    <row r="12" spans="1:27" ht="15" thickBot="1" x14ac:dyDescent="0.35">
      <c r="A12">
        <v>3.8451581834378885</v>
      </c>
      <c r="B12" s="53">
        <v>54.591314331744798</v>
      </c>
      <c r="C12" s="53">
        <v>-87.841467681457289</v>
      </c>
      <c r="D12" s="5">
        <v>-87.8</v>
      </c>
      <c r="E12" s="3"/>
      <c r="F12" s="20" t="s">
        <v>22</v>
      </c>
      <c r="G12" s="14">
        <f>$G$14 - $G$13</f>
        <v>642.70000000000005</v>
      </c>
      <c r="H12" s="3"/>
      <c r="I12" s="16" t="s">
        <v>13</v>
      </c>
      <c r="J12" s="16">
        <v>642.70000000000005</v>
      </c>
      <c r="K12" s="3"/>
      <c r="L12" s="6">
        <v>10</v>
      </c>
      <c r="M12" s="11">
        <f>MIN($D$128:$D$141)</f>
        <v>88</v>
      </c>
      <c r="N12" s="11">
        <f>MAX($D$128:$D$141)</f>
        <v>244.8</v>
      </c>
      <c r="O12" s="11">
        <f>AVERAGE($D$128:$D$141)</f>
        <v>151.82142857142861</v>
      </c>
      <c r="P12" s="11">
        <v>14</v>
      </c>
      <c r="Q12" s="11">
        <f t="shared" si="0"/>
        <v>0.1</v>
      </c>
      <c r="R12" s="11">
        <f t="shared" si="1"/>
        <v>1.5559358954411076E-3</v>
      </c>
      <c r="S12" s="11">
        <f t="shared" si="3"/>
        <v>140</v>
      </c>
      <c r="T12" s="11">
        <f t="shared" si="2"/>
        <v>1</v>
      </c>
      <c r="U12" s="3"/>
      <c r="V12" s="3"/>
      <c r="W12" s="3"/>
      <c r="X12" s="3"/>
      <c r="Y12" s="3"/>
      <c r="Z12" s="3"/>
      <c r="AA12" s="3"/>
    </row>
    <row r="13" spans="1:27" x14ac:dyDescent="0.3">
      <c r="A13">
        <v>4.9852086552418768</v>
      </c>
      <c r="B13" s="53">
        <v>-21.488826966262423</v>
      </c>
      <c r="C13" s="53">
        <v>-84.808984972070903</v>
      </c>
      <c r="D13" s="5">
        <v>-84.8</v>
      </c>
      <c r="E13" s="3"/>
      <c r="F13" s="20" t="s">
        <v>4</v>
      </c>
      <c r="G13" s="14">
        <f>MIN($D$2:$D$142)</f>
        <v>-397.9</v>
      </c>
      <c r="H13" s="3"/>
      <c r="I13" s="16" t="s">
        <v>14</v>
      </c>
      <c r="J13" s="16">
        <v>-397.9</v>
      </c>
      <c r="K13" s="3"/>
      <c r="L13" s="3"/>
      <c r="M13" s="3"/>
      <c r="N13" s="3"/>
      <c r="O13" s="3" t="s">
        <v>38</v>
      </c>
      <c r="P13" s="3">
        <f>SUM($P$3:$P$12)</f>
        <v>140</v>
      </c>
      <c r="Q13" s="24">
        <f>SUM($Q$3:$Q$12)</f>
        <v>0.99999999999999989</v>
      </c>
      <c r="R13" s="3"/>
      <c r="S13" s="12"/>
      <c r="T13" s="12"/>
      <c r="U13" s="12"/>
      <c r="V13" s="12"/>
      <c r="W13" s="12"/>
      <c r="X13" s="3"/>
      <c r="Y13" s="3"/>
      <c r="Z13" s="3"/>
      <c r="AA13" s="3"/>
    </row>
    <row r="14" spans="1:27" ht="15" thickBot="1" x14ac:dyDescent="0.35">
      <c r="A14">
        <v>2.4860081642400473</v>
      </c>
      <c r="B14" s="53">
        <v>176.69256966048852</v>
      </c>
      <c r="C14" s="53">
        <v>-79.789938460336998</v>
      </c>
      <c r="D14" s="5">
        <v>-79.8</v>
      </c>
      <c r="E14" s="3"/>
      <c r="F14" s="20" t="s">
        <v>3</v>
      </c>
      <c r="G14" s="14">
        <f>MAX($D$2:$D$142)</f>
        <v>244.8</v>
      </c>
      <c r="H14" s="3"/>
      <c r="I14" s="16" t="s">
        <v>15</v>
      </c>
      <c r="J14" s="16">
        <v>244.8</v>
      </c>
      <c r="K14" s="3"/>
      <c r="L14" s="22"/>
      <c r="M14" s="3"/>
      <c r="N14" s="3"/>
      <c r="O14" s="3"/>
      <c r="P14" s="3"/>
      <c r="Q14" s="3"/>
      <c r="R14" s="3"/>
      <c r="S14" s="12"/>
      <c r="T14" s="12"/>
      <c r="U14" s="12"/>
      <c r="V14" s="12"/>
      <c r="W14" s="12"/>
      <c r="X14" s="12"/>
      <c r="Y14" s="12"/>
      <c r="Z14" s="3"/>
      <c r="AA14" s="3"/>
    </row>
    <row r="15" spans="1:27" x14ac:dyDescent="0.3">
      <c r="A15">
        <v>3.1951946160261286</v>
      </c>
      <c r="B15" s="53">
        <v>-6.4501046987716109</v>
      </c>
      <c r="C15" s="53">
        <v>-76.200390246114694</v>
      </c>
      <c r="D15" s="5">
        <v>-76.2</v>
      </c>
      <c r="E15" s="3"/>
      <c r="F15" s="20"/>
      <c r="G15" s="14"/>
      <c r="H15" s="3"/>
      <c r="I15" s="16" t="s">
        <v>16</v>
      </c>
      <c r="J15" s="16">
        <v>489.30000000000388</v>
      </c>
      <c r="K15" s="3"/>
      <c r="L15" s="32"/>
      <c r="M15" s="32"/>
      <c r="N15" s="12"/>
      <c r="O15" s="3"/>
      <c r="P15" s="3"/>
      <c r="Q15" s="3"/>
      <c r="R15" s="3"/>
      <c r="S15" s="18"/>
      <c r="T15" s="32"/>
      <c r="U15" s="32"/>
      <c r="V15" s="32"/>
      <c r="W15" s="32"/>
      <c r="X15" s="32"/>
      <c r="Y15" s="12"/>
      <c r="Z15" s="3"/>
      <c r="AA15" s="3"/>
    </row>
    <row r="16" spans="1:27" ht="15" thickBot="1" x14ac:dyDescent="0.35">
      <c r="A16">
        <v>1.2736926540383138</v>
      </c>
      <c r="B16" s="53">
        <v>-32.072957871307153</v>
      </c>
      <c r="C16" s="53">
        <v>-72.55740921816323</v>
      </c>
      <c r="D16" s="5">
        <v>-72.599999999999994</v>
      </c>
      <c r="E16" s="3"/>
      <c r="F16" s="20" t="s">
        <v>18</v>
      </c>
      <c r="G16" s="14">
        <f>COUNTA($D$2:$D$141)</f>
        <v>140</v>
      </c>
      <c r="H16" s="3"/>
      <c r="I16" s="17" t="s">
        <v>17</v>
      </c>
      <c r="J16" s="17">
        <v>140</v>
      </c>
      <c r="K16" s="3"/>
      <c r="L16" s="31"/>
      <c r="M16" s="16"/>
      <c r="N16" s="12"/>
      <c r="O16" s="3"/>
      <c r="P16" s="3"/>
      <c r="Q16" s="3"/>
      <c r="R16" s="3"/>
      <c r="S16" s="31"/>
      <c r="T16" s="16"/>
      <c r="U16" s="33"/>
      <c r="V16" s="31"/>
      <c r="W16" s="16"/>
      <c r="X16" s="33"/>
      <c r="Y16" s="12"/>
      <c r="Z16" s="3"/>
      <c r="AA16" s="3"/>
    </row>
    <row r="17" spans="1:27" x14ac:dyDescent="0.3">
      <c r="A17">
        <v>1.8886702340096235</v>
      </c>
      <c r="B17" s="53">
        <v>-95.010104920831509</v>
      </c>
      <c r="C17" s="53">
        <v>-70.627688834676519</v>
      </c>
      <c r="D17" s="5">
        <v>-70.599999999999994</v>
      </c>
      <c r="E17" s="3"/>
      <c r="F17" s="20" t="s">
        <v>23</v>
      </c>
      <c r="G17" s="14">
        <f>AVEDEV($D$2:$D$142)</f>
        <v>37.034071428571444</v>
      </c>
      <c r="H17" s="3"/>
      <c r="I17" s="3"/>
      <c r="J17" s="3"/>
      <c r="K17" s="3"/>
      <c r="L17" s="31"/>
      <c r="M17" s="16"/>
      <c r="N17" s="12"/>
      <c r="O17" s="3"/>
      <c r="P17" s="3"/>
      <c r="Q17" s="3"/>
      <c r="R17" s="3"/>
      <c r="S17" s="31"/>
      <c r="T17" s="16"/>
      <c r="U17" s="33"/>
      <c r="V17" s="31"/>
      <c r="W17" s="16"/>
      <c r="X17" s="33"/>
      <c r="Y17" s="12"/>
      <c r="Z17" s="3"/>
      <c r="AA17" s="3"/>
    </row>
    <row r="18" spans="1:27" ht="15" thickBot="1" x14ac:dyDescent="0.35">
      <c r="A18">
        <v>4.1457473192422185</v>
      </c>
      <c r="B18" s="53">
        <v>14.865950000355951</v>
      </c>
      <c r="C18" s="53">
        <v>-69.369630288449116</v>
      </c>
      <c r="D18" s="5">
        <v>-69.400000000000006</v>
      </c>
      <c r="E18" s="3"/>
      <c r="F18" s="20" t="s">
        <v>21</v>
      </c>
      <c r="G18" s="14">
        <f>VARP($D$2:$D$142)</f>
        <v>5324.507903571428</v>
      </c>
      <c r="H18" s="3"/>
      <c r="I18" s="3"/>
      <c r="J18" s="3"/>
      <c r="K18" s="3"/>
      <c r="L18" s="31"/>
      <c r="M18" s="16"/>
      <c r="N18" s="12"/>
      <c r="O18" s="3"/>
      <c r="P18" s="3"/>
      <c r="Q18" s="3"/>
      <c r="R18" s="3"/>
      <c r="S18" s="31"/>
      <c r="T18" s="16"/>
      <c r="U18" s="33"/>
      <c r="V18" s="31"/>
      <c r="W18" s="16"/>
      <c r="X18" s="33"/>
      <c r="Y18" s="12"/>
      <c r="Z18" s="3"/>
      <c r="AA18" s="3"/>
    </row>
    <row r="19" spans="1:27" ht="15" thickBot="1" x14ac:dyDescent="0.35">
      <c r="A19">
        <v>3.5210767994867638</v>
      </c>
      <c r="B19" s="53">
        <v>44.719658838701434</v>
      </c>
      <c r="C19" s="53">
        <v>-63.165171119791921</v>
      </c>
      <c r="D19" s="5">
        <v>-63.2</v>
      </c>
      <c r="E19" s="3"/>
      <c r="F19" s="20" t="s">
        <v>25</v>
      </c>
      <c r="G19" s="14">
        <f>STDEVP($D$2:$D$142)</f>
        <v>72.969225729559639</v>
      </c>
      <c r="H19" s="3"/>
      <c r="I19" s="26" t="s">
        <v>30</v>
      </c>
      <c r="J19" s="27">
        <v>10</v>
      </c>
      <c r="K19" s="3"/>
      <c r="L19" s="31"/>
      <c r="M19" s="16"/>
      <c r="N19" s="12"/>
      <c r="O19" s="3"/>
      <c r="P19" s="3"/>
      <c r="Q19" s="3"/>
      <c r="R19" s="3"/>
      <c r="S19" s="31"/>
      <c r="T19" s="16"/>
      <c r="U19" s="33"/>
      <c r="V19" s="31"/>
      <c r="W19" s="16"/>
      <c r="X19" s="33"/>
      <c r="Y19" s="12"/>
      <c r="Z19" s="3"/>
      <c r="AA19" s="3"/>
    </row>
    <row r="20" spans="1:27" ht="15" thickBot="1" x14ac:dyDescent="0.35">
      <c r="A20">
        <v>2.5173618572152918</v>
      </c>
      <c r="B20" s="53">
        <v>-99.060084827826358</v>
      </c>
      <c r="C20" s="53">
        <v>-56.209241953794844</v>
      </c>
      <c r="D20" s="5">
        <v>-56.2</v>
      </c>
      <c r="E20" s="3"/>
      <c r="F20" s="21" t="s">
        <v>27</v>
      </c>
      <c r="G20" s="11">
        <f>$G$8 / $G$4</f>
        <v>20.953142936883371</v>
      </c>
      <c r="H20" s="3"/>
      <c r="I20" s="25" t="s">
        <v>31</v>
      </c>
      <c r="J20" s="11">
        <f>($G$14 - $G$13) / $J$19</f>
        <v>64.27000000000001</v>
      </c>
      <c r="K20" s="3"/>
      <c r="L20" s="31"/>
      <c r="M20" s="16"/>
      <c r="N20" s="12"/>
      <c r="O20" s="3"/>
      <c r="P20" s="3"/>
      <c r="Q20" s="3"/>
      <c r="R20" s="3"/>
      <c r="S20" s="31"/>
      <c r="T20" s="16"/>
      <c r="U20" s="33"/>
      <c r="V20" s="31"/>
      <c r="W20" s="16"/>
      <c r="X20" s="33"/>
      <c r="Y20" s="12"/>
      <c r="Z20" s="3"/>
      <c r="AA20" s="3"/>
    </row>
    <row r="21" spans="1:27" x14ac:dyDescent="0.3">
      <c r="A21">
        <v>-0.22004780173301697</v>
      </c>
      <c r="B21" s="53">
        <v>78.313437264412642</v>
      </c>
      <c r="C21" s="53">
        <v>-48.006736612180248</v>
      </c>
      <c r="D21" s="5">
        <v>-48</v>
      </c>
      <c r="E21" s="3"/>
      <c r="F21" s="3"/>
      <c r="G21" s="3"/>
      <c r="H21" s="3"/>
      <c r="I21" s="3"/>
      <c r="J21" s="3"/>
      <c r="K21" s="3"/>
      <c r="L21" s="31"/>
      <c r="M21" s="16"/>
      <c r="N21" s="12"/>
      <c r="O21" s="3"/>
      <c r="P21" s="3"/>
      <c r="Q21" s="3"/>
      <c r="R21" s="3"/>
      <c r="S21" s="31"/>
      <c r="T21" s="16"/>
      <c r="U21" s="33"/>
      <c r="V21" s="31"/>
      <c r="W21" s="16"/>
      <c r="X21" s="33"/>
      <c r="Y21" s="12"/>
      <c r="Z21" s="3"/>
      <c r="AA21" s="3"/>
    </row>
    <row r="22" spans="1:27" ht="15" thickBot="1" x14ac:dyDescent="0.35">
      <c r="A22">
        <v>2.8227076503098942</v>
      </c>
      <c r="B22" s="53">
        <v>-45.49607648793608</v>
      </c>
      <c r="C22" s="53">
        <v>-45.49607648793608</v>
      </c>
      <c r="D22" s="5">
        <v>-45.5</v>
      </c>
      <c r="E22" s="3"/>
      <c r="F22" s="3"/>
      <c r="G22" s="3"/>
      <c r="H22" s="3"/>
      <c r="I22" s="3" t="s">
        <v>41</v>
      </c>
      <c r="J22" s="3">
        <f>1 + 3.2*LOG10(140)</f>
        <v>7.8676097141703627</v>
      </c>
      <c r="K22" s="3"/>
      <c r="L22" s="31"/>
      <c r="M22" s="16"/>
      <c r="N22" s="12"/>
      <c r="O22" s="3"/>
      <c r="P22" s="3"/>
      <c r="Q22" s="3"/>
      <c r="R22" s="3"/>
      <c r="S22" s="31"/>
      <c r="T22" s="16"/>
      <c r="U22" s="33"/>
      <c r="V22" s="31"/>
      <c r="W22" s="16"/>
      <c r="X22" s="33"/>
      <c r="Y22" s="12"/>
      <c r="Z22" s="3"/>
      <c r="AA22" s="3"/>
    </row>
    <row r="23" spans="1:27" ht="15" thickBot="1" x14ac:dyDescent="0.35">
      <c r="A23">
        <v>4.4022771210875362</v>
      </c>
      <c r="B23" s="53">
        <v>142.5765139022842</v>
      </c>
      <c r="C23" s="53">
        <v>-44.697312766104005</v>
      </c>
      <c r="D23" s="5">
        <v>-44.7</v>
      </c>
      <c r="E23" s="3"/>
      <c r="F23" s="3"/>
      <c r="G23" s="3"/>
      <c r="H23" s="3"/>
      <c r="I23" s="26" t="s">
        <v>30</v>
      </c>
      <c r="J23" s="27">
        <v>7</v>
      </c>
      <c r="K23" s="3"/>
      <c r="L23" s="31"/>
      <c r="M23" s="16"/>
      <c r="N23" s="12"/>
      <c r="O23" s="3"/>
      <c r="P23" s="3"/>
      <c r="Q23" s="3"/>
      <c r="R23" s="3"/>
      <c r="S23" s="31"/>
      <c r="T23" s="16"/>
      <c r="U23" s="33"/>
      <c r="V23" s="31"/>
      <c r="W23" s="16"/>
      <c r="X23" s="33"/>
      <c r="Y23" s="12"/>
      <c r="Z23" s="3"/>
      <c r="AA23" s="3"/>
    </row>
    <row r="24" spans="1:27" ht="15" thickBot="1" x14ac:dyDescent="0.35">
      <c r="A24">
        <v>4.3152657629689202</v>
      </c>
      <c r="B24" s="53">
        <v>42.237079363374505</v>
      </c>
      <c r="C24" s="53">
        <v>-32.072957871307153</v>
      </c>
      <c r="D24" s="5">
        <v>-32.1</v>
      </c>
      <c r="E24" s="3"/>
      <c r="F24" s="3"/>
      <c r="G24" s="3"/>
      <c r="H24" s="3"/>
      <c r="I24" s="25" t="s">
        <v>31</v>
      </c>
      <c r="J24" s="11">
        <f>($G$14 - $G$13) / $J$23</f>
        <v>91.814285714285717</v>
      </c>
      <c r="K24" s="3"/>
      <c r="L24" s="31"/>
      <c r="M24" s="16"/>
      <c r="N24" s="12"/>
      <c r="O24" s="3"/>
      <c r="P24" s="3"/>
      <c r="Q24" s="3"/>
      <c r="R24" s="3"/>
      <c r="S24" s="31"/>
      <c r="T24" s="16"/>
      <c r="U24" s="33"/>
      <c r="V24" s="31"/>
      <c r="W24" s="16"/>
      <c r="X24" s="33"/>
      <c r="Y24" s="12"/>
      <c r="Z24" s="3"/>
      <c r="AA24" s="3"/>
    </row>
    <row r="25" spans="1:27" ht="15" thickBot="1" x14ac:dyDescent="0.35">
      <c r="A25">
        <v>3.5812785275338683</v>
      </c>
      <c r="B25" s="53">
        <v>41.791313272668049</v>
      </c>
      <c r="C25" s="53">
        <v>-21.488826966262423</v>
      </c>
      <c r="D25" s="5">
        <v>-21.5</v>
      </c>
      <c r="E25" s="3"/>
      <c r="F25" s="3"/>
      <c r="G25" s="3"/>
      <c r="H25" s="3"/>
      <c r="I25" s="3"/>
      <c r="J25" s="3"/>
      <c r="K25" s="3"/>
      <c r="L25" s="16"/>
      <c r="M25" s="16"/>
      <c r="N25" s="12"/>
      <c r="O25" s="3"/>
      <c r="P25" s="3"/>
      <c r="Q25" s="3"/>
      <c r="R25" s="3"/>
      <c r="S25" s="17"/>
      <c r="T25" s="16"/>
      <c r="U25" s="33"/>
      <c r="V25" s="31"/>
      <c r="W25" s="16"/>
      <c r="X25" s="33"/>
      <c r="Y25" s="12"/>
      <c r="Z25" s="3"/>
      <c r="AA25" s="3"/>
    </row>
    <row r="26" spans="1:27" x14ac:dyDescent="0.3">
      <c r="A26">
        <v>1.2596045811078511</v>
      </c>
      <c r="B26" s="53">
        <v>-204.6549208140932</v>
      </c>
      <c r="C26" s="53">
        <v>-20.213715394376777</v>
      </c>
      <c r="D26" s="5">
        <v>-20.2</v>
      </c>
      <c r="E26" s="3"/>
      <c r="F26" s="3"/>
      <c r="G26" s="3"/>
      <c r="H26" s="3"/>
      <c r="I26" s="3"/>
      <c r="J26" s="3"/>
      <c r="K26" s="3"/>
      <c r="L26" s="12"/>
      <c r="M26" s="12"/>
      <c r="N26" s="12"/>
      <c r="O26" s="3"/>
      <c r="P26" s="3"/>
      <c r="Q26" s="3"/>
      <c r="R26" s="3"/>
      <c r="S26" s="12"/>
      <c r="T26" s="12"/>
      <c r="U26" s="12"/>
      <c r="V26" s="12"/>
      <c r="W26" s="12"/>
      <c r="X26" s="12"/>
      <c r="Y26" s="12"/>
      <c r="Z26" s="3"/>
      <c r="AA26" s="3"/>
    </row>
    <row r="27" spans="1:27" x14ac:dyDescent="0.3">
      <c r="A27">
        <v>1.3582893037237227</v>
      </c>
      <c r="B27" s="53">
        <v>-13.906028577068355</v>
      </c>
      <c r="C27" s="53">
        <v>-19.781705411034636</v>
      </c>
      <c r="D27" s="5">
        <v>-19.8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2"/>
      <c r="T27" s="12"/>
      <c r="U27" s="12"/>
      <c r="V27" s="12"/>
      <c r="W27" s="12"/>
      <c r="X27" s="12"/>
      <c r="Y27" s="12"/>
      <c r="Z27" s="3"/>
      <c r="AA27" s="3"/>
    </row>
    <row r="28" spans="1:27" x14ac:dyDescent="0.3">
      <c r="A28">
        <v>3.9044924809131771</v>
      </c>
      <c r="B28" s="53">
        <v>-44.697312766104005</v>
      </c>
      <c r="C28" s="53">
        <v>-13.906028577068355</v>
      </c>
      <c r="D28" s="5">
        <v>-13.9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2"/>
      <c r="U28" s="12"/>
      <c r="V28" s="12"/>
      <c r="W28" s="12"/>
      <c r="X28" s="12"/>
      <c r="Y28" s="12"/>
      <c r="Z28" s="3"/>
      <c r="AA28" s="3"/>
    </row>
    <row r="29" spans="1:27" x14ac:dyDescent="0.3">
      <c r="A29">
        <v>2.9560372998530511</v>
      </c>
      <c r="B29" s="53">
        <v>70.677206061489414</v>
      </c>
      <c r="C29" s="53">
        <v>-10.361841411096975</v>
      </c>
      <c r="D29" s="5">
        <v>-10.4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2"/>
      <c r="U29" s="12"/>
      <c r="V29" s="12"/>
      <c r="W29" s="12"/>
      <c r="X29" s="12"/>
      <c r="Y29" s="12"/>
      <c r="Z29" s="3"/>
      <c r="AA29" s="3"/>
    </row>
    <row r="30" spans="1:27" x14ac:dyDescent="0.3">
      <c r="A30">
        <v>1.2018016453366727</v>
      </c>
      <c r="B30" s="53">
        <v>-48.006736612180248</v>
      </c>
      <c r="C30" s="53">
        <v>-6.4501046987716109</v>
      </c>
      <c r="D30" s="5">
        <v>-6.5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2"/>
      <c r="U30" s="3"/>
      <c r="V30" s="3"/>
      <c r="W30" s="3"/>
      <c r="X30" s="3"/>
      <c r="Y30" s="3"/>
      <c r="Z30" s="3"/>
      <c r="AA30" s="3"/>
    </row>
    <row r="31" spans="1:27" x14ac:dyDescent="0.3">
      <c r="A31">
        <v>4.2055966180923861</v>
      </c>
      <c r="B31" s="53">
        <v>-69.369630288449116</v>
      </c>
      <c r="C31" s="53">
        <v>-2.6984390539582819</v>
      </c>
      <c r="D31" s="5">
        <v>-2.7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2"/>
      <c r="U31" s="3"/>
      <c r="V31" s="3"/>
      <c r="W31" s="3"/>
      <c r="X31" s="3"/>
      <c r="Y31" s="3"/>
      <c r="Z31" s="3"/>
      <c r="AA31" s="3"/>
    </row>
    <row r="32" spans="1:27" x14ac:dyDescent="0.3">
      <c r="A32">
        <v>3.9346149454358965</v>
      </c>
      <c r="B32" s="53">
        <v>50.705952965770848</v>
      </c>
      <c r="C32" s="53">
        <v>-0.26326698996126652</v>
      </c>
      <c r="D32" s="5">
        <v>-0.3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2"/>
      <c r="U32" s="3"/>
      <c r="V32" s="3"/>
      <c r="W32" s="3"/>
      <c r="X32" s="3"/>
      <c r="Y32" s="3"/>
      <c r="Z32" s="3"/>
      <c r="AA32" s="3"/>
    </row>
    <row r="33" spans="1:27" x14ac:dyDescent="0.3">
      <c r="A33">
        <v>5.032975316978991</v>
      </c>
      <c r="B33" s="53">
        <v>-138.0917320754379</v>
      </c>
      <c r="C33" s="53">
        <v>-0.22004780173301697</v>
      </c>
      <c r="D33" s="5">
        <v>-0.2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2"/>
      <c r="U33" s="3"/>
      <c r="V33" s="3"/>
      <c r="W33" s="3"/>
      <c r="X33" s="3"/>
      <c r="Y33" s="3"/>
      <c r="Z33" s="3"/>
      <c r="AA33" s="3"/>
    </row>
    <row r="34" spans="1:27" x14ac:dyDescent="0.3">
      <c r="A34">
        <v>3.8173833521141205</v>
      </c>
      <c r="B34" s="53">
        <v>88.0088781589875</v>
      </c>
      <c r="C34" s="53">
        <v>0.51958966953679919</v>
      </c>
      <c r="D34" s="5">
        <v>0.5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2"/>
      <c r="U34" s="3"/>
      <c r="V34" s="3"/>
      <c r="W34" s="3"/>
      <c r="X34" s="3"/>
      <c r="Y34" s="3"/>
      <c r="Z34" s="3"/>
      <c r="AA34" s="3"/>
    </row>
    <row r="35" spans="1:27" x14ac:dyDescent="0.3">
      <c r="A35">
        <v>2.8879638951621018</v>
      </c>
      <c r="B35" s="53">
        <v>244.7546056676656</v>
      </c>
      <c r="C35" s="53">
        <v>0.79081917949952185</v>
      </c>
      <c r="D35" s="5">
        <v>0.8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2"/>
      <c r="U35" s="3"/>
      <c r="V35" s="3"/>
      <c r="W35" s="3"/>
      <c r="X35" s="3"/>
      <c r="Y35" s="3"/>
      <c r="Z35" s="3"/>
      <c r="AA35" s="3"/>
    </row>
    <row r="36" spans="1:27" x14ac:dyDescent="0.3">
      <c r="A36">
        <v>4.0574808584351558</v>
      </c>
      <c r="B36" s="53">
        <v>20.752427083905786</v>
      </c>
      <c r="C36" s="53">
        <v>0.86939497425919399</v>
      </c>
      <c r="D36" s="5">
        <v>0.9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2"/>
      <c r="U36" s="3"/>
      <c r="V36" s="3"/>
      <c r="W36" s="3"/>
      <c r="X36" s="3"/>
      <c r="Y36" s="3"/>
      <c r="Z36" s="3"/>
      <c r="AA36" s="3"/>
    </row>
    <row r="37" spans="1:27" x14ac:dyDescent="0.3">
      <c r="A37">
        <v>4.2581995179061778</v>
      </c>
      <c r="B37" s="53">
        <v>-76.200390246114694</v>
      </c>
      <c r="C37" s="53">
        <v>0.97718373883981258</v>
      </c>
      <c r="D37" s="5">
        <v>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2"/>
      <c r="U37" s="3"/>
      <c r="V37" s="3"/>
      <c r="W37" s="3"/>
      <c r="X37" s="3"/>
      <c r="Y37" s="3"/>
      <c r="Z37" s="3"/>
      <c r="AA37" s="3"/>
    </row>
    <row r="38" spans="1:27" x14ac:dyDescent="0.3">
      <c r="A38">
        <v>2.6447104422259144</v>
      </c>
      <c r="B38" s="53">
        <v>-87.841467681457289</v>
      </c>
      <c r="C38" s="53">
        <v>0.9940548655577004</v>
      </c>
      <c r="D38" s="5">
        <v>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2"/>
      <c r="U38" s="3"/>
      <c r="V38" s="3"/>
      <c r="W38" s="3"/>
      <c r="X38" s="3"/>
      <c r="Y38" s="3"/>
      <c r="Z38" s="3"/>
      <c r="AA38" s="3"/>
    </row>
    <row r="39" spans="1:27" x14ac:dyDescent="0.3">
      <c r="A39">
        <v>3.7773292054480407</v>
      </c>
      <c r="B39" s="53">
        <v>205.16339180478826</v>
      </c>
      <c r="C39" s="53">
        <v>1.1437485985225067</v>
      </c>
      <c r="D39" s="5">
        <v>1.1000000000000001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2"/>
      <c r="U39" s="3"/>
      <c r="V39" s="3"/>
      <c r="W39" s="3"/>
      <c r="X39" s="3"/>
      <c r="Y39" s="3"/>
      <c r="Z39" s="3"/>
      <c r="AA39" s="3"/>
    </row>
    <row r="40" spans="1:27" x14ac:dyDescent="0.3">
      <c r="A40">
        <v>3.941386133490596</v>
      </c>
      <c r="B40" s="53">
        <v>87.975908976048231</v>
      </c>
      <c r="C40" s="53">
        <v>1.1448581820586696</v>
      </c>
      <c r="D40" s="5">
        <v>1.1000000000000001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2"/>
      <c r="U40" s="3"/>
      <c r="V40" s="3"/>
      <c r="W40" s="3"/>
      <c r="X40" s="3"/>
      <c r="Y40" s="3"/>
      <c r="Z40" s="3"/>
      <c r="AA40" s="3"/>
    </row>
    <row r="41" spans="1:27" x14ac:dyDescent="0.3">
      <c r="A41">
        <v>0.51958966953679919</v>
      </c>
      <c r="B41" s="53">
        <v>-63.165171119791921</v>
      </c>
      <c r="C41" s="53">
        <v>1.2018016453366727</v>
      </c>
      <c r="D41" s="5">
        <v>1.2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2"/>
      <c r="U41" s="3"/>
      <c r="V41" s="3"/>
      <c r="W41" s="3"/>
      <c r="X41" s="3"/>
      <c r="Y41" s="3"/>
      <c r="Z41" s="3"/>
      <c r="AA41" s="3"/>
    </row>
    <row r="42" spans="1:27" x14ac:dyDescent="0.3">
      <c r="A42">
        <v>2.5288476384303067</v>
      </c>
      <c r="B42" s="53">
        <v>155.49861462507397</v>
      </c>
      <c r="C42" s="53">
        <v>1.2285135047277436</v>
      </c>
      <c r="D42" s="5">
        <v>1.2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2"/>
      <c r="U42" s="3"/>
      <c r="V42" s="3"/>
      <c r="W42" s="3"/>
      <c r="X42" s="3"/>
      <c r="Y42" s="3"/>
      <c r="Z42" s="3"/>
      <c r="AA42" s="3"/>
    </row>
    <row r="43" spans="1:27" x14ac:dyDescent="0.3">
      <c r="A43">
        <v>4.4913530321791768</v>
      </c>
      <c r="B43" s="53">
        <v>107.44568943057675</v>
      </c>
      <c r="C43" s="53">
        <v>1.2596045811078511</v>
      </c>
      <c r="D43" s="5">
        <v>1.3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2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>
        <v>3.3256195668654982</v>
      </c>
      <c r="B44" s="53">
        <v>0.86939497425919399</v>
      </c>
      <c r="C44" s="53">
        <v>1.2736926540383138</v>
      </c>
      <c r="D44" s="5">
        <v>1.3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2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>
        <v>4.1719475878635421</v>
      </c>
      <c r="B45" s="53">
        <v>-127.87515071674716</v>
      </c>
      <c r="C45" s="53">
        <v>1.3582893037237227</v>
      </c>
      <c r="D45" s="5">
        <v>1.4</v>
      </c>
      <c r="E45" s="3"/>
      <c r="F45" s="3"/>
      <c r="G45" s="3"/>
      <c r="H45" s="3"/>
      <c r="I45" s="3"/>
      <c r="J45" s="3"/>
      <c r="K45" s="3"/>
      <c r="L45" s="15" t="s">
        <v>13</v>
      </c>
      <c r="M45" s="15" t="s">
        <v>39</v>
      </c>
      <c r="N45" s="15" t="s">
        <v>32</v>
      </c>
      <c r="O45" s="15" t="s">
        <v>5</v>
      </c>
      <c r="P45" s="15" t="s">
        <v>33</v>
      </c>
      <c r="Q45" s="15" t="s">
        <v>34</v>
      </c>
      <c r="R45" s="29" t="s">
        <v>35</v>
      </c>
      <c r="S45" s="15" t="s">
        <v>36</v>
      </c>
      <c r="T45" s="15" t="s">
        <v>37</v>
      </c>
      <c r="U45" s="3"/>
      <c r="V45" s="3"/>
      <c r="W45" s="3"/>
      <c r="X45" s="3"/>
      <c r="Y45" s="3"/>
      <c r="Z45" s="3"/>
      <c r="AA45" s="3"/>
    </row>
    <row r="46" spans="1:27" x14ac:dyDescent="0.3">
      <c r="A46">
        <v>3.7528296919190325</v>
      </c>
      <c r="B46" s="53">
        <v>-91.652250481885858</v>
      </c>
      <c r="C46" s="53">
        <v>1.4656460583209991</v>
      </c>
      <c r="D46" s="5">
        <v>1.5</v>
      </c>
      <c r="E46" s="3"/>
      <c r="F46" s="3"/>
      <c r="G46" s="3"/>
      <c r="H46" s="3"/>
      <c r="I46" s="3"/>
      <c r="J46" s="3"/>
      <c r="K46" s="3"/>
      <c r="L46" s="4">
        <v>1</v>
      </c>
      <c r="M46" s="13">
        <f>MIN($D$2:$D$21)</f>
        <v>-397.9</v>
      </c>
      <c r="N46" s="13">
        <f>MAX($D$2:$D$21)</f>
        <v>-48</v>
      </c>
      <c r="O46" s="13">
        <f>AVERAGE($D$2:$D$21)</f>
        <v>-109.95999999999997</v>
      </c>
      <c r="P46" s="13">
        <f t="array" ref="P46:P52">FREQUENCY($D$2:$D$141,$N$46:$N$52)</f>
        <v>20</v>
      </c>
      <c r="Q46" s="13">
        <f t="shared" ref="Q46:Q52" si="4">$P46 / $P$13</f>
        <v>0.14285714285714285</v>
      </c>
      <c r="R46" s="13">
        <f t="shared" ref="R46:R52" si="5">$Q46 / $J$24</f>
        <v>1.5559358954411076E-3</v>
      </c>
      <c r="S46" s="14">
        <f>$P$46</f>
        <v>20</v>
      </c>
      <c r="T46" s="14">
        <f t="shared" ref="T46:T52" si="6" xml:space="preserve"> $S46 / $P$13</f>
        <v>0.14285714285714285</v>
      </c>
      <c r="U46" s="3"/>
      <c r="V46" s="3"/>
      <c r="W46" s="3"/>
      <c r="X46" s="3"/>
      <c r="Y46" s="3"/>
      <c r="Z46" s="3"/>
      <c r="AA46" s="3"/>
    </row>
    <row r="47" spans="1:27" x14ac:dyDescent="0.3">
      <c r="A47">
        <v>3.366310359822819</v>
      </c>
      <c r="B47" s="53">
        <v>-20.213715394376777</v>
      </c>
      <c r="C47" s="53">
        <v>1.5702038429735694</v>
      </c>
      <c r="D47" s="5">
        <v>1.6</v>
      </c>
      <c r="E47" s="3"/>
      <c r="F47" s="3"/>
      <c r="G47" s="3"/>
      <c r="H47" s="3"/>
      <c r="I47" s="3"/>
      <c r="J47" s="3"/>
      <c r="K47" s="3"/>
      <c r="L47" s="4">
        <v>2</v>
      </c>
      <c r="M47" s="14">
        <f>MIN($D$22:$D$41)</f>
        <v>-45.5</v>
      </c>
      <c r="N47" s="14">
        <f>MAX($D$22:$D$41)</f>
        <v>1.2</v>
      </c>
      <c r="O47" s="14">
        <f>AVERAGE($D$22:$D$41)</f>
        <v>-10.510000000000002</v>
      </c>
      <c r="P47" s="14">
        <v>21</v>
      </c>
      <c r="Q47" s="14">
        <f t="shared" si="4"/>
        <v>0.15</v>
      </c>
      <c r="R47" s="14">
        <f t="shared" si="5"/>
        <v>1.633732690213163E-3</v>
      </c>
      <c r="S47" s="14">
        <f t="shared" ref="S47:S52" si="7" xml:space="preserve"> $S46 + $P47</f>
        <v>41</v>
      </c>
      <c r="T47" s="14">
        <f t="shared" si="6"/>
        <v>0.29285714285714287</v>
      </c>
      <c r="U47" s="3"/>
      <c r="V47" s="3"/>
      <c r="W47" s="3"/>
      <c r="X47" s="3"/>
      <c r="Y47" s="3"/>
      <c r="Z47" s="3"/>
      <c r="AA47" s="3"/>
    </row>
    <row r="48" spans="1:27" x14ac:dyDescent="0.3">
      <c r="A48">
        <v>2.6597455265145982</v>
      </c>
      <c r="B48" s="53">
        <v>-19.781705411034636</v>
      </c>
      <c r="C48" s="53">
        <v>1.6174861987819895</v>
      </c>
      <c r="D48" s="5">
        <v>1.6</v>
      </c>
      <c r="E48" s="3"/>
      <c r="F48" s="3"/>
      <c r="G48" s="3"/>
      <c r="H48" s="3"/>
      <c r="I48" s="3"/>
      <c r="J48" s="3"/>
      <c r="K48" s="3"/>
      <c r="L48" s="4">
        <v>3</v>
      </c>
      <c r="M48" s="14">
        <f>MIN($D$42:$D$61)</f>
        <v>1.2</v>
      </c>
      <c r="N48" s="14">
        <f>MAX($D$42:$D$61)</f>
        <v>2.5</v>
      </c>
      <c r="O48" s="14">
        <f>AVERAGE($D$42:$D$61)</f>
        <v>1.9149999999999998</v>
      </c>
      <c r="P48" s="14">
        <v>21</v>
      </c>
      <c r="Q48" s="14">
        <f t="shared" si="4"/>
        <v>0.15</v>
      </c>
      <c r="R48" s="14">
        <f t="shared" si="5"/>
        <v>1.633732690213163E-3</v>
      </c>
      <c r="S48" s="14">
        <f t="shared" si="7"/>
        <v>62</v>
      </c>
      <c r="T48" s="14">
        <f t="shared" si="6"/>
        <v>0.44285714285714284</v>
      </c>
      <c r="U48" s="3"/>
      <c r="V48" s="3"/>
      <c r="W48" s="3"/>
      <c r="X48" s="3"/>
      <c r="Y48" s="3"/>
      <c r="Z48" s="3"/>
      <c r="AA48" s="3"/>
    </row>
    <row r="49" spans="1:27" x14ac:dyDescent="0.3">
      <c r="A49">
        <v>3.6301740995695582</v>
      </c>
      <c r="B49" s="53">
        <v>-10.361841411096975</v>
      </c>
      <c r="C49" s="53">
        <v>1.8131776262889616</v>
      </c>
      <c r="D49" s="5">
        <v>1.8</v>
      </c>
      <c r="E49" s="3"/>
      <c r="F49" s="3"/>
      <c r="G49" s="3"/>
      <c r="H49" s="3"/>
      <c r="I49" s="3"/>
      <c r="J49" s="3"/>
      <c r="K49" s="3"/>
      <c r="L49" s="4">
        <v>4</v>
      </c>
      <c r="M49" s="14">
        <f>MIN($D$62:$D$81)</f>
        <v>2.5</v>
      </c>
      <c r="N49" s="14">
        <f>MAX($D$62:$D$81)</f>
        <v>3.3</v>
      </c>
      <c r="O49" s="14">
        <f>AVERAGE($D$62:$D$81)</f>
        <v>2.9400000000000004</v>
      </c>
      <c r="P49" s="14">
        <v>20</v>
      </c>
      <c r="Q49" s="14">
        <f t="shared" si="4"/>
        <v>0.14285714285714285</v>
      </c>
      <c r="R49" s="14">
        <f t="shared" si="5"/>
        <v>1.5559358954411076E-3</v>
      </c>
      <c r="S49" s="14">
        <f t="shared" si="7"/>
        <v>82</v>
      </c>
      <c r="T49" s="14">
        <f t="shared" si="6"/>
        <v>0.58571428571428574</v>
      </c>
      <c r="U49" s="3"/>
      <c r="V49" s="3"/>
      <c r="W49" s="3"/>
      <c r="X49" s="3"/>
      <c r="Y49" s="3"/>
      <c r="Z49" s="3"/>
      <c r="AA49" s="3"/>
    </row>
    <row r="50" spans="1:27" x14ac:dyDescent="0.3">
      <c r="A50">
        <v>4.3740100257564336</v>
      </c>
      <c r="B50" s="53">
        <v>-84.808984972070903</v>
      </c>
      <c r="C50" s="53">
        <v>1.8136414685868658</v>
      </c>
      <c r="D50" s="5">
        <v>1.8</v>
      </c>
      <c r="E50" s="3"/>
      <c r="F50" s="3"/>
      <c r="G50" s="3"/>
      <c r="H50" s="3"/>
      <c r="I50" s="3"/>
      <c r="J50" s="3"/>
      <c r="K50" s="3"/>
      <c r="L50" s="4">
        <v>5</v>
      </c>
      <c r="M50" s="14">
        <f>MIN($D$82:$D$101)</f>
        <v>3.3</v>
      </c>
      <c r="N50" s="14">
        <f>MAX($D$82:$D$101)</f>
        <v>4.0999999999999996</v>
      </c>
      <c r="O50" s="14">
        <f>AVERAGE($D$82:$D$101)</f>
        <v>3.7299999999999991</v>
      </c>
      <c r="P50" s="14">
        <v>18</v>
      </c>
      <c r="Q50" s="14">
        <f t="shared" si="4"/>
        <v>0.12857142857142856</v>
      </c>
      <c r="R50" s="14">
        <f t="shared" si="5"/>
        <v>1.4003423058969969E-3</v>
      </c>
      <c r="S50" s="14">
        <f t="shared" si="7"/>
        <v>100</v>
      </c>
      <c r="T50" s="14">
        <f t="shared" si="6"/>
        <v>0.7142857142857143</v>
      </c>
      <c r="U50" s="3"/>
      <c r="V50" s="3"/>
      <c r="W50" s="3"/>
      <c r="X50" s="3"/>
      <c r="Y50" s="3"/>
      <c r="Z50" s="3"/>
      <c r="AA50" s="3"/>
    </row>
    <row r="51" spans="1:27" x14ac:dyDescent="0.3">
      <c r="A51">
        <v>2.4605218489596155</v>
      </c>
      <c r="B51" s="53">
        <v>176.76169125782326</v>
      </c>
      <c r="C51" s="53">
        <v>1.8739386935776565</v>
      </c>
      <c r="D51" s="5">
        <v>1.9</v>
      </c>
      <c r="E51" s="3"/>
      <c r="F51" s="3"/>
      <c r="G51" s="3"/>
      <c r="H51" s="3"/>
      <c r="I51" s="3"/>
      <c r="J51" s="3"/>
      <c r="K51" s="3"/>
      <c r="L51" s="4">
        <v>6</v>
      </c>
      <c r="M51" s="14">
        <f>MIN($D$102:$D$121)</f>
        <v>4.2</v>
      </c>
      <c r="N51" s="14">
        <f>MAX($D$102:$D$121)</f>
        <v>42.2</v>
      </c>
      <c r="O51" s="14">
        <f>AVERAGE($D$102:$D$121)</f>
        <v>11.6</v>
      </c>
      <c r="P51" s="14">
        <v>20</v>
      </c>
      <c r="Q51" s="14">
        <f t="shared" si="4"/>
        <v>0.14285714285714285</v>
      </c>
      <c r="R51" s="14">
        <f t="shared" si="5"/>
        <v>1.5559358954411076E-3</v>
      </c>
      <c r="S51" s="14">
        <f t="shared" si="7"/>
        <v>120</v>
      </c>
      <c r="T51" s="14">
        <f t="shared" si="6"/>
        <v>0.8571428571428571</v>
      </c>
      <c r="U51" s="3"/>
      <c r="V51" s="3"/>
      <c r="W51" s="3"/>
      <c r="X51" s="3"/>
      <c r="Y51" s="3"/>
      <c r="Z51" s="3"/>
      <c r="AA51" s="3"/>
    </row>
    <row r="52" spans="1:27" ht="15" thickBot="1" x14ac:dyDescent="0.35">
      <c r="A52">
        <v>3.1786906977940816</v>
      </c>
      <c r="B52" s="53">
        <v>-2.6984390539582819</v>
      </c>
      <c r="C52" s="53">
        <v>1.8886702340096235</v>
      </c>
      <c r="D52" s="5">
        <v>1.9</v>
      </c>
      <c r="E52" s="3"/>
      <c r="F52" s="3"/>
      <c r="G52" s="3"/>
      <c r="H52" s="3"/>
      <c r="I52" s="3"/>
      <c r="J52" s="3"/>
      <c r="K52" s="3"/>
      <c r="L52" s="6">
        <v>7</v>
      </c>
      <c r="M52" s="11">
        <f>MIN($D$121:$D$141)</f>
        <v>42.2</v>
      </c>
      <c r="N52" s="11">
        <f>MAX($D$121:$D$141)</f>
        <v>244.8</v>
      </c>
      <c r="O52" s="11">
        <f>AVERAGE($D$121:$D$141)</f>
        <v>120.81904761904761</v>
      </c>
      <c r="P52" s="11">
        <v>20</v>
      </c>
      <c r="Q52" s="11">
        <f t="shared" si="4"/>
        <v>0.14285714285714285</v>
      </c>
      <c r="R52" s="11">
        <f t="shared" si="5"/>
        <v>1.5559358954411076E-3</v>
      </c>
      <c r="S52" s="11">
        <f t="shared" si="7"/>
        <v>140</v>
      </c>
      <c r="T52" s="11">
        <f t="shared" si="6"/>
        <v>1</v>
      </c>
      <c r="U52" s="3"/>
      <c r="V52" s="3"/>
      <c r="W52" s="3"/>
      <c r="X52" s="3"/>
      <c r="Y52" s="3"/>
      <c r="Z52" s="3"/>
      <c r="AA52" s="3"/>
    </row>
    <row r="53" spans="1:27" x14ac:dyDescent="0.3">
      <c r="A53">
        <v>2.975785840433673</v>
      </c>
      <c r="B53" s="53">
        <v>-0.26326698996126652</v>
      </c>
      <c r="C53" s="53">
        <v>2.0144442563178018</v>
      </c>
      <c r="D53" s="5">
        <v>2</v>
      </c>
      <c r="E53" s="3"/>
      <c r="F53" s="3"/>
      <c r="G53" s="3"/>
      <c r="H53" s="3"/>
      <c r="I53" s="3"/>
      <c r="J53" s="3"/>
      <c r="K53" s="3"/>
      <c r="L53" s="12"/>
      <c r="M53" s="12"/>
      <c r="N53" s="12"/>
      <c r="O53" s="3" t="s">
        <v>38</v>
      </c>
      <c r="P53" s="3">
        <f>SUM($P$3:$P$12)</f>
        <v>140</v>
      </c>
      <c r="Q53" s="24">
        <f>SUM($Q$46:$Q$52)</f>
        <v>0.99999999999999978</v>
      </c>
      <c r="R53" s="12"/>
      <c r="S53" s="12"/>
      <c r="T53" s="12"/>
      <c r="U53" s="3"/>
      <c r="V53" s="3"/>
      <c r="W53" s="3"/>
      <c r="X53" s="3"/>
      <c r="Y53" s="3"/>
      <c r="Z53" s="3"/>
      <c r="AA53" s="3"/>
    </row>
    <row r="54" spans="1:27" x14ac:dyDescent="0.3">
      <c r="A54">
        <v>0.79081917949952185</v>
      </c>
      <c r="B54" s="53">
        <v>-104.43588063633069</v>
      </c>
      <c r="C54" s="53">
        <v>2.2214270605472848</v>
      </c>
      <c r="D54" s="5">
        <v>2.2000000000000002</v>
      </c>
      <c r="E54" s="3"/>
      <c r="F54" s="3"/>
      <c r="G54" s="3"/>
      <c r="H54" s="3"/>
      <c r="I54" s="3"/>
      <c r="J54" s="3"/>
      <c r="K54" s="3"/>
      <c r="L54" s="12"/>
      <c r="M54" s="12"/>
      <c r="N54" s="12"/>
      <c r="O54" s="12"/>
      <c r="P54" s="12"/>
      <c r="Q54" s="12"/>
      <c r="R54" s="12"/>
      <c r="S54" s="12"/>
      <c r="T54" s="12"/>
      <c r="U54" s="3"/>
      <c r="V54" s="3"/>
      <c r="W54" s="3"/>
      <c r="X54" s="3"/>
      <c r="Y54" s="3"/>
      <c r="Z54" s="3"/>
      <c r="AA54" s="3"/>
    </row>
    <row r="55" spans="1:27" x14ac:dyDescent="0.3">
      <c r="A55">
        <v>3.0611987616139231</v>
      </c>
      <c r="B55" s="53">
        <v>1.1448581820586696</v>
      </c>
      <c r="C55" s="53">
        <v>2.318989694074844</v>
      </c>
      <c r="D55" s="5">
        <v>2.2999999999999998</v>
      </c>
      <c r="E55" s="3"/>
      <c r="F55" s="3"/>
      <c r="G55" s="3"/>
      <c r="H55" s="3"/>
      <c r="I55" s="3"/>
      <c r="J55" s="3"/>
      <c r="K55" s="3"/>
      <c r="L55" s="12"/>
      <c r="M55" s="12"/>
      <c r="N55" s="12"/>
      <c r="O55" s="12"/>
      <c r="P55" s="12"/>
      <c r="Q55" s="12"/>
      <c r="R55" s="12"/>
      <c r="S55" s="12"/>
      <c r="T55" s="12"/>
      <c r="U55" s="3"/>
      <c r="V55" s="3"/>
      <c r="W55" s="3"/>
      <c r="X55" s="3"/>
      <c r="Y55" s="3"/>
      <c r="Z55" s="3"/>
      <c r="AA55" s="3"/>
    </row>
    <row r="56" spans="1:27" x14ac:dyDescent="0.3">
      <c r="A56">
        <v>2.9358124114223756</v>
      </c>
      <c r="B56" s="53">
        <v>132.05957191833295</v>
      </c>
      <c r="C56" s="53">
        <v>2.3327196534664836</v>
      </c>
      <c r="D56" s="5">
        <v>2.2999999999999998</v>
      </c>
      <c r="E56" s="3"/>
      <c r="F56" s="3"/>
      <c r="G56" s="3"/>
      <c r="H56" s="3"/>
      <c r="I56" s="3"/>
      <c r="J56" s="3"/>
      <c r="K56" s="3"/>
      <c r="L56" s="3"/>
      <c r="M56" s="3"/>
      <c r="N56" s="3"/>
      <c r="R56" s="3"/>
      <c r="S56" s="12"/>
      <c r="T56" s="12"/>
      <c r="U56" s="3"/>
      <c r="V56" s="3"/>
      <c r="W56" s="3"/>
      <c r="X56" s="3"/>
      <c r="Y56" s="3"/>
      <c r="Z56" s="3"/>
      <c r="AA56" s="3"/>
    </row>
    <row r="57" spans="1:27" x14ac:dyDescent="0.3">
      <c r="A57">
        <v>3.0115892362373415</v>
      </c>
      <c r="B57" s="53">
        <v>20.426145859644748</v>
      </c>
      <c r="C57" s="53">
        <v>2.3404412634845357</v>
      </c>
      <c r="D57" s="5">
        <v>2.2999999999999998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2"/>
      <c r="U57" s="3"/>
      <c r="V57" s="3"/>
      <c r="W57" s="3"/>
      <c r="X57" s="3"/>
      <c r="Y57" s="3"/>
      <c r="Z57" s="3"/>
      <c r="AA57" s="3"/>
    </row>
    <row r="58" spans="1:27" x14ac:dyDescent="0.3">
      <c r="A58">
        <v>2.4479139786562882</v>
      </c>
      <c r="B58" s="53">
        <v>11.743427315494046</v>
      </c>
      <c r="C58" s="53">
        <v>2.4479139786562882</v>
      </c>
      <c r="D58" s="5">
        <v>2.4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2"/>
      <c r="U58" s="3"/>
      <c r="V58" s="3"/>
      <c r="W58" s="3"/>
      <c r="X58" s="3"/>
      <c r="Y58" s="3"/>
      <c r="Z58" s="3"/>
      <c r="AA58" s="3"/>
    </row>
    <row r="59" spans="1:27" x14ac:dyDescent="0.3">
      <c r="A59">
        <v>2.3327196534664836</v>
      </c>
      <c r="B59" s="53">
        <v>-56.209241953794844</v>
      </c>
      <c r="C59" s="53">
        <v>2.4605218489596155</v>
      </c>
      <c r="D59" s="5">
        <v>2.5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2"/>
      <c r="U59" s="3"/>
      <c r="V59" s="3"/>
      <c r="W59" s="3"/>
      <c r="X59" s="3"/>
      <c r="Y59" s="3"/>
      <c r="Z59" s="3"/>
      <c r="AA59" s="3"/>
    </row>
    <row r="60" spans="1:27" x14ac:dyDescent="0.3">
      <c r="A60">
        <v>1.4656460583209991</v>
      </c>
      <c r="B60" s="53">
        <v>-397.9343683719635</v>
      </c>
      <c r="C60" s="53">
        <v>2.4860081642400473</v>
      </c>
      <c r="D60" s="5">
        <v>2.5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2"/>
      <c r="U60" s="3"/>
      <c r="V60" s="3"/>
      <c r="W60" s="3"/>
      <c r="X60" s="3"/>
      <c r="Y60" s="3"/>
      <c r="Z60" s="3"/>
      <c r="AA60" s="3"/>
    </row>
    <row r="61" spans="1:27" x14ac:dyDescent="0.3">
      <c r="A61">
        <v>1.6174861987819895</v>
      </c>
      <c r="B61" s="53">
        <v>121.79069461429026</v>
      </c>
      <c r="C61" s="53">
        <v>2.5126290741609409</v>
      </c>
      <c r="D61" s="5">
        <v>2.5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2"/>
      <c r="U61" s="3"/>
      <c r="V61" s="3"/>
      <c r="W61" s="3"/>
      <c r="X61" s="3"/>
      <c r="Y61" s="3"/>
      <c r="Z61" s="3"/>
      <c r="AA61" s="3"/>
    </row>
    <row r="62" spans="1:27" x14ac:dyDescent="0.3">
      <c r="A62">
        <v>3.12659825188166</v>
      </c>
      <c r="B62" s="14"/>
      <c r="C62">
        <v>2.5173618572152918</v>
      </c>
      <c r="D62" s="5">
        <v>2.5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2"/>
      <c r="U62" s="3"/>
      <c r="V62" s="3"/>
      <c r="W62" s="3"/>
      <c r="X62" s="3"/>
      <c r="Y62" s="3"/>
      <c r="Z62" s="3"/>
      <c r="AA62" s="3"/>
    </row>
    <row r="63" spans="1:27" x14ac:dyDescent="0.3">
      <c r="A63">
        <v>2.7655822880915366</v>
      </c>
      <c r="B63" s="14"/>
      <c r="C63">
        <v>2.5288476384303067</v>
      </c>
      <c r="D63" s="5">
        <v>2.5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2"/>
      <c r="U63" s="3"/>
      <c r="V63" s="3"/>
      <c r="W63" s="3"/>
      <c r="X63" s="3"/>
      <c r="Y63" s="3"/>
      <c r="Z63" s="3"/>
      <c r="AA63" s="3"/>
    </row>
    <row r="64" spans="1:27" x14ac:dyDescent="0.3">
      <c r="A64">
        <v>0.97718373883981258</v>
      </c>
      <c r="B64" s="14"/>
      <c r="C64">
        <v>2.6447104422259144</v>
      </c>
      <c r="D64" s="5">
        <v>2.6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2"/>
      <c r="U64" s="3"/>
      <c r="V64" s="3"/>
      <c r="W64" s="3"/>
      <c r="X64" s="3"/>
      <c r="Y64" s="3"/>
      <c r="Z64" s="3"/>
      <c r="AA64" s="3"/>
    </row>
    <row r="65" spans="1:27" x14ac:dyDescent="0.3">
      <c r="A65">
        <v>2.318989694074844</v>
      </c>
      <c r="B65" s="14"/>
      <c r="C65">
        <v>2.6597455265145982</v>
      </c>
      <c r="D65" s="5">
        <v>2.7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2"/>
      <c r="U65" s="3"/>
      <c r="V65" s="3"/>
      <c r="W65" s="3"/>
      <c r="X65" s="3"/>
      <c r="Y65" s="3"/>
      <c r="Z65" s="3"/>
      <c r="AA65" s="3"/>
    </row>
    <row r="66" spans="1:27" x14ac:dyDescent="0.3">
      <c r="A66">
        <v>5.2622407414019108</v>
      </c>
      <c r="B66" s="14"/>
      <c r="C66">
        <v>2.7655822880915366</v>
      </c>
      <c r="D66" s="5">
        <v>2.8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12"/>
      <c r="U66" s="3"/>
      <c r="V66" s="3"/>
      <c r="W66" s="3"/>
      <c r="X66" s="3"/>
      <c r="Y66" s="3"/>
      <c r="Z66" s="3"/>
      <c r="AA66" s="3"/>
    </row>
    <row r="67" spans="1:27" x14ac:dyDescent="0.3">
      <c r="A67">
        <v>1.8739386935776565</v>
      </c>
      <c r="B67" s="14"/>
      <c r="C67">
        <v>2.8227076503098942</v>
      </c>
      <c r="D67" s="5">
        <v>2.8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12"/>
      <c r="U67" s="3"/>
      <c r="V67" s="3"/>
      <c r="W67" s="3"/>
      <c r="X67" s="3"/>
      <c r="Y67" s="3"/>
      <c r="Z67" s="3"/>
      <c r="AA67" s="3"/>
    </row>
    <row r="68" spans="1:27" x14ac:dyDescent="0.3">
      <c r="A68">
        <v>2.3404412634845357</v>
      </c>
      <c r="B68" s="14"/>
      <c r="C68">
        <v>2.8428006620088127</v>
      </c>
      <c r="D68" s="5">
        <v>2.8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12"/>
      <c r="U68" s="3"/>
      <c r="V68" s="3"/>
      <c r="W68" s="3"/>
      <c r="X68" s="3"/>
      <c r="Y68" s="3"/>
      <c r="Z68" s="3"/>
      <c r="AA68" s="3"/>
    </row>
    <row r="69" spans="1:27" x14ac:dyDescent="0.3">
      <c r="A69">
        <v>3.8955476005212404</v>
      </c>
      <c r="B69" s="14"/>
      <c r="C69">
        <v>2.8879638951621018</v>
      </c>
      <c r="D69" s="5">
        <v>2.9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12"/>
      <c r="U69" s="3"/>
      <c r="V69" s="3"/>
      <c r="W69" s="3"/>
      <c r="X69" s="3"/>
      <c r="Y69" s="3"/>
      <c r="Z69" s="3"/>
      <c r="AA69" s="3"/>
    </row>
    <row r="70" spans="1:27" x14ac:dyDescent="0.3">
      <c r="A70">
        <v>1.5702038429735694</v>
      </c>
      <c r="B70" s="14"/>
      <c r="C70">
        <v>2.9286046659108251</v>
      </c>
      <c r="D70" s="5">
        <v>2.9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2"/>
      <c r="U70" s="3"/>
      <c r="V70" s="3"/>
      <c r="W70" s="3"/>
      <c r="X70" s="3"/>
      <c r="Y70" s="3"/>
      <c r="Z70" s="3"/>
      <c r="AA70" s="3"/>
    </row>
    <row r="71" spans="1:27" x14ac:dyDescent="0.3">
      <c r="A71">
        <v>3.6302673227764899</v>
      </c>
      <c r="B71" s="14"/>
      <c r="C71">
        <v>2.9358124114223756</v>
      </c>
      <c r="D71" s="5">
        <v>2.9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12"/>
      <c r="U71" s="3"/>
      <c r="V71" s="3"/>
      <c r="W71" s="3"/>
      <c r="X71" s="3"/>
      <c r="Y71" s="3"/>
      <c r="Z71" s="3"/>
      <c r="AA71" s="3"/>
    </row>
    <row r="72" spans="1:27" x14ac:dyDescent="0.3">
      <c r="A72">
        <v>1.8136414685868658</v>
      </c>
      <c r="B72" s="14"/>
      <c r="C72">
        <v>2.9560372998530511</v>
      </c>
      <c r="D72" s="5">
        <v>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2"/>
      <c r="U72" s="3"/>
      <c r="V72" s="3"/>
      <c r="W72" s="3"/>
      <c r="X72" s="3"/>
      <c r="Y72" s="3"/>
      <c r="Z72" s="3"/>
      <c r="AA72" s="3"/>
    </row>
    <row r="73" spans="1:27" x14ac:dyDescent="0.3">
      <c r="A73">
        <v>2.5126290741609409</v>
      </c>
      <c r="B73" s="14"/>
      <c r="C73">
        <v>2.975785840433673</v>
      </c>
      <c r="D73" s="5">
        <v>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2"/>
      <c r="U73" s="3"/>
      <c r="V73" s="3"/>
      <c r="W73" s="3"/>
      <c r="X73" s="3"/>
      <c r="Y73" s="3"/>
      <c r="Z73" s="3"/>
      <c r="AA73" s="3"/>
    </row>
    <row r="74" spans="1:27" x14ac:dyDescent="0.3">
      <c r="A74">
        <v>4.5468867786694318</v>
      </c>
      <c r="B74" s="14"/>
      <c r="C74">
        <v>3.0115892362373415</v>
      </c>
      <c r="D74" s="5">
        <v>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2"/>
      <c r="U74" s="3"/>
      <c r="V74" s="3"/>
      <c r="W74" s="3"/>
      <c r="X74" s="3"/>
      <c r="Y74" s="3"/>
      <c r="Z74" s="3"/>
      <c r="AA74" s="3"/>
    </row>
    <row r="75" spans="1:27" x14ac:dyDescent="0.3">
      <c r="A75">
        <v>2.2214270605472848</v>
      </c>
      <c r="B75" s="14"/>
      <c r="C75">
        <v>3.0611987616139231</v>
      </c>
      <c r="D75" s="5">
        <v>3.1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2"/>
      <c r="U75" s="3"/>
      <c r="V75" s="3"/>
      <c r="W75" s="3"/>
      <c r="X75" s="3"/>
      <c r="Y75" s="3"/>
      <c r="Z75" s="3"/>
      <c r="AA75" s="3"/>
    </row>
    <row r="76" spans="1:27" x14ac:dyDescent="0.3">
      <c r="A76">
        <v>1.1437485985225067</v>
      </c>
      <c r="B76" s="14"/>
      <c r="C76">
        <v>3.12659825188166</v>
      </c>
      <c r="D76" s="5">
        <v>3.1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2"/>
      <c r="U76" s="3"/>
      <c r="V76" s="3"/>
      <c r="W76" s="3"/>
      <c r="X76" s="3"/>
      <c r="Y76" s="3"/>
      <c r="Z76" s="3"/>
      <c r="AA76" s="3"/>
    </row>
    <row r="77" spans="1:27" x14ac:dyDescent="0.3">
      <c r="A77">
        <v>3.7411017577396706</v>
      </c>
      <c r="B77" s="14"/>
      <c r="C77">
        <v>3.1786906977940816</v>
      </c>
      <c r="D77" s="5">
        <v>3.2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12"/>
      <c r="U77" s="3"/>
      <c r="V77" s="3"/>
      <c r="W77" s="3"/>
      <c r="X77" s="3"/>
      <c r="Y77" s="3"/>
      <c r="Z77" s="3"/>
      <c r="AA77" s="3"/>
    </row>
    <row r="78" spans="1:27" x14ac:dyDescent="0.3">
      <c r="A78">
        <v>1.8131776262889616</v>
      </c>
      <c r="B78" s="14"/>
      <c r="C78">
        <v>3.1921546299854526</v>
      </c>
      <c r="D78" s="5">
        <v>3.2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2"/>
      <c r="U78" s="3"/>
      <c r="V78" s="3"/>
      <c r="W78" s="3"/>
      <c r="X78" s="3"/>
      <c r="Y78" s="3"/>
      <c r="Z78" s="3"/>
      <c r="AA78" s="3"/>
    </row>
    <row r="79" spans="1:27" x14ac:dyDescent="0.3">
      <c r="A79">
        <v>3.1921546299854526</v>
      </c>
      <c r="B79" s="14"/>
      <c r="C79">
        <v>3.1951946160261286</v>
      </c>
      <c r="D79" s="5">
        <v>3.2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2"/>
      <c r="U79" s="3"/>
      <c r="V79" s="3"/>
      <c r="W79" s="3"/>
      <c r="X79" s="3"/>
      <c r="Y79" s="3"/>
      <c r="Z79" s="3"/>
      <c r="AA79" s="3"/>
    </row>
    <row r="80" spans="1:27" x14ac:dyDescent="0.3">
      <c r="A80">
        <v>3.330462626152439</v>
      </c>
      <c r="B80" s="14"/>
      <c r="C80">
        <v>3.2961530753964325</v>
      </c>
      <c r="D80" s="5">
        <v>3.3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2"/>
      <c r="U80" s="3"/>
      <c r="V80" s="3"/>
      <c r="W80" s="3"/>
      <c r="X80" s="3"/>
      <c r="Y80" s="3"/>
      <c r="Z80" s="3"/>
      <c r="AA80" s="3"/>
    </row>
    <row r="81" spans="1:27" x14ac:dyDescent="0.3">
      <c r="A81">
        <v>4.288663042942062</v>
      </c>
      <c r="B81" s="14"/>
      <c r="C81">
        <v>3.3227160050300881</v>
      </c>
      <c r="D81" s="5">
        <v>3.3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12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14"/>
      <c r="C82">
        <v>3.3256195668654982</v>
      </c>
      <c r="D82" s="5">
        <v>3.3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2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14"/>
      <c r="C83">
        <v>3.330462626152439</v>
      </c>
      <c r="D83" s="5">
        <v>3.3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12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14"/>
      <c r="C84">
        <v>3.366310359822819</v>
      </c>
      <c r="D84" s="5">
        <v>3.4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2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14"/>
      <c r="C85">
        <v>3.5210767994867638</v>
      </c>
      <c r="D85" s="5">
        <v>3.5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2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14"/>
      <c r="C86">
        <v>3.5439073902380187</v>
      </c>
      <c r="D86" s="5">
        <v>3.5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12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14"/>
      <c r="C87">
        <v>3.5812785275338683</v>
      </c>
      <c r="D87" s="5">
        <v>3.6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12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14"/>
      <c r="C88">
        <v>3.6301740995695582</v>
      </c>
      <c r="D88" s="5">
        <v>3.6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12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14"/>
      <c r="C89">
        <v>3.6302673227764899</v>
      </c>
      <c r="D89" s="5">
        <v>3.6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12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14"/>
      <c r="C90">
        <v>3.7411017577396706</v>
      </c>
      <c r="D90" s="5">
        <v>3.7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2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14"/>
      <c r="C91">
        <v>3.7528296919190325</v>
      </c>
      <c r="D91" s="5">
        <v>3.8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2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14"/>
      <c r="C92">
        <v>3.7773292054480407</v>
      </c>
      <c r="D92" s="5">
        <v>3.8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2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14"/>
      <c r="C93">
        <v>3.8173833521141205</v>
      </c>
      <c r="D93" s="5">
        <v>3.8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12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14"/>
      <c r="C94">
        <v>3.8451581834378885</v>
      </c>
      <c r="D94" s="5">
        <v>3.8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2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14"/>
      <c r="C95">
        <v>3.8955476005212404</v>
      </c>
      <c r="D95" s="5">
        <v>3.9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2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14"/>
      <c r="C96">
        <v>3.9044924809131771</v>
      </c>
      <c r="D96" s="5">
        <v>3.9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2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14"/>
      <c r="C97">
        <v>3.9346149454358965</v>
      </c>
      <c r="D97" s="5">
        <v>3.9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2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14"/>
      <c r="C98">
        <v>3.941386133490596</v>
      </c>
      <c r="D98" s="5">
        <v>3.9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12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14"/>
      <c r="C99">
        <v>4.0574808584351558</v>
      </c>
      <c r="D99" s="5">
        <v>4.0999999999999996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12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14"/>
      <c r="C100">
        <v>4.062983301380882</v>
      </c>
      <c r="D100" s="5">
        <v>4.0999999999999996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2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14"/>
      <c r="C101">
        <v>4.1457473192422185</v>
      </c>
      <c r="D101" s="5">
        <v>4.0999999999999996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12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14"/>
      <c r="C102">
        <v>4.1719475878635421</v>
      </c>
      <c r="D102" s="5">
        <v>4.2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12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14"/>
      <c r="C103">
        <v>4.2055966180923861</v>
      </c>
      <c r="D103" s="5">
        <v>4.2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2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14"/>
      <c r="C104">
        <v>4.2581995179061778</v>
      </c>
      <c r="D104" s="5">
        <v>4.3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12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14"/>
      <c r="C105">
        <v>4.288663042942062</v>
      </c>
      <c r="D105" s="5">
        <v>4.3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12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14"/>
      <c r="C106">
        <v>4.3152657629689202</v>
      </c>
      <c r="D106" s="5">
        <v>4.3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12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14"/>
      <c r="C107">
        <v>4.3740100257564336</v>
      </c>
      <c r="D107" s="5">
        <v>4.4000000000000004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12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14"/>
      <c r="C108">
        <v>4.4022771210875362</v>
      </c>
      <c r="D108" s="5">
        <v>4.4000000000000004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12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14"/>
      <c r="C109">
        <v>4.4472334441961721</v>
      </c>
      <c r="D109" s="5">
        <v>4.4000000000000004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12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14"/>
      <c r="C110">
        <v>4.4913530321791768</v>
      </c>
      <c r="D110" s="5">
        <v>4.5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12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14"/>
      <c r="C111">
        <v>4.5468867786694318</v>
      </c>
      <c r="D111" s="5">
        <v>4.5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12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14"/>
      <c r="C112">
        <v>4.9852086552418768</v>
      </c>
      <c r="D112" s="5">
        <v>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12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14"/>
      <c r="C113">
        <v>5.032975316978991</v>
      </c>
      <c r="D113" s="5">
        <v>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12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14"/>
      <c r="C114">
        <v>5.2622407414019108</v>
      </c>
      <c r="D114" s="5">
        <v>5.3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12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14"/>
      <c r="C115" s="23">
        <v>11.743427315494046</v>
      </c>
      <c r="D115" s="5">
        <v>11.7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12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14"/>
      <c r="C116" s="23">
        <v>14.865950000355951</v>
      </c>
      <c r="D116" s="5">
        <v>14.9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12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14"/>
      <c r="C117" s="23">
        <v>20.426145859644748</v>
      </c>
      <c r="D117" s="5">
        <v>20.399999999999999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12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14"/>
      <c r="C118" s="23">
        <v>20.752427083905786</v>
      </c>
      <c r="D118" s="5">
        <v>20.8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12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14"/>
      <c r="C119" s="23">
        <v>21.397940948489122</v>
      </c>
      <c r="D119" s="5">
        <v>21.4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12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14"/>
      <c r="C120" s="23">
        <v>41.791313272668049</v>
      </c>
      <c r="D120" s="5">
        <v>41.8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12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14"/>
      <c r="C121" s="23">
        <v>42.237079363374505</v>
      </c>
      <c r="D121" s="5">
        <v>42.2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12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14"/>
      <c r="C122" s="23">
        <v>44.719658838701434</v>
      </c>
      <c r="D122" s="5">
        <v>44.7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12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14"/>
      <c r="C123" s="23">
        <v>50.705952965770848</v>
      </c>
      <c r="D123" s="5">
        <v>50.7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12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14"/>
      <c r="C124" s="23">
        <v>54.591314331744798</v>
      </c>
      <c r="D124" s="5">
        <v>54.6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12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14"/>
      <c r="C125" s="23">
        <v>70.532937464420684</v>
      </c>
      <c r="D125" s="5">
        <v>70.5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12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14"/>
      <c r="C126" s="23">
        <v>70.677206061489414</v>
      </c>
      <c r="D126" s="5">
        <v>70.7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12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14"/>
      <c r="C127" s="23">
        <v>78.313437264412642</v>
      </c>
      <c r="D127" s="5">
        <v>78.3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12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14"/>
      <c r="C128" s="23">
        <v>87.975908976048231</v>
      </c>
      <c r="D128" s="5">
        <v>88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12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14"/>
      <c r="C129" s="23">
        <v>88.0088781589875</v>
      </c>
      <c r="D129" s="5">
        <v>88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12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14"/>
      <c r="C130" s="23">
        <v>93.265302787884139</v>
      </c>
      <c r="D130" s="5">
        <v>93.3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12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14"/>
      <c r="C131" s="23">
        <v>107.44568943057675</v>
      </c>
      <c r="D131" s="5">
        <v>107.4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12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14"/>
      <c r="C132" s="23">
        <v>121.79069461429026</v>
      </c>
      <c r="D132" s="5">
        <v>121.8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2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14"/>
      <c r="C133" s="23">
        <v>132.05957191833295</v>
      </c>
      <c r="D133" s="5">
        <v>132.1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12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14"/>
      <c r="C134" s="23">
        <v>142.5765139022842</v>
      </c>
      <c r="D134" s="5">
        <v>142.6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12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14"/>
      <c r="C135" s="23">
        <v>153.11983123258688</v>
      </c>
      <c r="D135" s="5">
        <v>153.1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12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14"/>
      <c r="C136" s="23">
        <v>155.49861462507397</v>
      </c>
      <c r="D136" s="5">
        <v>155.5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12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14"/>
      <c r="C137" s="23">
        <v>176.69256966048852</v>
      </c>
      <c r="D137" s="5">
        <v>176.7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2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14"/>
      <c r="C138" s="23">
        <v>176.76169125782326</v>
      </c>
      <c r="D138" s="5">
        <v>176.8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12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14"/>
      <c r="C139" s="23">
        <v>205.16339180478826</v>
      </c>
      <c r="D139" s="5">
        <v>205.2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12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14"/>
      <c r="C140" s="23">
        <v>240.18166630715132</v>
      </c>
      <c r="D140" s="5">
        <v>240.2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12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14"/>
      <c r="C141" s="23">
        <v>244.7546056676656</v>
      </c>
      <c r="D141" s="7">
        <v>244.8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12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14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12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14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12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14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12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14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12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14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12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14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12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14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12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14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12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14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12"/>
      <c r="U150" s="3"/>
      <c r="V150" s="3"/>
      <c r="W150" s="3"/>
      <c r="X150" s="3"/>
      <c r="Y150" s="3"/>
      <c r="Z150" s="3"/>
      <c r="AA150" s="3"/>
    </row>
  </sheetData>
  <sortState ref="C2:C150">
    <sortCondition ref="C2:C150"/>
  </sortState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5CBF-EB12-4730-BD7D-6C09428CEC69}">
  <dimension ref="A1:X141"/>
  <sheetViews>
    <sheetView tabSelected="1" topLeftCell="C1" workbookViewId="0">
      <selection activeCell="L8" sqref="L8"/>
    </sheetView>
  </sheetViews>
  <sheetFormatPr defaultRowHeight="14.4" x14ac:dyDescent="0.3"/>
  <cols>
    <col min="1" max="1" width="16.33203125" style="14" customWidth="1"/>
    <col min="2" max="2" width="21" style="3" customWidth="1"/>
    <col min="3" max="3" width="10.6640625" style="14" customWidth="1"/>
    <col min="4" max="4" width="21" style="3" customWidth="1"/>
    <col min="5" max="5" width="19.88671875" style="14" customWidth="1"/>
    <col min="6" max="6" width="21.109375" style="14" customWidth="1"/>
    <col min="8" max="8" width="20.77734375" customWidth="1"/>
    <col min="9" max="9" width="20.21875" customWidth="1"/>
    <col min="10" max="10" width="16.5546875" customWidth="1"/>
    <col min="11" max="11" width="15.5546875" customWidth="1"/>
    <col min="12" max="12" width="9.5546875" customWidth="1"/>
    <col min="13" max="13" width="15.21875" style="14" customWidth="1"/>
    <col min="14" max="15" width="13.88671875" style="14" customWidth="1"/>
    <col min="16" max="16" width="13.77734375" style="12" customWidth="1"/>
    <col min="17" max="17" width="16.33203125" style="14" customWidth="1"/>
    <col min="18" max="18" width="10.6640625" style="14" customWidth="1"/>
    <col min="19" max="19" width="21.109375" style="14" customWidth="1"/>
  </cols>
  <sheetData>
    <row r="1" spans="1:24" ht="15" thickBot="1" x14ac:dyDescent="0.35">
      <c r="A1" s="15" t="s">
        <v>42</v>
      </c>
      <c r="B1" s="8" t="s">
        <v>55</v>
      </c>
      <c r="C1" s="15" t="s">
        <v>43</v>
      </c>
      <c r="D1" s="29" t="s">
        <v>56</v>
      </c>
      <c r="E1" s="15" t="s">
        <v>44</v>
      </c>
      <c r="F1" s="15" t="s">
        <v>57</v>
      </c>
      <c r="L1" s="3"/>
      <c r="M1" s="15" t="s">
        <v>63</v>
      </c>
      <c r="N1" s="15" t="s">
        <v>62</v>
      </c>
      <c r="O1" s="15" t="s">
        <v>64</v>
      </c>
      <c r="P1" s="22"/>
      <c r="Q1" s="15" t="s">
        <v>42</v>
      </c>
      <c r="R1" s="15" t="s">
        <v>43</v>
      </c>
      <c r="S1" s="15" t="s">
        <v>57</v>
      </c>
      <c r="T1" t="s">
        <v>70</v>
      </c>
      <c r="V1">
        <v>1</v>
      </c>
      <c r="W1">
        <v>2</v>
      </c>
      <c r="X1">
        <v>3</v>
      </c>
    </row>
    <row r="2" spans="1:24" ht="15" thickBot="1" x14ac:dyDescent="0.35">
      <c r="A2" s="14">
        <v>0.96068836370553012</v>
      </c>
      <c r="B2" s="3">
        <f xml:space="preserve"> $A2 - $I$14</f>
        <v>0.43303731496881148</v>
      </c>
      <c r="C2" s="14">
        <f t="array" ref="C2:C141">NORMINV(A2:A141,10,2)</f>
        <v>13.517461256034521</v>
      </c>
      <c r="D2" s="3">
        <f t="shared" ref="D2:D33" si="0" xml:space="preserve"> $C2 - $J$14</f>
        <v>3.3314234496702237</v>
      </c>
      <c r="E2" s="54">
        <v>14.760859736852581</v>
      </c>
      <c r="F2" s="14">
        <f t="shared" ref="F2:F33" si="1" xml:space="preserve"> $E2 - $K$14</f>
        <v>0.36816413739870768</v>
      </c>
      <c r="H2" s="1" t="s">
        <v>45</v>
      </c>
      <c r="M2" s="14">
        <f>$B2 * $D2</f>
        <v>1.4426306656693291</v>
      </c>
      <c r="N2" s="14">
        <f t="shared" ref="N2:N33" si="2">$F2 * $D2</f>
        <v>1.2265106406576649</v>
      </c>
      <c r="O2" s="14">
        <f t="shared" ref="O2:O33" si="3">$B2 * $F2</f>
        <v>0.15942880952694496</v>
      </c>
      <c r="Q2" s="14">
        <v>0.96068836370553012</v>
      </c>
      <c r="R2" s="14">
        <f t="array" ref="R2:R141">NORMINV(A2:A141,10,2)</f>
        <v>13.517461256034521</v>
      </c>
      <c r="S2" s="14">
        <f t="shared" ref="S2:S65" si="4" xml:space="preserve"> $E2 - $K$14</f>
        <v>0.36816413739870768</v>
      </c>
      <c r="T2">
        <f t="shared" ref="T2:T65" ca="1" si="5">RAND()</f>
        <v>0.32807731981444666</v>
      </c>
      <c r="V2">
        <f>$B2^2</f>
        <v>0.18752131615539763</v>
      </c>
      <c r="W2">
        <f>$D2^2</f>
        <v>11.098382201012654</v>
      </c>
      <c r="X2">
        <f>$F2^2</f>
        <v>0.1355448320665345</v>
      </c>
    </row>
    <row r="3" spans="1:24" ht="15" thickBot="1" x14ac:dyDescent="0.35">
      <c r="A3" s="14">
        <v>0.52446806067589924</v>
      </c>
      <c r="B3" s="3">
        <f t="shared" ref="B3:B33" si="6" xml:space="preserve"> $A3 - $I$14</f>
        <v>-3.1829880608194028E-3</v>
      </c>
      <c r="C3" s="14">
        <v>10.12274167053857</v>
      </c>
      <c r="D3" s="3">
        <f t="shared" si="0"/>
        <v>-6.3296135825726907E-2</v>
      </c>
      <c r="E3" s="54">
        <v>30.482855815207586</v>
      </c>
      <c r="F3" s="14">
        <f t="shared" si="1"/>
        <v>16.090160215753713</v>
      </c>
      <c r="H3" s="13"/>
      <c r="I3" s="8" t="s">
        <v>46</v>
      </c>
      <c r="J3" s="15" t="s">
        <v>43</v>
      </c>
      <c r="K3" s="9" t="s">
        <v>47</v>
      </c>
      <c r="M3" s="14">
        <f t="shared" ref="M3:M66" si="7">$B3 * $D3</f>
        <v>2.0147084462929202E-4</v>
      </c>
      <c r="N3" s="14">
        <f t="shared" si="2"/>
        <v>-1.0184449664740542</v>
      </c>
      <c r="O3" s="14">
        <f t="shared" si="3"/>
        <v>-5.1214787863415413E-2</v>
      </c>
      <c r="Q3" s="14">
        <v>0.52446806067589924</v>
      </c>
      <c r="R3" s="14">
        <v>10.12274167053857</v>
      </c>
      <c r="S3" s="14">
        <f t="shared" si="4"/>
        <v>16.090160215753713</v>
      </c>
      <c r="T3">
        <f t="shared" ca="1" si="5"/>
        <v>0.78728518873882702</v>
      </c>
      <c r="V3">
        <f t="shared" ref="V3:V66" si="8">$B3^2</f>
        <v>1.0131412995318862E-5</v>
      </c>
      <c r="W3">
        <f t="shared" ref="W3:W66" si="9">$D3^2</f>
        <v>4.0064008104688693E-3</v>
      </c>
      <c r="X3">
        <f t="shared" ref="X3:X66" si="10">$F3^2</f>
        <v>258.89325576862359</v>
      </c>
    </row>
    <row r="4" spans="1:24" ht="15" thickBot="1" x14ac:dyDescent="0.35">
      <c r="A4" s="14">
        <v>0.87496733435339036</v>
      </c>
      <c r="B4" s="3">
        <f t="shared" si="6"/>
        <v>0.34731628561667172</v>
      </c>
      <c r="C4" s="14">
        <v>12.300381421859099</v>
      </c>
      <c r="D4" s="3">
        <f t="shared" si="0"/>
        <v>2.1143436154948017</v>
      </c>
      <c r="E4" s="54">
        <v>10.822128084910219</v>
      </c>
      <c r="F4" s="14">
        <f t="shared" si="1"/>
        <v>-3.5705675145436544</v>
      </c>
      <c r="H4" s="15" t="s">
        <v>46</v>
      </c>
      <c r="I4" s="35" t="s">
        <v>48</v>
      </c>
      <c r="J4" s="15">
        <f>CORREL($A$2:$A$141,$C$2:$C$141)</f>
        <v>0.98058390538576801</v>
      </c>
      <c r="K4" s="9">
        <f>CORREL($A$2:$A$141,$E$2:$E$141)</f>
        <v>2.3242915164944693E-2</v>
      </c>
      <c r="M4" s="14">
        <f t="shared" si="7"/>
        <v>0.73434597105097887</v>
      </c>
      <c r="N4" s="14">
        <f t="shared" si="2"/>
        <v>-7.5494066280685184</v>
      </c>
      <c r="O4" s="14">
        <f t="shared" si="3"/>
        <v>-1.2401162466948534</v>
      </c>
      <c r="Q4" s="14">
        <v>0.87496733435339036</v>
      </c>
      <c r="R4" s="14">
        <v>12.300381421859099</v>
      </c>
      <c r="S4" s="14">
        <f t="shared" si="4"/>
        <v>-3.5705675145436544</v>
      </c>
      <c r="T4">
        <f t="shared" ca="1" si="5"/>
        <v>0.70283830837790584</v>
      </c>
      <c r="V4">
        <f t="shared" si="8"/>
        <v>0.12062860225456148</v>
      </c>
      <c r="W4">
        <f t="shared" si="9"/>
        <v>4.4704489243836294</v>
      </c>
      <c r="X4">
        <f t="shared" si="10"/>
        <v>12.748952375914449</v>
      </c>
    </row>
    <row r="5" spans="1:24" ht="15" thickBot="1" x14ac:dyDescent="0.35">
      <c r="A5" s="14">
        <v>0.29697909893566365</v>
      </c>
      <c r="B5" s="3">
        <f t="shared" si="6"/>
        <v>-0.23067194980105499</v>
      </c>
      <c r="C5" s="14">
        <v>8.9337821980080339</v>
      </c>
      <c r="D5" s="3">
        <f t="shared" si="0"/>
        <v>-1.252255608356263</v>
      </c>
      <c r="E5" s="54">
        <v>15.958566488407087</v>
      </c>
      <c r="F5" s="14">
        <f t="shared" si="1"/>
        <v>1.5658708889532136</v>
      </c>
      <c r="H5" s="20" t="s">
        <v>43</v>
      </c>
      <c r="I5" s="12">
        <f>CORREL($A$2:$A$141,$C$2:$C$141)</f>
        <v>0.98058390538576801</v>
      </c>
      <c r="J5" s="34" t="s">
        <v>48</v>
      </c>
      <c r="K5" s="50">
        <f>CORREL($C$2:$C$141,$E$2:$E$141)</f>
        <v>1.9052395307640361E-2</v>
      </c>
      <c r="M5" s="14">
        <f t="shared" si="7"/>
        <v>0.28886024282884548</v>
      </c>
      <c r="N5" s="14">
        <f t="shared" si="2"/>
        <v>-1.9608706026534688</v>
      </c>
      <c r="O5" s="14">
        <f t="shared" si="3"/>
        <v>-0.36120249109154901</v>
      </c>
      <c r="Q5" s="14">
        <v>0.29697909893566365</v>
      </c>
      <c r="R5" s="14">
        <v>8.9337821980080339</v>
      </c>
      <c r="S5" s="14">
        <f t="shared" si="4"/>
        <v>1.5658708889532136</v>
      </c>
      <c r="T5">
        <f t="shared" ca="1" si="5"/>
        <v>0.72268355568206033</v>
      </c>
      <c r="V5">
        <f t="shared" si="8"/>
        <v>5.3209548425020431E-2</v>
      </c>
      <c r="W5">
        <f t="shared" si="9"/>
        <v>1.5681441086597145</v>
      </c>
      <c r="X5">
        <f t="shared" si="10"/>
        <v>2.4519516408711275</v>
      </c>
    </row>
    <row r="6" spans="1:24" ht="15" thickBot="1" x14ac:dyDescent="0.35">
      <c r="A6" s="14">
        <v>0.57425183697666893</v>
      </c>
      <c r="B6" s="3">
        <f t="shared" si="6"/>
        <v>4.6600788239950286E-2</v>
      </c>
      <c r="C6" s="14">
        <v>10.374419128957397</v>
      </c>
      <c r="D6" s="3">
        <f t="shared" si="0"/>
        <v>0.18838132259310036</v>
      </c>
      <c r="E6" s="54">
        <v>10.074363141611684</v>
      </c>
      <c r="F6" s="14">
        <f t="shared" si="1"/>
        <v>-4.3183324578421889</v>
      </c>
      <c r="H6" s="15" t="s">
        <v>44</v>
      </c>
      <c r="I6" s="35">
        <f>CORREL($A$2:$A$141,$E$2:$E$141)</f>
        <v>2.3242915164944693E-2</v>
      </c>
      <c r="J6" s="10">
        <f>CORREL($E$2:$E$141,$C$2:$C$141)</f>
        <v>1.9052395307640361E-2</v>
      </c>
      <c r="K6" s="36" t="s">
        <v>48</v>
      </c>
      <c r="M6" s="14">
        <f t="shared" si="7"/>
        <v>8.7787181225228317E-3</v>
      </c>
      <c r="N6" s="14">
        <f t="shared" si="2"/>
        <v>-0.81349317980502533</v>
      </c>
      <c r="O6" s="14">
        <f t="shared" si="3"/>
        <v>-0.20123769641760789</v>
      </c>
      <c r="Q6" s="14">
        <v>0.57425183697666893</v>
      </c>
      <c r="R6" s="14">
        <v>10.374419128957397</v>
      </c>
      <c r="S6" s="14">
        <f t="shared" si="4"/>
        <v>-4.3183324578421889</v>
      </c>
      <c r="T6">
        <f t="shared" ca="1" si="5"/>
        <v>0.66849124270193272</v>
      </c>
      <c r="V6">
        <f t="shared" si="8"/>
        <v>2.1716334645846889E-3</v>
      </c>
      <c r="W6">
        <f t="shared" si="9"/>
        <v>3.5487522701925747E-2</v>
      </c>
      <c r="X6">
        <f t="shared" si="10"/>
        <v>18.64799521645336</v>
      </c>
    </row>
    <row r="7" spans="1:24" ht="15" thickBot="1" x14ac:dyDescent="0.35">
      <c r="A7" s="14">
        <v>9.5711361158810959E-2</v>
      </c>
      <c r="B7" s="3">
        <f t="shared" si="6"/>
        <v>-0.43193968757790768</v>
      </c>
      <c r="C7" s="14">
        <v>7.3872362257278503</v>
      </c>
      <c r="D7" s="3">
        <f t="shared" si="0"/>
        <v>-2.7988015806364466</v>
      </c>
      <c r="E7" s="54">
        <v>9.8073536870651878</v>
      </c>
      <c r="F7" s="14">
        <f t="shared" si="1"/>
        <v>-4.5853419123886852</v>
      </c>
      <c r="H7" s="55" t="s">
        <v>71</v>
      </c>
      <c r="I7" s="56">
        <v>1.9773035420276546</v>
      </c>
      <c r="J7" s="56"/>
      <c r="K7" s="57"/>
      <c r="M7" s="14">
        <f t="shared" si="7"/>
        <v>1.2089134803326609</v>
      </c>
      <c r="N7" s="14">
        <f t="shared" si="2"/>
        <v>12.833462192151998</v>
      </c>
      <c r="O7" s="14">
        <f t="shared" si="3"/>
        <v>1.9805911530750544</v>
      </c>
      <c r="Q7" s="14">
        <v>9.5711361158810959E-2</v>
      </c>
      <c r="R7" s="14">
        <v>7.3872362257278503</v>
      </c>
      <c r="S7" s="14">
        <f t="shared" si="4"/>
        <v>-4.5853419123886852</v>
      </c>
      <c r="T7">
        <f t="shared" ca="1" si="5"/>
        <v>4.3081370237489147E-2</v>
      </c>
      <c r="V7">
        <f t="shared" si="8"/>
        <v>0.18657189370490049</v>
      </c>
      <c r="W7">
        <f t="shared" si="9"/>
        <v>7.8332902877730719</v>
      </c>
      <c r="X7">
        <f t="shared" si="10"/>
        <v>21.025360453508323</v>
      </c>
    </row>
    <row r="8" spans="1:24" x14ac:dyDescent="0.3">
      <c r="A8" s="14">
        <v>0.97858795687183164</v>
      </c>
      <c r="B8" s="3">
        <f t="shared" si="6"/>
        <v>0.450936908135113</v>
      </c>
      <c r="C8" s="14">
        <v>14.050843299123907</v>
      </c>
      <c r="D8" s="3">
        <f t="shared" si="0"/>
        <v>3.8648054927596096</v>
      </c>
      <c r="E8" s="54">
        <v>20.081185463495785</v>
      </c>
      <c r="F8" s="14">
        <f t="shared" si="1"/>
        <v>5.6884898640419124</v>
      </c>
      <c r="H8" s="20"/>
      <c r="I8" s="58" t="s">
        <v>51</v>
      </c>
      <c r="J8" s="20" t="s">
        <v>50</v>
      </c>
      <c r="K8" s="50" t="s">
        <v>52</v>
      </c>
      <c r="M8" s="14">
        <f t="shared" si="7"/>
        <v>1.7427834394486201</v>
      </c>
      <c r="N8" s="14">
        <f t="shared" si="2"/>
        <v>21.984906872056548</v>
      </c>
      <c r="O8" s="14">
        <f t="shared" si="3"/>
        <v>2.5651500312489892</v>
      </c>
      <c r="Q8" s="14">
        <v>0.97858795687183164</v>
      </c>
      <c r="R8" s="14">
        <v>14.050843299123907</v>
      </c>
      <c r="S8" s="14">
        <f t="shared" si="4"/>
        <v>5.6884898640419124</v>
      </c>
      <c r="T8">
        <f t="shared" ca="1" si="5"/>
        <v>0.33046586568792324</v>
      </c>
      <c r="V8">
        <f t="shared" si="8"/>
        <v>0.20334409511845533</v>
      </c>
      <c r="W8">
        <f t="shared" si="9"/>
        <v>14.936721496864848</v>
      </c>
      <c r="X8">
        <f t="shared" si="10"/>
        <v>32.358916933307576</v>
      </c>
    </row>
    <row r="9" spans="1:24" x14ac:dyDescent="0.3">
      <c r="A9" s="14">
        <v>0.83115748062713435</v>
      </c>
      <c r="B9" s="3">
        <f t="shared" si="6"/>
        <v>0.30350643189041571</v>
      </c>
      <c r="C9" s="14">
        <v>11.917498668344647</v>
      </c>
      <c r="D9" s="3">
        <f t="shared" si="0"/>
        <v>1.7314608619803504</v>
      </c>
      <c r="E9" s="54">
        <v>9.5412832857982721</v>
      </c>
      <c r="F9" s="14">
        <f t="shared" si="1"/>
        <v>-4.8514123136556009</v>
      </c>
      <c r="H9" s="59" t="s">
        <v>49</v>
      </c>
      <c r="I9" s="60">
        <f>($J$4/SQRT(1 - $J$4*$J$4))*SQRT(140 - 2)</f>
        <v>58.741731163442154</v>
      </c>
      <c r="J9" s="60">
        <f>($J$6/SQRT(1 - $J$6*$J$6))*SQRT(140 - 2)</f>
        <v>0.22385560064628446</v>
      </c>
      <c r="K9" s="60">
        <f>($K$4/SQRT(1 - $K$4*$K$4))*SQRT(140 - 2)</f>
        <v>0.27311621310316392</v>
      </c>
      <c r="M9" s="14">
        <f t="shared" si="7"/>
        <v>0.5255095081775597</v>
      </c>
      <c r="N9" s="14">
        <f t="shared" si="2"/>
        <v>-8.4000305464242135</v>
      </c>
      <c r="O9" s="14">
        <f t="shared" si="3"/>
        <v>-1.4724348409468377</v>
      </c>
      <c r="Q9" s="14">
        <v>0.83115748062713435</v>
      </c>
      <c r="R9" s="14">
        <v>11.917498668344647</v>
      </c>
      <c r="S9" s="14">
        <f t="shared" si="4"/>
        <v>-4.8514123136556009</v>
      </c>
      <c r="T9">
        <f t="shared" ca="1" si="5"/>
        <v>0.23391932472174681</v>
      </c>
      <c r="V9">
        <f t="shared" si="8"/>
        <v>9.2116154198851552E-2</v>
      </c>
      <c r="W9">
        <f t="shared" si="9"/>
        <v>2.9979567165697381</v>
      </c>
      <c r="X9">
        <f t="shared" si="10"/>
        <v>23.53620143708919</v>
      </c>
    </row>
    <row r="10" spans="1:24" x14ac:dyDescent="0.3">
      <c r="A10" s="14">
        <v>0.92050523167839993</v>
      </c>
      <c r="B10" s="3">
        <f t="shared" si="6"/>
        <v>0.39285418294168128</v>
      </c>
      <c r="C10" s="14">
        <v>12.816956272138921</v>
      </c>
      <c r="D10" s="3">
        <f t="shared" si="0"/>
        <v>2.6309184657746236</v>
      </c>
      <c r="E10" s="54">
        <v>14.498083980142837</v>
      </c>
      <c r="F10" s="14">
        <f t="shared" si="1"/>
        <v>0.10538838068896439</v>
      </c>
      <c r="H10" s="59" t="s">
        <v>54</v>
      </c>
      <c r="I10" s="60">
        <f>COVAR($A$2:$A$141,$C$2:$C$141)</f>
        <v>0.52423308028099225</v>
      </c>
      <c r="J10" s="60">
        <f>COVAR($C$2:$C$141,$E$2:$E$141)</f>
        <v>0.25705784823927541</v>
      </c>
      <c r="K10" s="60">
        <f>COVAR($A$2:$A$141,$E$2:$E$141)</f>
        <v>4.6087388103522371E-2</v>
      </c>
      <c r="M10" s="14">
        <f t="shared" si="7"/>
        <v>1.0335673242580714</v>
      </c>
      <c r="N10" s="14">
        <f t="shared" si="2"/>
        <v>0.27726823683268215</v>
      </c>
      <c r="O10" s="14">
        <f t="shared" si="3"/>
        <v>4.1402266187109966E-2</v>
      </c>
      <c r="Q10" s="14">
        <v>0.92050523167839993</v>
      </c>
      <c r="R10" s="14">
        <v>12.816956272138921</v>
      </c>
      <c r="S10" s="14">
        <f t="shared" si="4"/>
        <v>0.10538838068896439</v>
      </c>
      <c r="T10">
        <f t="shared" ca="1" si="5"/>
        <v>0.62398173712138771</v>
      </c>
      <c r="V10">
        <f t="shared" si="8"/>
        <v>0.154334409054776</v>
      </c>
      <c r="W10">
        <f t="shared" si="9"/>
        <v>6.9217319735538991</v>
      </c>
      <c r="X10">
        <f t="shared" si="10"/>
        <v>1.1106710784242082E-2</v>
      </c>
    </row>
    <row r="11" spans="1:24" ht="15" thickBot="1" x14ac:dyDescent="0.35">
      <c r="A11" s="14">
        <v>5.437953483425717E-2</v>
      </c>
      <c r="B11" s="3">
        <f t="shared" si="6"/>
        <v>-0.47327151390246147</v>
      </c>
      <c r="C11" s="14">
        <v>6.792408390753768</v>
      </c>
      <c r="D11" s="3">
        <f t="shared" si="0"/>
        <v>-3.3936294156105289</v>
      </c>
      <c r="E11" s="54">
        <v>32.969978216569871</v>
      </c>
      <c r="F11" s="14">
        <f t="shared" si="1"/>
        <v>18.577282617115998</v>
      </c>
      <c r="H11" s="61" t="s">
        <v>72</v>
      </c>
      <c r="I11" s="62" t="s">
        <v>73</v>
      </c>
      <c r="J11" s="63" t="s">
        <v>73</v>
      </c>
      <c r="K11" s="64" t="s">
        <v>74</v>
      </c>
      <c r="M11" s="14">
        <f t="shared" si="7"/>
        <v>1.6061081311499206</v>
      </c>
      <c r="N11" s="14">
        <f t="shared" si="2"/>
        <v>-63.044412751555001</v>
      </c>
      <c r="O11" s="14">
        <f t="shared" si="3"/>
        <v>-8.7920986683963704</v>
      </c>
      <c r="Q11" s="14">
        <v>5.437953483425717E-2</v>
      </c>
      <c r="R11" s="14">
        <v>6.792408390753768</v>
      </c>
      <c r="S11" s="14">
        <f t="shared" si="4"/>
        <v>18.577282617115998</v>
      </c>
      <c r="T11">
        <f t="shared" ca="1" si="5"/>
        <v>0.32186512786929533</v>
      </c>
      <c r="V11">
        <f t="shared" si="8"/>
        <v>0.22398592587152777</v>
      </c>
      <c r="W11">
        <f t="shared" si="9"/>
        <v>11.51672061049706</v>
      </c>
      <c r="X11">
        <f t="shared" si="10"/>
        <v>345.1154294362002</v>
      </c>
    </row>
    <row r="12" spans="1:24" ht="15" thickBot="1" x14ac:dyDescent="0.35">
      <c r="A12" s="14">
        <v>0.23521635208800751</v>
      </c>
      <c r="B12" s="3">
        <f t="shared" si="6"/>
        <v>-0.29243469664871113</v>
      </c>
      <c r="C12" s="14">
        <v>8.5564496161131061</v>
      </c>
      <c r="D12" s="3">
        <f t="shared" si="0"/>
        <v>-1.6295881902511908</v>
      </c>
      <c r="E12" s="54">
        <v>19.478042683331296</v>
      </c>
      <c r="F12" s="14">
        <f t="shared" si="1"/>
        <v>5.0853470838774228</v>
      </c>
      <c r="H12" s="8"/>
      <c r="I12" s="15">
        <v>1</v>
      </c>
      <c r="J12" s="29">
        <v>2</v>
      </c>
      <c r="K12" s="15">
        <v>3</v>
      </c>
      <c r="M12" s="14">
        <f t="shared" si="7"/>
        <v>0.47654812807842917</v>
      </c>
      <c r="N12" s="14">
        <f t="shared" si="2"/>
        <v>-8.2870215512149805</v>
      </c>
      <c r="O12" s="14">
        <f t="shared" si="3"/>
        <v>-1.4871319318271019</v>
      </c>
      <c r="Q12" s="14">
        <v>0.23521635208800751</v>
      </c>
      <c r="R12" s="14">
        <v>8.5564496161131061</v>
      </c>
      <c r="S12" s="14">
        <f t="shared" si="4"/>
        <v>5.0853470838774228</v>
      </c>
      <c r="T12">
        <f t="shared" ca="1" si="5"/>
        <v>0.83121545734121005</v>
      </c>
      <c r="V12">
        <f t="shared" si="8"/>
        <v>8.5518051804023706E-2</v>
      </c>
      <c r="W12">
        <f t="shared" si="9"/>
        <v>2.6555576698061514</v>
      </c>
      <c r="X12">
        <f t="shared" si="10"/>
        <v>25.860754963500607</v>
      </c>
    </row>
    <row r="13" spans="1:24" x14ac:dyDescent="0.3">
      <c r="A13" s="14">
        <v>0.40113469245007738</v>
      </c>
      <c r="B13" s="3">
        <f t="shared" si="6"/>
        <v>-0.12651635628664126</v>
      </c>
      <c r="C13" s="14">
        <v>9.4991776407933699</v>
      </c>
      <c r="D13" s="3">
        <f t="shared" si="0"/>
        <v>-0.68686016557092699</v>
      </c>
      <c r="E13" s="54">
        <v>16.083046754501993</v>
      </c>
      <c r="F13" s="14">
        <f t="shared" si="1"/>
        <v>1.6903511550481198</v>
      </c>
      <c r="H13" s="44" t="s">
        <v>53</v>
      </c>
      <c r="I13" s="46">
        <f>STDEVP($A$2:$A$141)</f>
        <v>0.28030118797469006</v>
      </c>
      <c r="J13" s="48">
        <f>STDEVP($C$2:$C$141)</f>
        <v>1.9072811793484352</v>
      </c>
      <c r="K13" s="46">
        <f>STDEVP($E$2:$E$141)</f>
        <v>7.0740245181562047</v>
      </c>
      <c r="M13" s="14">
        <f t="shared" si="7"/>
        <v>8.689904542647281E-2</v>
      </c>
      <c r="N13" s="14">
        <f t="shared" si="2"/>
        <v>-1.1610348742293592</v>
      </c>
      <c r="O13" s="14">
        <f t="shared" si="3"/>
        <v>-0.2138570689816035</v>
      </c>
      <c r="Q13" s="14">
        <v>0.40113469245007738</v>
      </c>
      <c r="R13" s="14">
        <v>9.4991776407933699</v>
      </c>
      <c r="S13" s="14">
        <f t="shared" si="4"/>
        <v>1.6903511550481198</v>
      </c>
      <c r="T13">
        <f t="shared" ca="1" si="5"/>
        <v>0.58223035516384225</v>
      </c>
      <c r="V13">
        <f t="shared" si="8"/>
        <v>1.6006388408048352E-2</v>
      </c>
      <c r="W13">
        <f t="shared" si="9"/>
        <v>0.47177688704812126</v>
      </c>
      <c r="X13">
        <f t="shared" si="10"/>
        <v>2.8572870273725131</v>
      </c>
    </row>
    <row r="14" spans="1:24" ht="15" thickBot="1" x14ac:dyDescent="0.35">
      <c r="A14" s="14">
        <v>0.32784375099770513</v>
      </c>
      <c r="B14" s="3">
        <f t="shared" si="6"/>
        <v>-0.19980729773901351</v>
      </c>
      <c r="C14" s="14">
        <v>9.1082498896740116</v>
      </c>
      <c r="D14" s="3">
        <f t="shared" si="0"/>
        <v>-1.0777879166902853</v>
      </c>
      <c r="E14" s="54">
        <v>13.893094925733749</v>
      </c>
      <c r="F14" s="14">
        <f t="shared" si="1"/>
        <v>-0.49960067372012418</v>
      </c>
      <c r="H14" s="45" t="s">
        <v>19</v>
      </c>
      <c r="I14" s="47">
        <f>AVERAGE($A$2:$A$141)</f>
        <v>0.52765104873671864</v>
      </c>
      <c r="J14" s="49">
        <f>AVERAGE($C$2:$C$141)</f>
        <v>10.186037806364297</v>
      </c>
      <c r="K14" s="47">
        <f>AVERAGE($E$2:$E$141)</f>
        <v>14.392695599453873</v>
      </c>
      <c r="M14" s="14">
        <f t="shared" si="7"/>
        <v>0.21534989116964692</v>
      </c>
      <c r="N14" s="14">
        <f t="shared" si="2"/>
        <v>0.53846356930587558</v>
      </c>
      <c r="O14" s="14">
        <f t="shared" si="3"/>
        <v>9.9823860564608596E-2</v>
      </c>
      <c r="Q14" s="14">
        <v>0.32784375099770513</v>
      </c>
      <c r="R14" s="14">
        <v>9.1082498896740116</v>
      </c>
      <c r="S14" s="14">
        <f t="shared" si="4"/>
        <v>-0.49960067372012418</v>
      </c>
      <c r="T14">
        <f t="shared" ca="1" si="5"/>
        <v>0.14317075829037373</v>
      </c>
      <c r="V14">
        <f t="shared" si="8"/>
        <v>3.9922956229766791E-2</v>
      </c>
      <c r="W14">
        <f t="shared" si="9"/>
        <v>1.1616267933635853</v>
      </c>
      <c r="X14">
        <f t="shared" si="10"/>
        <v>0.24960083318160198</v>
      </c>
    </row>
    <row r="15" spans="1:24" x14ac:dyDescent="0.3">
      <c r="A15" s="14">
        <v>0.41967001742943777</v>
      </c>
      <c r="B15" s="3">
        <f t="shared" si="6"/>
        <v>-0.10798103130728087</v>
      </c>
      <c r="C15" s="14">
        <v>9.5945245492462021</v>
      </c>
      <c r="D15" s="3">
        <f t="shared" si="0"/>
        <v>-0.59151325711809477</v>
      </c>
      <c r="E15" s="54">
        <v>19.879098014498595</v>
      </c>
      <c r="F15" s="14">
        <f t="shared" si="1"/>
        <v>5.4864024150447221</v>
      </c>
      <c r="I15" s="3"/>
      <c r="J15" s="3"/>
      <c r="K15" s="3"/>
      <c r="M15" s="14">
        <f t="shared" si="7"/>
        <v>6.3872211535540666E-2</v>
      </c>
      <c r="N15" s="14">
        <f t="shared" si="2"/>
        <v>-3.2452797623836847</v>
      </c>
      <c r="O15" s="14">
        <f t="shared" si="3"/>
        <v>-0.59242739094328556</v>
      </c>
      <c r="Q15" s="14">
        <v>0.41967001742943777</v>
      </c>
      <c r="R15" s="14">
        <v>9.5945245492462021</v>
      </c>
      <c r="S15" s="14">
        <f t="shared" si="4"/>
        <v>5.4864024150447221</v>
      </c>
      <c r="T15">
        <f t="shared" ca="1" si="5"/>
        <v>0.15261821782597418</v>
      </c>
      <c r="V15">
        <f t="shared" si="8"/>
        <v>1.1659903122183972E-2</v>
      </c>
      <c r="W15">
        <f t="shared" si="9"/>
        <v>0.34988793334645729</v>
      </c>
      <c r="X15">
        <f t="shared" si="10"/>
        <v>30.100611459808558</v>
      </c>
    </row>
    <row r="16" spans="1:24" x14ac:dyDescent="0.3">
      <c r="A16" s="14">
        <v>0.94801381990472389</v>
      </c>
      <c r="B16" s="3">
        <f t="shared" si="6"/>
        <v>0.42036277116800524</v>
      </c>
      <c r="C16" s="14">
        <v>13.251786557506573</v>
      </c>
      <c r="D16" s="3">
        <f t="shared" si="0"/>
        <v>3.0657487511422765</v>
      </c>
      <c r="E16" s="54">
        <v>15.39083715819288</v>
      </c>
      <c r="F16" s="14">
        <f t="shared" si="1"/>
        <v>0.99814155873900745</v>
      </c>
      <c r="I16" s="3"/>
      <c r="J16" s="3"/>
      <c r="K16" s="3"/>
      <c r="M16" s="14">
        <f t="shared" si="7"/>
        <v>1.2887266407350186</v>
      </c>
      <c r="N16" s="14">
        <f t="shared" si="2"/>
        <v>3.0600512371673174</v>
      </c>
      <c r="O16" s="14">
        <f t="shared" si="3"/>
        <v>0.41958155164948147</v>
      </c>
      <c r="Q16" s="14">
        <v>0.94801381990472389</v>
      </c>
      <c r="R16" s="14">
        <v>13.251786557506573</v>
      </c>
      <c r="S16" s="14">
        <f t="shared" si="4"/>
        <v>0.99814155873900745</v>
      </c>
      <c r="T16">
        <f t="shared" ca="1" si="5"/>
        <v>0.76102140782449335</v>
      </c>
      <c r="V16">
        <f t="shared" si="8"/>
        <v>0.17670485938404473</v>
      </c>
      <c r="W16">
        <f t="shared" si="9"/>
        <v>9.3988154051304278</v>
      </c>
      <c r="X16">
        <f t="shared" si="10"/>
        <v>0.99628657128193543</v>
      </c>
    </row>
    <row r="17" spans="1:24" x14ac:dyDescent="0.3">
      <c r="A17" s="14">
        <v>0.59104214573200775</v>
      </c>
      <c r="B17" s="3">
        <f t="shared" si="6"/>
        <v>6.3391096995289109E-2</v>
      </c>
      <c r="C17" s="14">
        <v>10.460453160399986</v>
      </c>
      <c r="D17" s="3">
        <f t="shared" si="0"/>
        <v>0.27441535403568906</v>
      </c>
      <c r="E17" s="54">
        <v>22.384587661363184</v>
      </c>
      <c r="F17" s="14">
        <f t="shared" si="1"/>
        <v>7.9918920619093115</v>
      </c>
      <c r="I17" s="3"/>
      <c r="J17" s="3"/>
      <c r="K17" s="3"/>
      <c r="M17" s="14">
        <f t="shared" si="7"/>
        <v>1.7395490324672965E-2</v>
      </c>
      <c r="N17" s="14">
        <f t="shared" si="2"/>
        <v>2.1930978895838567</v>
      </c>
      <c r="O17" s="14">
        <f t="shared" si="3"/>
        <v>0.5066148048723742</v>
      </c>
      <c r="Q17" s="14">
        <v>0.59104214573200775</v>
      </c>
      <c r="R17" s="14">
        <v>10.460453160399986</v>
      </c>
      <c r="S17" s="14">
        <f t="shared" si="4"/>
        <v>7.9918920619093115</v>
      </c>
      <c r="T17">
        <f t="shared" ca="1" si="5"/>
        <v>0.47547011532622652</v>
      </c>
      <c r="V17">
        <f t="shared" si="8"/>
        <v>4.0184311782661521E-3</v>
      </c>
      <c r="W17">
        <f t="shared" si="9"/>
        <v>7.5303786530532574E-2</v>
      </c>
      <c r="X17">
        <f t="shared" si="10"/>
        <v>63.870338729209067</v>
      </c>
    </row>
    <row r="18" spans="1:24" ht="15" thickBot="1" x14ac:dyDescent="0.35">
      <c r="A18" s="14">
        <v>0.99603865277375125</v>
      </c>
      <c r="B18" s="3">
        <f t="shared" si="6"/>
        <v>0.46838760403703261</v>
      </c>
      <c r="C18" s="14">
        <v>15.310693317034307</v>
      </c>
      <c r="D18" s="3">
        <f t="shared" si="0"/>
        <v>5.12465551067001</v>
      </c>
      <c r="E18" s="54">
        <v>4.6171584623516537</v>
      </c>
      <c r="F18" s="14">
        <f t="shared" si="1"/>
        <v>-9.7755371371022193</v>
      </c>
      <c r="H18" s="3"/>
      <c r="I18" s="2" t="s">
        <v>65</v>
      </c>
      <c r="J18" s="2"/>
      <c r="K18" s="3"/>
      <c r="M18" s="14">
        <f t="shared" si="7"/>
        <v>2.400325116157902</v>
      </c>
      <c r="N18" s="14">
        <f t="shared" si="2"/>
        <v>-50.096260259410222</v>
      </c>
      <c r="O18" s="14">
        <f t="shared" si="3"/>
        <v>-4.5787404178223419</v>
      </c>
      <c r="Q18" s="14">
        <v>0.99603865277375125</v>
      </c>
      <c r="R18" s="14">
        <v>15.310693317034307</v>
      </c>
      <c r="S18" s="14">
        <f t="shared" si="4"/>
        <v>-9.7755371371022193</v>
      </c>
      <c r="T18">
        <f t="shared" ca="1" si="5"/>
        <v>0.65580380536422678</v>
      </c>
      <c r="V18">
        <f t="shared" si="8"/>
        <v>0.21938694761555205</v>
      </c>
      <c r="W18">
        <f t="shared" si="9"/>
        <v>26.2620941030405</v>
      </c>
      <c r="X18">
        <f t="shared" si="10"/>
        <v>95.561126318864652</v>
      </c>
    </row>
    <row r="19" spans="1:24" x14ac:dyDescent="0.3">
      <c r="A19" s="14">
        <v>0.41664402770575715</v>
      </c>
      <c r="B19" s="3">
        <f t="shared" si="6"/>
        <v>-0.11100702103096149</v>
      </c>
      <c r="C19" s="14">
        <v>9.5790271750700029</v>
      </c>
      <c r="D19" s="3">
        <f t="shared" si="0"/>
        <v>-0.607010631294294</v>
      </c>
      <c r="E19" s="54">
        <v>-0.62826582812704146</v>
      </c>
      <c r="F19" s="14">
        <f t="shared" si="1"/>
        <v>-15.020961427580914</v>
      </c>
      <c r="H19" s="43"/>
      <c r="I19" s="39" t="s">
        <v>51</v>
      </c>
      <c r="J19" s="40" t="s">
        <v>50</v>
      </c>
      <c r="K19" s="19" t="s">
        <v>58</v>
      </c>
      <c r="M19" s="14">
        <f t="shared" si="7"/>
        <v>6.7382441914102906E-2</v>
      </c>
      <c r="N19" s="14">
        <f t="shared" si="2"/>
        <v>9.1178832788031308</v>
      </c>
      <c r="O19" s="14">
        <f t="shared" si="3"/>
        <v>1.6674321810967361</v>
      </c>
      <c r="Q19" s="14">
        <v>0.41664402770575715</v>
      </c>
      <c r="R19" s="14">
        <v>9.5790271750700029</v>
      </c>
      <c r="S19" s="14">
        <f t="shared" si="4"/>
        <v>-15.020961427580914</v>
      </c>
      <c r="T19">
        <f t="shared" ca="1" si="5"/>
        <v>0.16514093166411437</v>
      </c>
      <c r="V19">
        <f t="shared" si="8"/>
        <v>1.2322558718168328E-2</v>
      </c>
      <c r="W19">
        <f t="shared" si="9"/>
        <v>0.36846190650429733</v>
      </c>
      <c r="X19">
        <f t="shared" si="10"/>
        <v>225.62928220887366</v>
      </c>
    </row>
    <row r="20" spans="1:24" x14ac:dyDescent="0.3">
      <c r="A20" s="14">
        <v>0.84248476798572658</v>
      </c>
      <c r="B20" s="3">
        <f t="shared" si="6"/>
        <v>0.31483371924900794</v>
      </c>
      <c r="C20" s="14">
        <v>12.00944511109112</v>
      </c>
      <c r="D20" s="3">
        <f t="shared" si="0"/>
        <v>1.8234073047268229</v>
      </c>
      <c r="E20" s="54">
        <v>10.424279859435046</v>
      </c>
      <c r="F20" s="14">
        <f t="shared" si="1"/>
        <v>-3.9684157400188269</v>
      </c>
      <c r="H20" s="38" t="s">
        <v>59</v>
      </c>
      <c r="I20" s="41">
        <f>SUM(M$2:M$141)</f>
        <v>73.392631239338911</v>
      </c>
      <c r="J20" s="42">
        <f>SUM(N$2:N$141)</f>
        <v>35.988098753498555</v>
      </c>
      <c r="K20" s="41">
        <f>SUM(O$2:O$141)</f>
        <v>6.4522343344931317</v>
      </c>
      <c r="M20" s="14">
        <f t="shared" si="7"/>
        <v>0.57407010345295484</v>
      </c>
      <c r="N20" s="14">
        <f t="shared" si="2"/>
        <v>-7.2360382485432293</v>
      </c>
      <c r="O20" s="14">
        <f t="shared" si="3"/>
        <v>-1.2493910869564315</v>
      </c>
      <c r="Q20" s="14">
        <v>0.84248476798572658</v>
      </c>
      <c r="R20" s="14">
        <v>12.00944511109112</v>
      </c>
      <c r="S20" s="14">
        <f t="shared" si="4"/>
        <v>-3.9684157400188269</v>
      </c>
      <c r="T20">
        <f t="shared" ca="1" si="5"/>
        <v>3.4360663882215814E-3</v>
      </c>
      <c r="V20">
        <f t="shared" si="8"/>
        <v>9.9120270776163144E-2</v>
      </c>
      <c r="W20">
        <f t="shared" si="9"/>
        <v>3.3248141989311368</v>
      </c>
      <c r="X20">
        <f t="shared" si="10"/>
        <v>15.748323485629173</v>
      </c>
    </row>
    <row r="21" spans="1:24" ht="15" thickBot="1" x14ac:dyDescent="0.35">
      <c r="A21" s="14">
        <v>0.23980316777892463</v>
      </c>
      <c r="B21" s="3">
        <f t="shared" si="6"/>
        <v>-0.28784788095779401</v>
      </c>
      <c r="C21" s="14">
        <v>8.5861282726092529</v>
      </c>
      <c r="D21" s="3">
        <f t="shared" si="0"/>
        <v>-1.599909533755044</v>
      </c>
      <c r="E21" s="54">
        <v>10.942454233954777</v>
      </c>
      <c r="F21" s="14">
        <f t="shared" si="1"/>
        <v>-3.450241365499096</v>
      </c>
      <c r="H21" s="65" t="s">
        <v>60</v>
      </c>
      <c r="I21" s="14">
        <f>SQRT(SUM(V2:V141)*SUM(W2:W141))</f>
        <v>74.845845252238547</v>
      </c>
      <c r="J21" s="14">
        <f>SQRT(SUM(W2:W141)*SUM(X2:X141))</f>
        <v>1888.9015356020179</v>
      </c>
      <c r="K21" s="14">
        <f>SQRT(SUM(X2:X141)*SUM(V2:V141))</f>
        <v>277.6000466681773</v>
      </c>
      <c r="M21" s="14">
        <f t="shared" si="7"/>
        <v>0.46053056901556161</v>
      </c>
      <c r="N21" s="14">
        <f t="shared" si="2"/>
        <v>5.5200740544180249</v>
      </c>
      <c r="O21" s="14">
        <f t="shared" si="3"/>
        <v>0.99314466585184047</v>
      </c>
      <c r="Q21" s="14">
        <v>0.23980316777892463</v>
      </c>
      <c r="R21" s="14">
        <v>8.5861282726092529</v>
      </c>
      <c r="S21" s="14">
        <f t="shared" si="4"/>
        <v>-3.450241365499096</v>
      </c>
      <c r="T21">
        <f t="shared" ca="1" si="5"/>
        <v>0.32419162471022522</v>
      </c>
      <c r="V21">
        <f t="shared" si="8"/>
        <v>8.2856402571892349E-2</v>
      </c>
      <c r="W21">
        <f t="shared" si="9"/>
        <v>2.559710516200282</v>
      </c>
      <c r="X21">
        <f t="shared" si="10"/>
        <v>11.904165480201067</v>
      </c>
    </row>
    <row r="22" spans="1:24" ht="15" thickBot="1" x14ac:dyDescent="0.35">
      <c r="A22" s="14">
        <v>0.30574525768826688</v>
      </c>
      <c r="B22" s="3">
        <f t="shared" si="6"/>
        <v>-0.22190579104845176</v>
      </c>
      <c r="C22" s="14">
        <v>8.9841060082857904</v>
      </c>
      <c r="D22" s="3">
        <f t="shared" si="0"/>
        <v>-1.2019317980785065</v>
      </c>
      <c r="E22" s="54">
        <v>14.895303517405409</v>
      </c>
      <c r="F22" s="14">
        <f t="shared" si="1"/>
        <v>0.50260791795153636</v>
      </c>
      <c r="H22" s="28" t="s">
        <v>61</v>
      </c>
      <c r="I22" s="10">
        <f xml:space="preserve"> I20 / I21</f>
        <v>0.9805839053857679</v>
      </c>
      <c r="J22" s="35">
        <f xml:space="preserve"> J20 / J21</f>
        <v>1.9052395307640357E-2</v>
      </c>
      <c r="K22" s="10">
        <f t="shared" ref="K22" si="11" xml:space="preserve"> K20 / K21</f>
        <v>2.3242915164944689E-2</v>
      </c>
      <c r="M22" s="14">
        <f t="shared" si="7"/>
        <v>0.26671562643889896</v>
      </c>
      <c r="N22" s="14">
        <f t="shared" si="2"/>
        <v>-0.60410043855198459</v>
      </c>
      <c r="O22" s="14">
        <f t="shared" si="3"/>
        <v>-0.11153160762025102</v>
      </c>
      <c r="Q22" s="14">
        <v>0.30574525768826688</v>
      </c>
      <c r="R22" s="14">
        <v>8.9841060082857904</v>
      </c>
      <c r="S22" s="14">
        <f t="shared" si="4"/>
        <v>0.50260791795153636</v>
      </c>
      <c r="T22">
        <f t="shared" ca="1" si="5"/>
        <v>0.49281665136330133</v>
      </c>
      <c r="V22">
        <f t="shared" si="8"/>
        <v>4.9242180100839132E-2</v>
      </c>
      <c r="W22">
        <f t="shared" si="9"/>
        <v>1.4446400472322316</v>
      </c>
      <c r="X22">
        <f t="shared" si="10"/>
        <v>0.25261471918757833</v>
      </c>
    </row>
    <row r="23" spans="1:24" x14ac:dyDescent="0.3">
      <c r="A23" s="14">
        <v>0.77717858232486292</v>
      </c>
      <c r="B23" s="3">
        <f t="shared" si="6"/>
        <v>0.24952753358814428</v>
      </c>
      <c r="C23" s="14">
        <v>11.525398307618042</v>
      </c>
      <c r="D23" s="3">
        <f t="shared" si="0"/>
        <v>1.3393605012537453</v>
      </c>
      <c r="E23" s="54">
        <v>21.793493412260432</v>
      </c>
      <c r="F23" s="14">
        <f t="shared" si="1"/>
        <v>7.4007978128065588</v>
      </c>
      <c r="M23" s="14">
        <f t="shared" si="7"/>
        <v>0.33420732246322771</v>
      </c>
      <c r="N23" s="14">
        <f t="shared" si="2"/>
        <v>9.9123362682382137</v>
      </c>
      <c r="O23" s="14">
        <f t="shared" si="3"/>
        <v>1.8467028248141533</v>
      </c>
      <c r="Q23" s="14">
        <v>0.77717858232486292</v>
      </c>
      <c r="R23" s="14">
        <v>11.525398307618042</v>
      </c>
      <c r="S23" s="14">
        <f t="shared" si="4"/>
        <v>7.4007978128065588</v>
      </c>
      <c r="T23">
        <f t="shared" ca="1" si="5"/>
        <v>0.36453050304716661</v>
      </c>
      <c r="V23">
        <f t="shared" si="8"/>
        <v>6.2263990018582474E-2</v>
      </c>
      <c r="W23">
        <f t="shared" si="9"/>
        <v>1.7938865523186838</v>
      </c>
      <c r="X23">
        <f t="shared" si="10"/>
        <v>54.771808266042342</v>
      </c>
    </row>
    <row r="24" spans="1:24" x14ac:dyDescent="0.3">
      <c r="A24" s="14">
        <v>0.61965022394396285</v>
      </c>
      <c r="B24" s="3">
        <f t="shared" si="6"/>
        <v>9.199917520724421E-2</v>
      </c>
      <c r="C24" s="14">
        <v>10.609124559962673</v>
      </c>
      <c r="D24" s="3">
        <f t="shared" si="0"/>
        <v>0.42308675359837622</v>
      </c>
      <c r="E24" s="54">
        <v>22.720991561654955</v>
      </c>
      <c r="F24" s="14">
        <f t="shared" si="1"/>
        <v>8.3282959622010821</v>
      </c>
      <c r="H24" s="37"/>
      <c r="I24" s="37"/>
      <c r="J24" s="37"/>
      <c r="K24" s="37"/>
      <c r="M24" s="14">
        <f t="shared" si="7"/>
        <v>3.8923632372161177E-2</v>
      </c>
      <c r="N24" s="14">
        <f t="shared" si="2"/>
        <v>3.5235917016541207</v>
      </c>
      <c r="O24" s="14">
        <f t="shared" si="3"/>
        <v>0.76619635940432185</v>
      </c>
      <c r="Q24" s="14">
        <v>0.61965022394396285</v>
      </c>
      <c r="R24" s="14">
        <v>10.609124559962673</v>
      </c>
      <c r="S24" s="14">
        <f t="shared" si="4"/>
        <v>8.3282959622010821</v>
      </c>
      <c r="T24">
        <f t="shared" ca="1" si="5"/>
        <v>0.4092388835137557</v>
      </c>
      <c r="V24">
        <f t="shared" si="8"/>
        <v>8.463848238813217E-3</v>
      </c>
      <c r="W24">
        <f t="shared" si="9"/>
        <v>0.17900240107041313</v>
      </c>
      <c r="X24">
        <f t="shared" si="10"/>
        <v>69.36051363401485</v>
      </c>
    </row>
    <row r="25" spans="1:24" ht="15" thickBot="1" x14ac:dyDescent="0.35">
      <c r="A25" s="14">
        <v>0.30776533154025254</v>
      </c>
      <c r="B25" s="3">
        <f t="shared" si="6"/>
        <v>-0.2198857171964661</v>
      </c>
      <c r="C25" s="14">
        <v>8.9956108625875846</v>
      </c>
      <c r="D25" s="3">
        <f t="shared" si="0"/>
        <v>-1.1904269437767123</v>
      </c>
      <c r="E25" s="54">
        <v>7.9159253042598721</v>
      </c>
      <c r="F25" s="14">
        <f t="shared" si="1"/>
        <v>-6.4767702951940009</v>
      </c>
      <c r="H25" s="51" t="s">
        <v>69</v>
      </c>
      <c r="M25" s="14">
        <f t="shared" si="7"/>
        <v>0.2617578823023396</v>
      </c>
      <c r="N25" s="14">
        <f t="shared" si="2"/>
        <v>7.7101218680515897</v>
      </c>
      <c r="O25" s="14">
        <f t="shared" si="3"/>
        <v>1.4241492814755004</v>
      </c>
      <c r="Q25" s="14">
        <v>0.30776533154025254</v>
      </c>
      <c r="R25" s="14">
        <v>8.9956108625875846</v>
      </c>
      <c r="S25" s="14">
        <f t="shared" si="4"/>
        <v>-6.4767702951940009</v>
      </c>
      <c r="T25">
        <f t="shared" ca="1" si="5"/>
        <v>0.90405619022739003</v>
      </c>
      <c r="V25">
        <f t="shared" si="8"/>
        <v>4.8349728627004269E-2</v>
      </c>
      <c r="W25">
        <f t="shared" si="9"/>
        <v>1.4171163084695637</v>
      </c>
      <c r="X25">
        <f t="shared" si="10"/>
        <v>41.948553456707387</v>
      </c>
    </row>
    <row r="26" spans="1:24" x14ac:dyDescent="0.3">
      <c r="A26" s="14">
        <v>0.48965823158612998</v>
      </c>
      <c r="B26" s="3">
        <f t="shared" si="6"/>
        <v>-3.7992817150588665E-2</v>
      </c>
      <c r="C26" s="14">
        <v>9.948148253654157</v>
      </c>
      <c r="D26" s="3">
        <f t="shared" si="0"/>
        <v>-0.2378895527101399</v>
      </c>
      <c r="E26" s="54">
        <v>1.0570642340462655</v>
      </c>
      <c r="F26" s="14">
        <f t="shared" si="1"/>
        <v>-13.335631365407608</v>
      </c>
      <c r="H26" s="18"/>
      <c r="I26" s="18" t="s">
        <v>66</v>
      </c>
      <c r="J26" s="18" t="s">
        <v>67</v>
      </c>
      <c r="K26" s="18" t="s">
        <v>68</v>
      </c>
      <c r="M26" s="14">
        <f t="shared" si="7"/>
        <v>9.0380942781516684E-3</v>
      </c>
      <c r="N26" s="14">
        <f t="shared" si="2"/>
        <v>3.172407380624128</v>
      </c>
      <c r="O26" s="14">
        <f t="shared" si="3"/>
        <v>0.5066582040535863</v>
      </c>
      <c r="Q26" s="14">
        <v>0.48965823158612998</v>
      </c>
      <c r="R26" s="14">
        <v>9.948148253654157</v>
      </c>
      <c r="S26" s="14">
        <f t="shared" si="4"/>
        <v>-13.335631365407608</v>
      </c>
      <c r="T26">
        <f t="shared" ca="1" si="5"/>
        <v>0.68103957715662577</v>
      </c>
      <c r="V26">
        <f t="shared" si="8"/>
        <v>1.4434541550380642E-3</v>
      </c>
      <c r="W26">
        <f t="shared" si="9"/>
        <v>5.6591439288630425E-2</v>
      </c>
      <c r="X26">
        <f t="shared" si="10"/>
        <v>177.83906391404318</v>
      </c>
    </row>
    <row r="27" spans="1:24" x14ac:dyDescent="0.3">
      <c r="A27" s="14">
        <v>0.89482555048378343</v>
      </c>
      <c r="B27" s="3">
        <f t="shared" si="6"/>
        <v>0.36717450174706479</v>
      </c>
      <c r="C27" s="14">
        <v>12.505213269824839</v>
      </c>
      <c r="D27" s="3">
        <f t="shared" si="0"/>
        <v>2.3191754634605424</v>
      </c>
      <c r="E27" s="54">
        <v>1.9213115744059905</v>
      </c>
      <c r="F27" s="14">
        <f t="shared" si="1"/>
        <v>-12.471384025047882</v>
      </c>
      <c r="H27" s="16" t="s">
        <v>66</v>
      </c>
      <c r="I27" s="16">
        <v>1</v>
      </c>
      <c r="J27" s="16"/>
      <c r="K27" s="16"/>
      <c r="M27" s="14">
        <f t="shared" si="7"/>
        <v>0.85154209526014268</v>
      </c>
      <c r="N27" s="14">
        <f t="shared" si="2"/>
        <v>-28.923327826284826</v>
      </c>
      <c r="O27" s="14">
        <f t="shared" si="3"/>
        <v>-4.5791742154932598</v>
      </c>
      <c r="Q27" s="14">
        <v>0.89482555048378343</v>
      </c>
      <c r="R27" s="14">
        <v>12.505213269824839</v>
      </c>
      <c r="S27" s="14">
        <f t="shared" si="4"/>
        <v>-12.471384025047882</v>
      </c>
      <c r="T27">
        <f t="shared" ca="1" si="5"/>
        <v>0.7503932007250419</v>
      </c>
      <c r="V27">
        <f t="shared" si="8"/>
        <v>0.13481711473320529</v>
      </c>
      <c r="W27">
        <f t="shared" si="9"/>
        <v>5.3785748303174215</v>
      </c>
      <c r="X27">
        <f t="shared" si="10"/>
        <v>155.53541950021952</v>
      </c>
    </row>
    <row r="28" spans="1:24" x14ac:dyDescent="0.3">
      <c r="A28" s="14">
        <v>3.4950041409358978E-2</v>
      </c>
      <c r="B28" s="3">
        <f t="shared" si="6"/>
        <v>-0.49270100732735966</v>
      </c>
      <c r="C28" s="14">
        <v>6.3748848055432354</v>
      </c>
      <c r="D28" s="3">
        <f t="shared" si="0"/>
        <v>-3.8111530008210615</v>
      </c>
      <c r="E28" s="54">
        <v>8.8399696475244127</v>
      </c>
      <c r="F28" s="14">
        <f t="shared" si="1"/>
        <v>-5.5527259519294603</v>
      </c>
      <c r="H28" s="16" t="s">
        <v>67</v>
      </c>
      <c r="I28" s="16">
        <v>0.98058390538576801</v>
      </c>
      <c r="J28" s="16">
        <v>1</v>
      </c>
      <c r="K28" s="16"/>
      <c r="M28" s="14">
        <f t="shared" si="7"/>
        <v>1.8777589225832265</v>
      </c>
      <c r="N28" s="14">
        <f t="shared" si="2"/>
        <v>21.162288174432948</v>
      </c>
      <c r="O28" s="14">
        <f t="shared" si="3"/>
        <v>2.7358336699284171</v>
      </c>
      <c r="Q28" s="14">
        <v>3.4950041409358978E-2</v>
      </c>
      <c r="R28" s="14">
        <v>6.3748848055432354</v>
      </c>
      <c r="S28" s="14">
        <f t="shared" si="4"/>
        <v>-5.5527259519294603</v>
      </c>
      <c r="T28">
        <f t="shared" ca="1" si="5"/>
        <v>0.52934438326628186</v>
      </c>
      <c r="V28">
        <f t="shared" si="8"/>
        <v>0.24275428262139492</v>
      </c>
      <c r="W28">
        <f t="shared" si="9"/>
        <v>14.524887195667382</v>
      </c>
      <c r="X28">
        <f t="shared" si="10"/>
        <v>30.83276549723093</v>
      </c>
    </row>
    <row r="29" spans="1:24" ht="15" thickBot="1" x14ac:dyDescent="0.35">
      <c r="A29" s="14">
        <v>0.69581452501778795</v>
      </c>
      <c r="B29" s="3">
        <f t="shared" si="6"/>
        <v>0.16816347628106931</v>
      </c>
      <c r="C29" s="14">
        <v>11.024800403083542</v>
      </c>
      <c r="D29" s="3">
        <f t="shared" si="0"/>
        <v>0.83876259671924558</v>
      </c>
      <c r="E29" s="54">
        <v>17.426083938189549</v>
      </c>
      <c r="F29" s="14">
        <f t="shared" si="1"/>
        <v>3.0333883387356764</v>
      </c>
      <c r="H29" s="17" t="s">
        <v>68</v>
      </c>
      <c r="I29" s="17">
        <v>2.3242915164944693E-2</v>
      </c>
      <c r="J29" s="17">
        <v>1.9052395307640361E-2</v>
      </c>
      <c r="K29" s="17">
        <v>1</v>
      </c>
      <c r="M29" s="14">
        <f t="shared" si="7"/>
        <v>0.14104923403884495</v>
      </c>
      <c r="N29" s="14">
        <f t="shared" si="2"/>
        <v>2.5442926798558143</v>
      </c>
      <c r="O29" s="14">
        <f t="shared" si="3"/>
        <v>0.51010512795224916</v>
      </c>
      <c r="Q29" s="14">
        <v>0.69581452501778795</v>
      </c>
      <c r="R29" s="14">
        <v>11.024800403083542</v>
      </c>
      <c r="S29" s="14">
        <f t="shared" si="4"/>
        <v>3.0333883387356764</v>
      </c>
      <c r="T29">
        <f t="shared" ca="1" si="5"/>
        <v>0.94896965626363905</v>
      </c>
      <c r="V29">
        <f t="shared" si="8"/>
        <v>2.827895475493376E-2</v>
      </c>
      <c r="W29">
        <f t="shared" si="9"/>
        <v>0.70352269365521181</v>
      </c>
      <c r="X29">
        <f t="shared" si="10"/>
        <v>9.2014448135775861</v>
      </c>
    </row>
    <row r="30" spans="1:24" x14ac:dyDescent="0.3">
      <c r="A30" s="14">
        <v>0.723020512121064</v>
      </c>
      <c r="B30" s="3">
        <f t="shared" si="6"/>
        <v>0.19536946338434535</v>
      </c>
      <c r="C30" s="14">
        <v>11.183676294503831</v>
      </c>
      <c r="D30" s="3">
        <f t="shared" si="0"/>
        <v>0.99763848813953437</v>
      </c>
      <c r="E30" s="54">
        <v>17.374977157160174</v>
      </c>
      <c r="F30" s="14">
        <f t="shared" si="1"/>
        <v>2.9822815577063011</v>
      </c>
      <c r="M30" s="14">
        <f t="shared" si="7"/>
        <v>0.19490809607939041</v>
      </c>
      <c r="N30" s="14">
        <f t="shared" si="2"/>
        <v>2.97523886443653</v>
      </c>
      <c r="O30" s="14">
        <f t="shared" si="3"/>
        <v>0.58264674759010959</v>
      </c>
      <c r="Q30" s="14">
        <v>0.723020512121064</v>
      </c>
      <c r="R30" s="14">
        <v>11.183676294503831</v>
      </c>
      <c r="S30" s="14">
        <f t="shared" si="4"/>
        <v>2.9822815577063011</v>
      </c>
      <c r="T30">
        <f t="shared" ca="1" si="5"/>
        <v>1.6245792205147769E-2</v>
      </c>
      <c r="V30">
        <f t="shared" si="8"/>
        <v>3.8169227223087063E-2</v>
      </c>
      <c r="W30">
        <f t="shared" si="9"/>
        <v>0.99528255301733581</v>
      </c>
      <c r="X30">
        <f t="shared" si="10"/>
        <v>8.8940032894351209</v>
      </c>
    </row>
    <row r="31" spans="1:24" x14ac:dyDescent="0.3">
      <c r="A31" s="14">
        <v>0.71997210093950936</v>
      </c>
      <c r="B31" s="3">
        <f t="shared" si="6"/>
        <v>0.19232105220279072</v>
      </c>
      <c r="C31" s="14">
        <v>11.165517260223096</v>
      </c>
      <c r="D31" s="3">
        <f t="shared" si="0"/>
        <v>0.97947945385879898</v>
      </c>
      <c r="E31" s="54">
        <v>21.70909003019915</v>
      </c>
      <c r="F31" s="14">
        <f t="shared" si="1"/>
        <v>7.3163944307452766</v>
      </c>
      <c r="M31" s="14">
        <f t="shared" si="7"/>
        <v>0.18837451917713902</v>
      </c>
      <c r="N31" s="14">
        <f t="shared" si="2"/>
        <v>7.1662580212419416</v>
      </c>
      <c r="O31" s="14">
        <f t="shared" si="3"/>
        <v>1.4070966752515697</v>
      </c>
      <c r="Q31" s="14">
        <v>0.71997210093950936</v>
      </c>
      <c r="R31" s="14">
        <v>11.165517260223096</v>
      </c>
      <c r="S31" s="14">
        <f t="shared" si="4"/>
        <v>7.3163944307452766</v>
      </c>
      <c r="T31">
        <f t="shared" ca="1" si="5"/>
        <v>0.95911203042175275</v>
      </c>
      <c r="V31">
        <f t="shared" si="8"/>
        <v>3.6987387120388557E-2</v>
      </c>
      <c r="W31">
        <f t="shared" si="9"/>
        <v>0.95938000053153116</v>
      </c>
      <c r="X31">
        <f t="shared" si="10"/>
        <v>53.529627466240498</v>
      </c>
    </row>
    <row r="32" spans="1:24" x14ac:dyDescent="0.3">
      <c r="A32" s="14">
        <v>0.41656347172094954</v>
      </c>
      <c r="B32" s="3">
        <f t="shared" si="6"/>
        <v>-0.1110875770157691</v>
      </c>
      <c r="C32" s="14">
        <v>9.5786142723091086</v>
      </c>
      <c r="D32" s="3">
        <f t="shared" si="0"/>
        <v>-0.60742353405518834</v>
      </c>
      <c r="E32" s="54">
        <v>16.339631126029417</v>
      </c>
      <c r="F32" s="14">
        <f t="shared" si="1"/>
        <v>1.9469355265755439</v>
      </c>
      <c r="M32" s="14">
        <f t="shared" si="7"/>
        <v>6.7477208620546375E-2</v>
      </c>
      <c r="N32" s="14">
        <f t="shared" si="2"/>
        <v>-1.1826144581301159</v>
      </c>
      <c r="O32" s="14">
        <f t="shared" si="3"/>
        <v>-0.2162803502531977</v>
      </c>
      <c r="Q32" s="14">
        <v>0.41656347172094954</v>
      </c>
      <c r="R32" s="14">
        <v>9.5786142723091086</v>
      </c>
      <c r="S32" s="14">
        <f t="shared" si="4"/>
        <v>1.9469355265755439</v>
      </c>
      <c r="T32">
        <f t="shared" ca="1" si="5"/>
        <v>0.6859929552732994</v>
      </c>
      <c r="V32">
        <f t="shared" si="8"/>
        <v>1.2340449767234432E-2</v>
      </c>
      <c r="W32">
        <f t="shared" si="9"/>
        <v>0.36896334972409456</v>
      </c>
      <c r="X32">
        <f t="shared" si="10"/>
        <v>3.7905579446419906</v>
      </c>
    </row>
    <row r="33" spans="1:24" x14ac:dyDescent="0.3">
      <c r="A33" s="14">
        <v>0.62997067776877425</v>
      </c>
      <c r="B33" s="3">
        <f t="shared" si="6"/>
        <v>0.1023196290320556</v>
      </c>
      <c r="C33" s="14">
        <v>10.663551373709396</v>
      </c>
      <c r="D33" s="3">
        <f t="shared" si="0"/>
        <v>0.47751356734509898</v>
      </c>
      <c r="E33" s="54">
        <v>5.7638220975059085</v>
      </c>
      <c r="F33" s="14">
        <f t="shared" si="1"/>
        <v>-8.6288735019479645</v>
      </c>
      <c r="M33" s="14">
        <f t="shared" si="7"/>
        <v>4.8859011068524028E-2</v>
      </c>
      <c r="N33" s="14">
        <f t="shared" si="2"/>
        <v>-4.1204041680847698</v>
      </c>
      <c r="O33" s="14">
        <f t="shared" si="3"/>
        <v>-0.88290313568385026</v>
      </c>
      <c r="Q33" s="14">
        <v>0.62997067776877425</v>
      </c>
      <c r="R33" s="14">
        <v>10.663551373709396</v>
      </c>
      <c r="S33" s="14">
        <f t="shared" si="4"/>
        <v>-8.6288735019479645</v>
      </c>
      <c r="T33">
        <f t="shared" ca="1" si="5"/>
        <v>0.58651931702350468</v>
      </c>
      <c r="V33">
        <f t="shared" si="8"/>
        <v>1.0469306485257476E-2</v>
      </c>
      <c r="W33">
        <f t="shared" si="9"/>
        <v>0.22801920699864237</v>
      </c>
      <c r="X33">
        <f t="shared" si="10"/>
        <v>74.457457912619731</v>
      </c>
    </row>
    <row r="34" spans="1:24" x14ac:dyDescent="0.3">
      <c r="A34" s="14">
        <v>0.37158030333110037</v>
      </c>
      <c r="B34" s="3">
        <f t="shared" ref="B34:B65" si="12" xml:space="preserve"> $A34 - $I$14</f>
        <v>-0.15607074540561827</v>
      </c>
      <c r="C34" s="14">
        <v>9.3446584605984935</v>
      </c>
      <c r="D34" s="3">
        <f t="shared" ref="D34:D65" si="13" xml:space="preserve"> $C34 - $J$14</f>
        <v>-0.84137934576580342</v>
      </c>
      <c r="E34" s="54">
        <v>14.495935298909899</v>
      </c>
      <c r="F34" s="14">
        <f t="shared" ref="F34:F65" si="14" xml:space="preserve"> $E34 - $K$14</f>
        <v>0.10323969945602585</v>
      </c>
      <c r="M34" s="14">
        <f t="shared" si="7"/>
        <v>0.13131470166256037</v>
      </c>
      <c r="N34" s="14">
        <f t="shared" ref="N34:N65" si="15">$F34 * $D34</f>
        <v>-8.6863750785369204E-2</v>
      </c>
      <c r="O34" s="14">
        <f t="shared" ref="O34:O65" si="16">$B34 * $F34</f>
        <v>-1.6112696849553958E-2</v>
      </c>
      <c r="Q34" s="14">
        <v>0.37158030333110037</v>
      </c>
      <c r="R34" s="14">
        <v>9.3446584605984935</v>
      </c>
      <c r="S34" s="14">
        <f t="shared" si="4"/>
        <v>0.10323969945602585</v>
      </c>
      <c r="T34">
        <f t="shared" ca="1" si="5"/>
        <v>0.29740618812870179</v>
      </c>
      <c r="V34">
        <f t="shared" si="8"/>
        <v>2.4358077571465318E-2</v>
      </c>
      <c r="W34">
        <f t="shared" si="9"/>
        <v>0.70791920348129134</v>
      </c>
      <c r="X34">
        <f t="shared" si="10"/>
        <v>1.0658435543770543E-2</v>
      </c>
    </row>
    <row r="35" spans="1:24" x14ac:dyDescent="0.3">
      <c r="A35" s="14">
        <v>0.89739447334015654</v>
      </c>
      <c r="B35" s="3">
        <f t="shared" si="12"/>
        <v>0.3697434246034379</v>
      </c>
      <c r="C35" s="14">
        <v>12.533688124989876</v>
      </c>
      <c r="D35" s="3">
        <f t="shared" si="13"/>
        <v>2.347650318625579</v>
      </c>
      <c r="E35" s="54">
        <v>14.735139226686442</v>
      </c>
      <c r="F35" s="14">
        <f t="shared" si="14"/>
        <v>0.34244362723256927</v>
      </c>
      <c r="M35" s="14">
        <f t="shared" si="7"/>
        <v>0.86802826857997373</v>
      </c>
      <c r="N35" s="14">
        <f t="shared" si="15"/>
        <v>0.80393789058384024</v>
      </c>
      <c r="O35" s="14">
        <f t="shared" si="16"/>
        <v>0.12661627946659326</v>
      </c>
      <c r="Q35" s="14">
        <v>0.89739447334015654</v>
      </c>
      <c r="R35" s="14">
        <v>12.533688124989876</v>
      </c>
      <c r="S35" s="14">
        <f t="shared" si="4"/>
        <v>0.34244362723256927</v>
      </c>
      <c r="T35">
        <f t="shared" ca="1" si="5"/>
        <v>1.0839591684089878E-2</v>
      </c>
      <c r="V35">
        <f t="shared" si="8"/>
        <v>0.13671020003747816</v>
      </c>
      <c r="W35">
        <f t="shared" si="9"/>
        <v>5.5114620185427832</v>
      </c>
      <c r="X35">
        <f t="shared" si="10"/>
        <v>0.11726763783219886</v>
      </c>
    </row>
    <row r="36" spans="1:24" x14ac:dyDescent="0.3">
      <c r="A36" s="14">
        <v>0.24648237767231751</v>
      </c>
      <c r="B36" s="3">
        <f t="shared" si="12"/>
        <v>-0.28116867106440113</v>
      </c>
      <c r="C36" s="14">
        <v>8.6287980145030065</v>
      </c>
      <c r="D36" s="3">
        <f t="shared" si="13"/>
        <v>-1.5572397918612904</v>
      </c>
      <c r="E36" s="54">
        <v>18.39773350788164</v>
      </c>
      <c r="F36" s="14">
        <f t="shared" si="14"/>
        <v>4.0050379084277665</v>
      </c>
      <c r="M36" s="14">
        <f t="shared" si="7"/>
        <v>0.43784704280624365</v>
      </c>
      <c r="N36" s="14">
        <f t="shared" si="15"/>
        <v>-6.2368043989166324</v>
      </c>
      <c r="O36" s="14">
        <f t="shared" si="16"/>
        <v>-1.1260911862751839</v>
      </c>
      <c r="Q36" s="14">
        <v>0.24648237767231751</v>
      </c>
      <c r="R36" s="14">
        <v>8.6287980145030065</v>
      </c>
      <c r="S36" s="14">
        <f t="shared" si="4"/>
        <v>4.0050379084277665</v>
      </c>
      <c r="T36">
        <f t="shared" ca="1" si="5"/>
        <v>0.21335481846834659</v>
      </c>
      <c r="V36">
        <f t="shared" si="8"/>
        <v>7.9055821588121397E-2</v>
      </c>
      <c r="W36">
        <f t="shared" si="9"/>
        <v>2.4249957693561948</v>
      </c>
      <c r="X36">
        <f t="shared" si="10"/>
        <v>16.040328647943458</v>
      </c>
    </row>
    <row r="37" spans="1:24" x14ac:dyDescent="0.3">
      <c r="A37" s="14">
        <v>0.77154025362577694</v>
      </c>
      <c r="B37" s="3">
        <f t="shared" si="12"/>
        <v>0.2438892048890583</v>
      </c>
      <c r="C37" s="14">
        <v>11.487857792049276</v>
      </c>
      <c r="D37" s="3">
        <f t="shared" si="13"/>
        <v>1.301819985684979</v>
      </c>
      <c r="E37" s="54">
        <v>21.044144811312435</v>
      </c>
      <c r="F37" s="14">
        <f t="shared" si="14"/>
        <v>6.6514492118585622</v>
      </c>
      <c r="M37" s="14">
        <f t="shared" si="7"/>
        <v>0.31749984121739477</v>
      </c>
      <c r="N37" s="14">
        <f t="shared" si="15"/>
        <v>8.6589895177660789</v>
      </c>
      <c r="O37" s="14">
        <f t="shared" si="16"/>
        <v>1.6222166596401382</v>
      </c>
      <c r="Q37" s="14">
        <v>0.77154025362577694</v>
      </c>
      <c r="R37" s="14">
        <v>11.487857792049276</v>
      </c>
      <c r="S37" s="14">
        <f t="shared" si="4"/>
        <v>6.6514492118585622</v>
      </c>
      <c r="T37">
        <f t="shared" ca="1" si="5"/>
        <v>0.60556759464625443</v>
      </c>
      <c r="V37">
        <f t="shared" si="8"/>
        <v>5.9481944261417057E-2</v>
      </c>
      <c r="W37">
        <f t="shared" si="9"/>
        <v>1.6947352751288389</v>
      </c>
      <c r="X37">
        <f t="shared" si="10"/>
        <v>44.241776617933887</v>
      </c>
    </row>
    <row r="38" spans="1:24" x14ac:dyDescent="0.3">
      <c r="A38" s="14">
        <v>6.7554287493330256E-2</v>
      </c>
      <c r="B38" s="3">
        <f t="shared" si="12"/>
        <v>-0.46009676124338839</v>
      </c>
      <c r="C38" s="14">
        <v>7.0114868841582201</v>
      </c>
      <c r="D38" s="3">
        <f t="shared" si="13"/>
        <v>-3.1745509222060768</v>
      </c>
      <c r="E38" s="54">
        <v>13.642367700085742</v>
      </c>
      <c r="F38" s="14">
        <f t="shared" si="14"/>
        <v>-0.7503278993681306</v>
      </c>
      <c r="M38" s="14">
        <f t="shared" si="7"/>
        <v>1.4606005977092278</v>
      </c>
      <c r="N38" s="14">
        <f t="shared" si="15"/>
        <v>2.3819541248960472</v>
      </c>
      <c r="O38" s="14">
        <f t="shared" si="16"/>
        <v>0.34522343636983194</v>
      </c>
      <c r="Q38" s="14">
        <v>6.7554287493330256E-2</v>
      </c>
      <c r="R38" s="14">
        <v>7.0114868841582201</v>
      </c>
      <c r="S38" s="14">
        <f t="shared" si="4"/>
        <v>-0.7503278993681306</v>
      </c>
      <c r="T38">
        <f t="shared" ca="1" si="5"/>
        <v>0.84864253311150839</v>
      </c>
      <c r="V38">
        <f t="shared" si="8"/>
        <v>0.21168902970665554</v>
      </c>
      <c r="W38">
        <f t="shared" si="9"/>
        <v>10.077773557679453</v>
      </c>
      <c r="X38">
        <f t="shared" si="10"/>
        <v>0.56299195657019152</v>
      </c>
    </row>
    <row r="39" spans="1:24" x14ac:dyDescent="0.3">
      <c r="A39" s="14">
        <v>0.26159756535998524</v>
      </c>
      <c r="B39" s="3">
        <f t="shared" si="12"/>
        <v>-0.2660534833767334</v>
      </c>
      <c r="C39" s="14">
        <v>8.7231440667508835</v>
      </c>
      <c r="D39" s="3">
        <f t="shared" si="13"/>
        <v>-1.4628937396134134</v>
      </c>
      <c r="E39" s="54">
        <v>18.652439772849903</v>
      </c>
      <c r="F39" s="14">
        <f t="shared" si="14"/>
        <v>4.2597441733960295</v>
      </c>
      <c r="M39" s="14">
        <f t="shared" si="7"/>
        <v>0.38920797523416467</v>
      </c>
      <c r="N39" s="14">
        <f t="shared" si="15"/>
        <v>-6.2315530836157658</v>
      </c>
      <c r="O39" s="14">
        <f t="shared" si="16"/>
        <v>-1.1333197756257576</v>
      </c>
      <c r="Q39" s="14">
        <v>0.26159756535998524</v>
      </c>
      <c r="R39" s="14">
        <v>8.7231440667508835</v>
      </c>
      <c r="S39" s="14">
        <f t="shared" si="4"/>
        <v>4.2597441733960295</v>
      </c>
      <c r="T39">
        <f t="shared" ca="1" si="5"/>
        <v>0.42804068715827859</v>
      </c>
      <c r="V39">
        <f t="shared" si="8"/>
        <v>7.078445601689376E-2</v>
      </c>
      <c r="W39">
        <f t="shared" si="9"/>
        <v>2.1400580934001172</v>
      </c>
      <c r="X39">
        <f t="shared" si="10"/>
        <v>18.145420422781424</v>
      </c>
    </row>
    <row r="40" spans="1:24" x14ac:dyDescent="0.3">
      <c r="A40" s="14">
        <v>0.69916331646865815</v>
      </c>
      <c r="B40" s="3">
        <f t="shared" si="12"/>
        <v>0.17151226773193951</v>
      </c>
      <c r="C40" s="14">
        <v>11.043991277746059</v>
      </c>
      <c r="D40" s="3">
        <f t="shared" si="13"/>
        <v>0.85795347138176226</v>
      </c>
      <c r="E40" s="54">
        <v>21.43861085336539</v>
      </c>
      <c r="F40" s="14">
        <f t="shared" si="14"/>
        <v>7.0459152539115166</v>
      </c>
      <c r="M40" s="14">
        <f t="shared" si="7"/>
        <v>0.1471495454851757</v>
      </c>
      <c r="N40" s="14">
        <f t="shared" si="15"/>
        <v>6.0450674511550968</v>
      </c>
      <c r="O40" s="14">
        <f t="shared" si="16"/>
        <v>1.2084609034454286</v>
      </c>
      <c r="Q40" s="14">
        <v>0.69916331646865815</v>
      </c>
      <c r="R40" s="14">
        <v>11.043991277746059</v>
      </c>
      <c r="S40" s="14">
        <f t="shared" si="4"/>
        <v>7.0459152539115166</v>
      </c>
      <c r="T40">
        <f t="shared" ca="1" si="5"/>
        <v>0.3314628176720813</v>
      </c>
      <c r="V40">
        <f t="shared" si="8"/>
        <v>2.9416457982552498E-2</v>
      </c>
      <c r="W40">
        <f t="shared" si="9"/>
        <v>0.73608415905601632</v>
      </c>
      <c r="X40">
        <f t="shared" si="10"/>
        <v>49.644921765302989</v>
      </c>
    </row>
    <row r="41" spans="1:24" x14ac:dyDescent="0.3">
      <c r="A41" s="14">
        <v>0.55829547981380412</v>
      </c>
      <c r="B41" s="3">
        <f t="shared" si="12"/>
        <v>3.0644431077085477E-2</v>
      </c>
      <c r="C41" s="14">
        <v>10.293298088623569</v>
      </c>
      <c r="D41" s="3">
        <f t="shared" si="13"/>
        <v>0.10726028225927209</v>
      </c>
      <c r="E41" s="54">
        <v>6.4297541181440465</v>
      </c>
      <c r="F41" s="14">
        <f t="shared" si="14"/>
        <v>-7.9629414813098265</v>
      </c>
      <c r="M41" s="14">
        <f t="shared" si="7"/>
        <v>3.2869303270029976E-3</v>
      </c>
      <c r="N41" s="14">
        <f t="shared" si="15"/>
        <v>-0.85410735089935819</v>
      </c>
      <c r="O41" s="14">
        <f t="shared" si="16"/>
        <v>-0.24401981139486389</v>
      </c>
      <c r="Q41" s="14">
        <v>0.55829547981380412</v>
      </c>
      <c r="R41" s="14">
        <v>10.293298088623569</v>
      </c>
      <c r="S41" s="14">
        <f t="shared" si="4"/>
        <v>-7.9629414813098265</v>
      </c>
      <c r="T41">
        <f t="shared" ca="1" si="5"/>
        <v>0.21093345462477908</v>
      </c>
      <c r="V41">
        <f t="shared" si="8"/>
        <v>9.3908115603824214E-4</v>
      </c>
      <c r="W41">
        <f t="shared" si="9"/>
        <v>1.1504768150338719E-2</v>
      </c>
      <c r="X41">
        <f t="shared" si="10"/>
        <v>63.408437034764731</v>
      </c>
    </row>
    <row r="42" spans="1:24" x14ac:dyDescent="0.3">
      <c r="A42" s="14">
        <v>9.3169056879689571E-2</v>
      </c>
      <c r="B42" s="3">
        <f t="shared" si="12"/>
        <v>-0.43448199185702907</v>
      </c>
      <c r="C42" s="14">
        <v>7.3570204746401018</v>
      </c>
      <c r="D42" s="3">
        <f t="shared" si="13"/>
        <v>-2.8290173317241951</v>
      </c>
      <c r="E42" s="54">
        <v>10.497621512186015</v>
      </c>
      <c r="F42" s="14">
        <f t="shared" si="14"/>
        <v>-3.895074087267858</v>
      </c>
      <c r="M42" s="14">
        <f t="shared" si="7"/>
        <v>1.2291570852855858</v>
      </c>
      <c r="N42" s="14">
        <f t="shared" si="15"/>
        <v>11.019232101230571</v>
      </c>
      <c r="O42" s="14">
        <f t="shared" si="16"/>
        <v>1.6923395478668384</v>
      </c>
      <c r="Q42" s="14">
        <v>9.3169056879689571E-2</v>
      </c>
      <c r="R42" s="14">
        <v>7.3570204746401018</v>
      </c>
      <c r="S42" s="14">
        <f t="shared" si="4"/>
        <v>-3.895074087267858</v>
      </c>
      <c r="T42">
        <f t="shared" ca="1" si="5"/>
        <v>0.5679664497854644</v>
      </c>
      <c r="V42">
        <f t="shared" si="8"/>
        <v>0.18877460124805148</v>
      </c>
      <c r="W42">
        <f t="shared" si="9"/>
        <v>8.0033390631958845</v>
      </c>
      <c r="X42">
        <f t="shared" si="10"/>
        <v>15.171602145305537</v>
      </c>
    </row>
    <row r="43" spans="1:24" x14ac:dyDescent="0.3">
      <c r="A43" s="14">
        <v>0.48119652244104905</v>
      </c>
      <c r="B43" s="3">
        <f t="shared" si="12"/>
        <v>-4.6454526295669596E-2</v>
      </c>
      <c r="C43" s="14">
        <v>9.9056984127883911</v>
      </c>
      <c r="D43" s="3">
        <f t="shared" si="13"/>
        <v>-0.28033939357590576</v>
      </c>
      <c r="E43" s="54">
        <v>11.472151906345971</v>
      </c>
      <c r="F43" s="14">
        <f t="shared" si="14"/>
        <v>-2.9205436931079021</v>
      </c>
      <c r="M43" s="14">
        <f t="shared" si="7"/>
        <v>1.3023033730583982E-2</v>
      </c>
      <c r="N43" s="14">
        <f t="shared" si="15"/>
        <v>0.8187434478378055</v>
      </c>
      <c r="O43" s="14">
        <f t="shared" si="16"/>
        <v>0.13567247378913302</v>
      </c>
      <c r="Q43" s="14">
        <v>0.48119652244104905</v>
      </c>
      <c r="R43" s="14">
        <v>9.9056984127883911</v>
      </c>
      <c r="S43" s="14">
        <f t="shared" si="4"/>
        <v>-2.9205436931079021</v>
      </c>
      <c r="T43">
        <f t="shared" ca="1" si="5"/>
        <v>8.0694094299727293E-2</v>
      </c>
      <c r="V43">
        <f t="shared" si="8"/>
        <v>2.1580230133550577E-3</v>
      </c>
      <c r="W43">
        <f t="shared" si="9"/>
        <v>7.8590175590506586E-2</v>
      </c>
      <c r="X43">
        <f t="shared" si="10"/>
        <v>8.5295754633523444</v>
      </c>
    </row>
    <row r="44" spans="1:24" x14ac:dyDescent="0.3">
      <c r="A44" s="14">
        <v>0.12276257303085514</v>
      </c>
      <c r="B44" s="3">
        <f t="shared" si="12"/>
        <v>-0.4048884757058635</v>
      </c>
      <c r="C44" s="14">
        <v>7.6774257128067145</v>
      </c>
      <c r="D44" s="3">
        <f t="shared" si="13"/>
        <v>-2.5086120935575824</v>
      </c>
      <c r="E44" s="54">
        <v>15.577645096200285</v>
      </c>
      <c r="F44" s="14">
        <f t="shared" si="14"/>
        <v>1.1849494967464125</v>
      </c>
      <c r="M44" s="14">
        <f t="shared" si="7"/>
        <v>1.0157081266978245</v>
      </c>
      <c r="N44" s="14">
        <f t="shared" si="15"/>
        <v>-2.9725786377930214</v>
      </c>
      <c r="O44" s="14">
        <f t="shared" si="16"/>
        <v>-0.47977239552608503</v>
      </c>
      <c r="Q44" s="14">
        <v>0.12276257303085514</v>
      </c>
      <c r="R44" s="14">
        <v>7.6774257128067145</v>
      </c>
      <c r="S44" s="14">
        <f t="shared" si="4"/>
        <v>1.1849494967464125</v>
      </c>
      <c r="T44">
        <f t="shared" ca="1" si="5"/>
        <v>0.14618772133776092</v>
      </c>
      <c r="V44">
        <f t="shared" si="8"/>
        <v>0.16393467775941761</v>
      </c>
      <c r="W44">
        <f t="shared" si="9"/>
        <v>6.2931346359433569</v>
      </c>
      <c r="X44">
        <f t="shared" si="10"/>
        <v>1.4041053098395762</v>
      </c>
    </row>
    <row r="45" spans="1:24" x14ac:dyDescent="0.3">
      <c r="A45" s="14">
        <v>0.64240955687881995</v>
      </c>
      <c r="B45" s="3">
        <f t="shared" si="12"/>
        <v>0.11475850814210131</v>
      </c>
      <c r="C45" s="14">
        <v>10.729813846251666</v>
      </c>
      <c r="D45" s="3">
        <f t="shared" si="13"/>
        <v>0.54377603988736922</v>
      </c>
      <c r="E45" s="54">
        <v>18.465966074145399</v>
      </c>
      <c r="F45" s="14">
        <f t="shared" si="14"/>
        <v>4.073270474691526</v>
      </c>
      <c r="M45" s="14">
        <f t="shared" si="7"/>
        <v>6.2402927100894269E-2</v>
      </c>
      <c r="N45" s="14">
        <f t="shared" si="15"/>
        <v>2.2149468881179026</v>
      </c>
      <c r="O45" s="14">
        <f t="shared" si="16"/>
        <v>0.46744244293486836</v>
      </c>
      <c r="Q45" s="14">
        <v>0.64240955687881995</v>
      </c>
      <c r="R45" s="14">
        <v>10.729813846251666</v>
      </c>
      <c r="S45" s="14">
        <f t="shared" si="4"/>
        <v>4.073270474691526</v>
      </c>
      <c r="T45">
        <f t="shared" ca="1" si="5"/>
        <v>0.73647720965716423</v>
      </c>
      <c r="V45">
        <f t="shared" si="8"/>
        <v>1.3169515191000732E-2</v>
      </c>
      <c r="W45">
        <f t="shared" si="9"/>
        <v>0.29569238155558975</v>
      </c>
      <c r="X45">
        <f t="shared" si="10"/>
        <v>16.591532359993728</v>
      </c>
    </row>
    <row r="46" spans="1:24" x14ac:dyDescent="0.3">
      <c r="A46" s="14">
        <v>0.42239742525007828</v>
      </c>
      <c r="B46" s="3">
        <f t="shared" si="12"/>
        <v>-0.10525362348664036</v>
      </c>
      <c r="C46" s="14">
        <v>9.6084719025023659</v>
      </c>
      <c r="D46" s="3">
        <f t="shared" si="13"/>
        <v>-0.57756590386193096</v>
      </c>
      <c r="E46" s="54">
        <v>13.440980562008917</v>
      </c>
      <c r="F46" s="14">
        <f t="shared" si="14"/>
        <v>-0.95171503744495567</v>
      </c>
      <c r="M46" s="14">
        <f t="shared" si="7"/>
        <v>6.0790904183804804E-2</v>
      </c>
      <c r="N46" s="14">
        <f t="shared" si="15"/>
        <v>0.5496781558208873</v>
      </c>
      <c r="O46" s="14">
        <f t="shared" si="16"/>
        <v>0.1001714562178052</v>
      </c>
      <c r="Q46" s="14">
        <v>0.42239742525007828</v>
      </c>
      <c r="R46" s="14">
        <v>9.6084719025023659</v>
      </c>
      <c r="S46" s="14">
        <f t="shared" si="4"/>
        <v>-0.95171503744495567</v>
      </c>
      <c r="T46">
        <f t="shared" ca="1" si="5"/>
        <v>0.42146181575477093</v>
      </c>
      <c r="V46">
        <f t="shared" si="8"/>
        <v>1.1078325257067451E-2</v>
      </c>
      <c r="W46">
        <f t="shared" si="9"/>
        <v>0.33358237330384927</v>
      </c>
      <c r="X46">
        <f t="shared" si="10"/>
        <v>0.90576151249885339</v>
      </c>
    </row>
    <row r="47" spans="1:24" x14ac:dyDescent="0.3">
      <c r="A47" s="14">
        <v>0.14098317530630633</v>
      </c>
      <c r="B47" s="3">
        <f t="shared" si="12"/>
        <v>-0.38666787343041231</v>
      </c>
      <c r="C47" s="14">
        <v>7.8481748194843419</v>
      </c>
      <c r="D47" s="3">
        <f t="shared" si="13"/>
        <v>-2.337862986879955</v>
      </c>
      <c r="E47" s="54">
        <v>5.2944864516030066</v>
      </c>
      <c r="F47" s="14">
        <f t="shared" si="14"/>
        <v>-9.0982091478508664</v>
      </c>
      <c r="M47" s="14">
        <f t="shared" si="7"/>
        <v>0.90397650950854413</v>
      </c>
      <c r="N47" s="14">
        <f t="shared" si="15"/>
        <v>21.270366413653157</v>
      </c>
      <c r="O47" s="14">
        <f t="shared" si="16"/>
        <v>3.5179851832246181</v>
      </c>
      <c r="Q47" s="14">
        <v>0.14098317530630633</v>
      </c>
      <c r="R47" s="14">
        <v>7.8481748194843419</v>
      </c>
      <c r="S47" s="14">
        <f t="shared" si="4"/>
        <v>-9.0982091478508664</v>
      </c>
      <c r="T47">
        <f t="shared" ca="1" si="5"/>
        <v>0.24476224668372082</v>
      </c>
      <c r="V47">
        <f t="shared" si="8"/>
        <v>0.14951204434319734</v>
      </c>
      <c r="W47">
        <f t="shared" si="9"/>
        <v>5.4656033454232649</v>
      </c>
      <c r="X47">
        <f t="shared" si="10"/>
        <v>82.777409698037189</v>
      </c>
    </row>
    <row r="48" spans="1:24" x14ac:dyDescent="0.3">
      <c r="A48" s="14">
        <v>0.73667615356371008</v>
      </c>
      <c r="B48" s="3">
        <f t="shared" si="12"/>
        <v>0.20902510482699144</v>
      </c>
      <c r="C48" s="14">
        <v>11.266263246732137</v>
      </c>
      <c r="D48" s="3">
        <f t="shared" si="13"/>
        <v>1.0802254403678404</v>
      </c>
      <c r="E48" s="54">
        <v>21.183729510667035</v>
      </c>
      <c r="F48" s="14">
        <f t="shared" si="14"/>
        <v>6.7910339112131624</v>
      </c>
      <c r="M48" s="14">
        <f t="shared" si="7"/>
        <v>0.22579423590967082</v>
      </c>
      <c r="N48" s="14">
        <f t="shared" si="15"/>
        <v>7.335847597293176</v>
      </c>
      <c r="O48" s="14">
        <f t="shared" si="16"/>
        <v>1.4194965751749848</v>
      </c>
      <c r="Q48" s="14">
        <v>0.73667615356371008</v>
      </c>
      <c r="R48" s="14">
        <v>11.266263246732137</v>
      </c>
      <c r="S48" s="14">
        <f t="shared" si="4"/>
        <v>6.7910339112131624</v>
      </c>
      <c r="T48">
        <f t="shared" ca="1" si="5"/>
        <v>0.95328680061822502</v>
      </c>
      <c r="V48">
        <f t="shared" si="8"/>
        <v>4.3691494447934756E-2</v>
      </c>
      <c r="W48">
        <f t="shared" si="9"/>
        <v>1.1668870020178947</v>
      </c>
      <c r="X48">
        <f t="shared" si="10"/>
        <v>46.118141583247144</v>
      </c>
    </row>
    <row r="49" spans="1:24" x14ac:dyDescent="0.3">
      <c r="A49" s="14">
        <v>0.72087356810364378</v>
      </c>
      <c r="B49" s="3">
        <f t="shared" si="12"/>
        <v>0.19322251936692514</v>
      </c>
      <c r="C49" s="14">
        <v>11.170877130840704</v>
      </c>
      <c r="D49" s="3">
        <f t="shared" si="13"/>
        <v>0.98483932447640754</v>
      </c>
      <c r="E49" s="54">
        <v>7.4632697911874857</v>
      </c>
      <c r="F49" s="14">
        <f t="shared" si="14"/>
        <v>-6.9294258082663873</v>
      </c>
      <c r="M49" s="14">
        <f t="shared" si="7"/>
        <v>0.19029313544695212</v>
      </c>
      <c r="N49" s="14">
        <f t="shared" si="15"/>
        <v>-6.8243710320224533</v>
      </c>
      <c r="O49" s="14">
        <f t="shared" si="16"/>
        <v>-1.3389211124394229</v>
      </c>
      <c r="Q49" s="14">
        <v>0.72087356810364378</v>
      </c>
      <c r="R49" s="14">
        <v>11.170877130840704</v>
      </c>
      <c r="S49" s="14">
        <f t="shared" si="4"/>
        <v>-6.9294258082663873</v>
      </c>
      <c r="T49">
        <f t="shared" ca="1" si="5"/>
        <v>0.47986211658659661</v>
      </c>
      <c r="V49">
        <f t="shared" si="8"/>
        <v>3.733494199050176E-2</v>
      </c>
      <c r="W49">
        <f t="shared" si="9"/>
        <v>0.96990849503514676</v>
      </c>
      <c r="X49">
        <f t="shared" si="10"/>
        <v>48.016942032268275</v>
      </c>
    </row>
    <row r="50" spans="1:24" x14ac:dyDescent="0.3">
      <c r="A50" s="14">
        <v>0.93378914162501758</v>
      </c>
      <c r="B50" s="3">
        <f t="shared" si="12"/>
        <v>0.40613809288829894</v>
      </c>
      <c r="C50" s="14">
        <v>13.009240657662785</v>
      </c>
      <c r="D50" s="3">
        <f t="shared" si="13"/>
        <v>2.8232028512984879</v>
      </c>
      <c r="E50" s="54">
        <v>23.488118510285858</v>
      </c>
      <c r="F50" s="14">
        <f t="shared" si="14"/>
        <v>9.0954229108319851</v>
      </c>
      <c r="M50" s="14">
        <f t="shared" si="7"/>
        <v>1.1466102218631757</v>
      </c>
      <c r="N50" s="14">
        <f t="shared" si="15"/>
        <v>25.678223895626452</v>
      </c>
      <c r="O50" s="14">
        <f t="shared" si="16"/>
        <v>3.6939977150178431</v>
      </c>
      <c r="Q50" s="14">
        <v>0.93378914162501758</v>
      </c>
      <c r="R50" s="14">
        <v>13.009240657662785</v>
      </c>
      <c r="S50" s="14">
        <f t="shared" si="4"/>
        <v>9.0954229108319851</v>
      </c>
      <c r="T50">
        <f t="shared" ca="1" si="5"/>
        <v>0.31423535809433456</v>
      </c>
      <c r="V50">
        <f t="shared" si="8"/>
        <v>0.16494815049494455</v>
      </c>
      <c r="W50">
        <f t="shared" si="9"/>
        <v>7.970474339579912</v>
      </c>
      <c r="X50">
        <f t="shared" si="10"/>
        <v>82.726717926887375</v>
      </c>
    </row>
    <row r="51" spans="1:24" x14ac:dyDescent="0.3">
      <c r="A51" s="14">
        <v>0.61477228370255788</v>
      </c>
      <c r="B51" s="3">
        <f t="shared" si="12"/>
        <v>8.7121234965839234E-2</v>
      </c>
      <c r="C51" s="14">
        <v>10.583558444384357</v>
      </c>
      <c r="D51" s="3">
        <f t="shared" si="13"/>
        <v>0.39752063802005999</v>
      </c>
      <c r="E51" s="54">
        <v>6.0960400484327693</v>
      </c>
      <c r="F51" s="14">
        <f t="shared" si="14"/>
        <v>-8.2966555510211037</v>
      </c>
      <c r="M51" s="14">
        <f t="shared" si="7"/>
        <v>3.4632488908715973E-2</v>
      </c>
      <c r="N51" s="14">
        <f t="shared" si="15"/>
        <v>-3.2980918080745814</v>
      </c>
      <c r="O51" s="14">
        <f t="shared" si="16"/>
        <v>-0.72281487769114394</v>
      </c>
      <c r="Q51" s="14">
        <v>0.61477228370255788</v>
      </c>
      <c r="R51" s="14">
        <v>10.583558444384357</v>
      </c>
      <c r="S51" s="14">
        <f t="shared" si="4"/>
        <v>-8.2966555510211037</v>
      </c>
      <c r="T51">
        <f t="shared" ca="1" si="5"/>
        <v>0.72973221231094731</v>
      </c>
      <c r="V51">
        <f t="shared" si="8"/>
        <v>7.5901095819729683E-3</v>
      </c>
      <c r="W51">
        <f t="shared" si="9"/>
        <v>0.15802265765187556</v>
      </c>
      <c r="X51">
        <f t="shared" si="10"/>
        <v>68.834493332289298</v>
      </c>
    </row>
    <row r="52" spans="1:24" x14ac:dyDescent="0.3">
      <c r="A52" s="14">
        <v>0.44545047335908416</v>
      </c>
      <c r="B52" s="3">
        <f t="shared" si="12"/>
        <v>-8.2200575377634477E-2</v>
      </c>
      <c r="C52" s="14">
        <v>9.7256714457872722</v>
      </c>
      <c r="D52" s="3">
        <f t="shared" si="13"/>
        <v>-0.46036636057702474</v>
      </c>
      <c r="E52" s="54">
        <v>17.207746092608431</v>
      </c>
      <c r="F52" s="14">
        <f t="shared" si="14"/>
        <v>2.8150504931545584</v>
      </c>
      <c r="M52" s="14">
        <f t="shared" si="7"/>
        <v>3.7842379723938974E-2</v>
      </c>
      <c r="N52" s="14">
        <f t="shared" si="15"/>
        <v>-1.2959545503741228</v>
      </c>
      <c r="O52" s="14">
        <f t="shared" si="16"/>
        <v>-0.23139877025439839</v>
      </c>
      <c r="Q52" s="14">
        <v>0.44545047335908416</v>
      </c>
      <c r="R52" s="14">
        <v>9.7256714457872722</v>
      </c>
      <c r="S52" s="14">
        <f t="shared" si="4"/>
        <v>2.8150504931545584</v>
      </c>
      <c r="T52">
        <f t="shared" ca="1" si="5"/>
        <v>0.67925295567393695</v>
      </c>
      <c r="V52">
        <f t="shared" si="8"/>
        <v>6.7569345924141672E-3</v>
      </c>
      <c r="W52">
        <f t="shared" si="9"/>
        <v>0.21193718595093516</v>
      </c>
      <c r="X52">
        <f t="shared" si="10"/>
        <v>7.9245092790097225</v>
      </c>
    </row>
    <row r="53" spans="1:24" x14ac:dyDescent="0.3">
      <c r="A53" s="14">
        <v>0.91972160229702149</v>
      </c>
      <c r="B53" s="3">
        <f t="shared" si="12"/>
        <v>0.39207055356030285</v>
      </c>
      <c r="C53" s="14">
        <v>12.806402765397028</v>
      </c>
      <c r="D53" s="3">
        <f t="shared" si="13"/>
        <v>2.6203649590327309</v>
      </c>
      <c r="E53" s="54">
        <v>14.679934035157203</v>
      </c>
      <c r="F53" s="14">
        <f t="shared" si="14"/>
        <v>0.28723843570332974</v>
      </c>
      <c r="M53" s="14">
        <f t="shared" si="7"/>
        <v>1.0273679400179832</v>
      </c>
      <c r="N53" s="14">
        <f t="shared" si="15"/>
        <v>0.75266953180438134</v>
      </c>
      <c r="O53" s="14">
        <f t="shared" si="16"/>
        <v>0.11261773248999996</v>
      </c>
      <c r="Q53" s="14">
        <v>0.91972160229702149</v>
      </c>
      <c r="R53" s="14">
        <v>12.806402765397028</v>
      </c>
      <c r="S53" s="14">
        <f t="shared" si="4"/>
        <v>0.28723843570332974</v>
      </c>
      <c r="T53">
        <f t="shared" ca="1" si="5"/>
        <v>6.9859777187567529E-3</v>
      </c>
      <c r="V53">
        <f t="shared" si="8"/>
        <v>0.15371931896908231</v>
      </c>
      <c r="W53">
        <f t="shared" si="9"/>
        <v>6.8663125185266054</v>
      </c>
      <c r="X53">
        <f t="shared" si="10"/>
        <v>8.2505918945295895E-2</v>
      </c>
    </row>
    <row r="54" spans="1:24" x14ac:dyDescent="0.3">
      <c r="A54" s="14">
        <v>0.93278801701810865</v>
      </c>
      <c r="B54" s="3">
        <f t="shared" si="12"/>
        <v>0.40513696828139001</v>
      </c>
      <c r="C54" s="14">
        <v>12.993763989821616</v>
      </c>
      <c r="D54" s="3">
        <f t="shared" si="13"/>
        <v>2.8077261834573193</v>
      </c>
      <c r="E54" s="54">
        <v>12.805758766844519</v>
      </c>
      <c r="F54" s="14">
        <f t="shared" si="14"/>
        <v>-1.5869368326093536</v>
      </c>
      <c r="M54" s="14">
        <f t="shared" si="7"/>
        <v>1.1375136737301761</v>
      </c>
      <c r="N54" s="14">
        <f t="shared" si="15"/>
        <v>-4.4556840964101072</v>
      </c>
      <c r="O54" s="14">
        <f t="shared" si="16"/>
        <v>-0.64292677721742519</v>
      </c>
      <c r="Q54" s="14">
        <v>0.93278801701810865</v>
      </c>
      <c r="R54" s="14">
        <v>12.993763989821616</v>
      </c>
      <c r="S54" s="14">
        <f t="shared" si="4"/>
        <v>-1.5869368326093536</v>
      </c>
      <c r="T54">
        <f t="shared" ca="1" si="5"/>
        <v>0.67042027665748483</v>
      </c>
      <c r="V54">
        <f t="shared" si="8"/>
        <v>0.16413596306823602</v>
      </c>
      <c r="W54">
        <f t="shared" si="9"/>
        <v>7.8833263212718041</v>
      </c>
      <c r="X54">
        <f t="shared" si="10"/>
        <v>2.5183685106922074</v>
      </c>
    </row>
    <row r="55" spans="1:24" x14ac:dyDescent="0.3">
      <c r="A55" s="14">
        <v>0.29633147328787446</v>
      </c>
      <c r="B55" s="3">
        <f t="shared" si="12"/>
        <v>-0.23131957544884418</v>
      </c>
      <c r="C55" s="14">
        <v>8.9300378579269779</v>
      </c>
      <c r="D55" s="3">
        <f t="shared" si="13"/>
        <v>-1.255999948437319</v>
      </c>
      <c r="E55" s="54">
        <v>16.031589818012435</v>
      </c>
      <c r="F55" s="14">
        <f t="shared" si="14"/>
        <v>1.638894218558562</v>
      </c>
      <c r="M55" s="14">
        <f t="shared" si="7"/>
        <v>0.29053737483629083</v>
      </c>
      <c r="N55" s="14">
        <f t="shared" si="15"/>
        <v>-2.0584510540037741</v>
      </c>
      <c r="O55" s="14">
        <f t="shared" si="16"/>
        <v>-0.37910831484253182</v>
      </c>
      <c r="Q55" s="14">
        <v>0.29633147328787446</v>
      </c>
      <c r="R55" s="14">
        <v>8.9300378579269779</v>
      </c>
      <c r="S55" s="14">
        <f t="shared" si="4"/>
        <v>1.638894218558562</v>
      </c>
      <c r="T55">
        <f t="shared" ca="1" si="5"/>
        <v>0.75697178513483476</v>
      </c>
      <c r="V55">
        <f t="shared" si="8"/>
        <v>5.3508745985833515E-2</v>
      </c>
      <c r="W55">
        <f t="shared" si="9"/>
        <v>1.5775358704745479</v>
      </c>
      <c r="X55">
        <f t="shared" si="10"/>
        <v>2.6859742596246794</v>
      </c>
    </row>
    <row r="56" spans="1:24" x14ac:dyDescent="0.3">
      <c r="A56" s="14">
        <v>0.50028130612425703</v>
      </c>
      <c r="B56" s="3">
        <f t="shared" si="12"/>
        <v>-2.7369742612461612E-2</v>
      </c>
      <c r="C56" s="14">
        <v>10.001410259886644</v>
      </c>
      <c r="D56" s="3">
        <f t="shared" si="13"/>
        <v>-0.18462754647765323</v>
      </c>
      <c r="E56" s="54">
        <v>5.494902704085689</v>
      </c>
      <c r="F56" s="14">
        <f t="shared" si="14"/>
        <v>-8.897792895368184</v>
      </c>
      <c r="M56" s="14">
        <f t="shared" si="7"/>
        <v>5.0532084262636624E-3</v>
      </c>
      <c r="N56" s="14">
        <f t="shared" si="15"/>
        <v>1.6427776713381221</v>
      </c>
      <c r="O56" s="14">
        <f t="shared" si="16"/>
        <v>0.24353030136521678</v>
      </c>
      <c r="Q56" s="14">
        <v>0.50028130612425703</v>
      </c>
      <c r="R56" s="14">
        <v>10.001410259886644</v>
      </c>
      <c r="S56" s="14">
        <f t="shared" si="4"/>
        <v>-8.897792895368184</v>
      </c>
      <c r="T56">
        <f t="shared" ca="1" si="5"/>
        <v>0.99884135395602025</v>
      </c>
      <c r="V56">
        <f t="shared" si="8"/>
        <v>7.4910281067239702E-4</v>
      </c>
      <c r="W56">
        <f t="shared" si="9"/>
        <v>3.4087330918358E-2</v>
      </c>
      <c r="X56">
        <f t="shared" si="10"/>
        <v>79.170718408864531</v>
      </c>
    </row>
    <row r="57" spans="1:24" x14ac:dyDescent="0.3">
      <c r="A57" s="14">
        <v>0.50350188314098299</v>
      </c>
      <c r="B57" s="3">
        <f t="shared" si="12"/>
        <v>-2.4149165595735655E-2</v>
      </c>
      <c r="C57" s="14">
        <v>10.017556064049053</v>
      </c>
      <c r="D57" s="3">
        <f t="shared" si="13"/>
        <v>-0.16848174231524382</v>
      </c>
      <c r="E57" s="54">
        <v>19.830744728678837</v>
      </c>
      <c r="F57" s="14">
        <f t="shared" si="14"/>
        <v>5.4380491292249644</v>
      </c>
      <c r="M57" s="14">
        <f t="shared" si="7"/>
        <v>4.0686934950288859E-3</v>
      </c>
      <c r="N57" s="14">
        <f t="shared" si="15"/>
        <v>-0.91621199208771653</v>
      </c>
      <c r="O57" s="14">
        <f t="shared" si="16"/>
        <v>-0.13132434893939976</v>
      </c>
      <c r="Q57" s="14">
        <v>0.50350188314098299</v>
      </c>
      <c r="R57" s="14">
        <v>10.017556064049053</v>
      </c>
      <c r="S57" s="14">
        <f t="shared" si="4"/>
        <v>5.4380491292249644</v>
      </c>
      <c r="T57">
        <f t="shared" ca="1" si="5"/>
        <v>0.82912430839265283</v>
      </c>
      <c r="V57">
        <f t="shared" si="8"/>
        <v>5.8318219897026259E-4</v>
      </c>
      <c r="W57">
        <f t="shared" si="9"/>
        <v>2.8386097493580221E-2</v>
      </c>
      <c r="X57">
        <f t="shared" si="10"/>
        <v>29.572378331864392</v>
      </c>
    </row>
    <row r="58" spans="1:24" x14ac:dyDescent="0.3">
      <c r="A58" s="14">
        <v>0.49140317122396449</v>
      </c>
      <c r="B58" s="3">
        <f t="shared" si="12"/>
        <v>-3.6247877512754156E-2</v>
      </c>
      <c r="C58" s="14">
        <v>9.956898555774746</v>
      </c>
      <c r="D58" s="3">
        <f t="shared" si="13"/>
        <v>-0.22913925058955087</v>
      </c>
      <c r="E58" s="54">
        <v>4.5865039434283972</v>
      </c>
      <c r="F58" s="14">
        <f t="shared" si="14"/>
        <v>-9.8061916560254758</v>
      </c>
      <c r="M58" s="14">
        <f t="shared" si="7"/>
        <v>8.3058114887343201E-3</v>
      </c>
      <c r="N58" s="14">
        <f t="shared" si="15"/>
        <v>2.2469834071991843</v>
      </c>
      <c r="O58" s="14">
        <f t="shared" si="16"/>
        <v>0.35545363401420327</v>
      </c>
      <c r="Q58" s="14">
        <v>0.49140317122396449</v>
      </c>
      <c r="R58" s="14">
        <v>9.956898555774746</v>
      </c>
      <c r="S58" s="14">
        <f t="shared" si="4"/>
        <v>-9.8061916560254758</v>
      </c>
      <c r="T58">
        <f t="shared" ca="1" si="5"/>
        <v>0.85961539631047534</v>
      </c>
      <c r="V58">
        <f t="shared" si="8"/>
        <v>1.3139086241796285E-3</v>
      </c>
      <c r="W58">
        <f t="shared" si="9"/>
        <v>5.2504796160740989E-2</v>
      </c>
      <c r="X58">
        <f t="shared" si="10"/>
        <v>96.161394794703668</v>
      </c>
    </row>
    <row r="59" spans="1:24" x14ac:dyDescent="0.3">
      <c r="A59" s="14">
        <v>0.92362808237074856</v>
      </c>
      <c r="B59" s="3">
        <f t="shared" si="12"/>
        <v>0.39597703363402992</v>
      </c>
      <c r="C59" s="14">
        <v>12.859813146038407</v>
      </c>
      <c r="D59" s="3">
        <f t="shared" si="13"/>
        <v>2.6737753396741102</v>
      </c>
      <c r="E59" s="54">
        <v>14.040351212897804</v>
      </c>
      <c r="F59" s="14">
        <f t="shared" si="14"/>
        <v>-0.35234438655606937</v>
      </c>
      <c r="M59" s="14">
        <f t="shared" si="7"/>
        <v>1.058753627607975</v>
      </c>
      <c r="N59" s="14">
        <f t="shared" si="15"/>
        <v>-0.94208973184622036</v>
      </c>
      <c r="O59" s="14">
        <f t="shared" si="16"/>
        <v>-0.13952028500607433</v>
      </c>
      <c r="Q59" s="14">
        <v>0.92362808237074856</v>
      </c>
      <c r="R59" s="14">
        <v>12.859813146038407</v>
      </c>
      <c r="S59" s="14">
        <f t="shared" si="4"/>
        <v>-0.35234438655606937</v>
      </c>
      <c r="T59">
        <f t="shared" ca="1" si="5"/>
        <v>0.54207536544521906</v>
      </c>
      <c r="V59">
        <f t="shared" si="8"/>
        <v>0.15679781116560565</v>
      </c>
      <c r="W59">
        <f t="shared" si="9"/>
        <v>7.1490745670494036</v>
      </c>
      <c r="X59">
        <f t="shared" si="10"/>
        <v>0.12414656673757284</v>
      </c>
    </row>
    <row r="60" spans="1:24" x14ac:dyDescent="0.3">
      <c r="A60" s="14">
        <v>0.67219631151000547</v>
      </c>
      <c r="B60" s="3">
        <f t="shared" si="12"/>
        <v>0.14454526277328683</v>
      </c>
      <c r="C60" s="14">
        <v>10.8919719497164</v>
      </c>
      <c r="D60" s="3">
        <f t="shared" si="13"/>
        <v>0.70593414335210269</v>
      </c>
      <c r="E60" s="54">
        <v>4.1290735831717029</v>
      </c>
      <c r="F60" s="14">
        <f t="shared" si="14"/>
        <v>-10.26362201628217</v>
      </c>
      <c r="M60" s="14">
        <f t="shared" si="7"/>
        <v>0.10203943625146482</v>
      </c>
      <c r="N60" s="14">
        <f t="shared" si="15"/>
        <v>-7.2454412157539352</v>
      </c>
      <c r="O60" s="14">
        <f t="shared" si="16"/>
        <v>-1.4835579413491984</v>
      </c>
      <c r="Q60" s="14">
        <v>0.67219631151000547</v>
      </c>
      <c r="R60" s="14">
        <v>10.8919719497164</v>
      </c>
      <c r="S60" s="14">
        <f t="shared" si="4"/>
        <v>-10.26362201628217</v>
      </c>
      <c r="T60">
        <f t="shared" ca="1" si="5"/>
        <v>0.98330016752071736</v>
      </c>
      <c r="V60">
        <f t="shared" si="8"/>
        <v>2.0893332990198538E-2</v>
      </c>
      <c r="W60">
        <f t="shared" si="9"/>
        <v>0.4983430147502671</v>
      </c>
      <c r="X60">
        <f t="shared" si="10"/>
        <v>105.34193689311208</v>
      </c>
    </row>
    <row r="61" spans="1:24" x14ac:dyDescent="0.3">
      <c r="A61" s="14">
        <v>0.43127417336825202</v>
      </c>
      <c r="B61" s="3">
        <f t="shared" si="12"/>
        <v>-9.6376875368466619E-2</v>
      </c>
      <c r="C61" s="14">
        <v>9.6537377158752964</v>
      </c>
      <c r="D61" s="3">
        <f t="shared" si="13"/>
        <v>-0.53230009048900051</v>
      </c>
      <c r="E61" s="54">
        <v>12.901741153327748</v>
      </c>
      <c r="F61" s="14">
        <f t="shared" si="14"/>
        <v>-1.4909544461261248</v>
      </c>
      <c r="M61" s="14">
        <f t="shared" si="7"/>
        <v>5.1301419479681906E-2</v>
      </c>
      <c r="N61" s="14">
        <f t="shared" si="15"/>
        <v>0.79363518658791388</v>
      </c>
      <c r="O61" s="14">
        <f t="shared" si="16"/>
        <v>0.14369353083435871</v>
      </c>
      <c r="Q61" s="14">
        <v>0.43127417336825202</v>
      </c>
      <c r="R61" s="14">
        <v>9.6537377158752964</v>
      </c>
      <c r="S61" s="14">
        <f t="shared" si="4"/>
        <v>-1.4909544461261248</v>
      </c>
      <c r="T61">
        <f t="shared" ca="1" si="5"/>
        <v>0.67759603496786358</v>
      </c>
      <c r="V61">
        <f t="shared" si="8"/>
        <v>9.2885021057889476E-3</v>
      </c>
      <c r="W61">
        <f t="shared" si="9"/>
        <v>0.28334338633459816</v>
      </c>
      <c r="X61">
        <f t="shared" si="10"/>
        <v>2.2229451604232597</v>
      </c>
    </row>
    <row r="62" spans="1:24" x14ac:dyDescent="0.3">
      <c r="A62" s="14">
        <v>0.3190565723810842</v>
      </c>
      <c r="B62" s="3">
        <f t="shared" si="12"/>
        <v>-0.20859447635563444</v>
      </c>
      <c r="C62" s="14">
        <v>9.0593228586122301</v>
      </c>
      <c r="D62" s="3">
        <f t="shared" si="13"/>
        <v>-1.1267149477520668</v>
      </c>
      <c r="E62" s="54">
        <v>9.2655836093763355</v>
      </c>
      <c r="F62" s="14">
        <f t="shared" si="14"/>
        <v>-5.1271119900775375</v>
      </c>
      <c r="M62" s="14">
        <f t="shared" si="7"/>
        <v>0.23502651452840839</v>
      </c>
      <c r="N62" s="14">
        <f t="shared" si="15"/>
        <v>5.7767937180192082</v>
      </c>
      <c r="O62" s="14">
        <f t="shared" si="16"/>
        <v>1.0694872407869187</v>
      </c>
      <c r="Q62" s="14">
        <v>0.3190565723810842</v>
      </c>
      <c r="R62" s="14">
        <v>9.0593228586122301</v>
      </c>
      <c r="S62" s="14">
        <f t="shared" si="4"/>
        <v>-5.1271119900775375</v>
      </c>
      <c r="T62">
        <f t="shared" ca="1" si="5"/>
        <v>0.21322208778588669</v>
      </c>
      <c r="V62">
        <f t="shared" si="8"/>
        <v>4.3511655566081338E-2</v>
      </c>
      <c r="W62">
        <f t="shared" si="9"/>
        <v>1.2694865734879426</v>
      </c>
      <c r="X62">
        <f t="shared" si="10"/>
        <v>26.287277358796846</v>
      </c>
    </row>
    <row r="63" spans="1:24" x14ac:dyDescent="0.3">
      <c r="A63" s="14">
        <v>0.53305519381783772</v>
      </c>
      <c r="B63" s="3">
        <f t="shared" si="12"/>
        <v>5.4041450811190828E-3</v>
      </c>
      <c r="C63" s="14">
        <v>10.165904236670706</v>
      </c>
      <c r="D63" s="3">
        <f t="shared" si="13"/>
        <v>-2.0133569693591369E-2</v>
      </c>
      <c r="E63" s="54">
        <v>34.969811546616256</v>
      </c>
      <c r="F63" s="14">
        <f t="shared" si="14"/>
        <v>20.577115947162383</v>
      </c>
      <c r="M63" s="14">
        <f t="shared" si="7"/>
        <v>-1.0880473162499004E-4</v>
      </c>
      <c r="N63" s="14">
        <f t="shared" si="15"/>
        <v>-0.41429079801530422</v>
      </c>
      <c r="O63" s="14">
        <f t="shared" si="16"/>
        <v>0.11120171992947463</v>
      </c>
      <c r="Q63" s="14">
        <v>0.53305519381783772</v>
      </c>
      <c r="R63" s="14">
        <v>10.165904236670706</v>
      </c>
      <c r="S63" s="14">
        <f t="shared" si="4"/>
        <v>20.577115947162383</v>
      </c>
      <c r="T63">
        <f t="shared" ca="1" si="5"/>
        <v>0.83887781636728809</v>
      </c>
      <c r="V63">
        <f t="shared" si="8"/>
        <v>2.9204784057783576E-5</v>
      </c>
      <c r="W63">
        <f t="shared" si="9"/>
        <v>4.0536062860670083E-4</v>
      </c>
      <c r="X63">
        <f t="shared" si="10"/>
        <v>423.41770070296445</v>
      </c>
    </row>
    <row r="64" spans="1:24" x14ac:dyDescent="0.3">
      <c r="A64" s="14">
        <v>0.48524110804311804</v>
      </c>
      <c r="B64" s="3">
        <f t="shared" si="12"/>
        <v>-4.2409940693600601E-2</v>
      </c>
      <c r="C64" s="14">
        <v>9.9259930025820644</v>
      </c>
      <c r="D64" s="3">
        <f t="shared" si="13"/>
        <v>-0.26004480378223249</v>
      </c>
      <c r="E64" s="54">
        <v>13.743721789651318</v>
      </c>
      <c r="F64" s="14">
        <f t="shared" si="14"/>
        <v>-0.64897380980255548</v>
      </c>
      <c r="M64" s="14">
        <f t="shared" si="7"/>
        <v>1.1028484706083485E-2</v>
      </c>
      <c r="N64" s="14">
        <f t="shared" si="15"/>
        <v>0.1687622670299134</v>
      </c>
      <c r="O64" s="14">
        <f t="shared" si="16"/>
        <v>2.7522940785426414E-2</v>
      </c>
      <c r="Q64" s="14">
        <v>0.48524110804311804</v>
      </c>
      <c r="R64" s="14">
        <v>9.9259930025820644</v>
      </c>
      <c r="S64" s="14">
        <f t="shared" si="4"/>
        <v>-0.64897380980255548</v>
      </c>
      <c r="T64">
        <f t="shared" ca="1" si="5"/>
        <v>0.34207637362345056</v>
      </c>
      <c r="V64">
        <f t="shared" si="8"/>
        <v>1.7986030696347203E-3</v>
      </c>
      <c r="W64">
        <f t="shared" si="9"/>
        <v>6.7623299974139794E-2</v>
      </c>
      <c r="X64">
        <f t="shared" si="10"/>
        <v>0.42116700580964345</v>
      </c>
    </row>
    <row r="65" spans="1:24" x14ac:dyDescent="0.3">
      <c r="A65" s="14">
        <v>0.16237133439224605</v>
      </c>
      <c r="B65" s="3">
        <f t="shared" si="12"/>
        <v>-0.36527971434447259</v>
      </c>
      <c r="C65" s="14">
        <v>8.0304828327180129</v>
      </c>
      <c r="D65" s="3">
        <f t="shared" si="13"/>
        <v>-2.155554973646284</v>
      </c>
      <c r="E65" s="54">
        <v>13.734474502271041</v>
      </c>
      <c r="F65" s="14">
        <f t="shared" si="14"/>
        <v>-0.65822109718283173</v>
      </c>
      <c r="M65" s="14">
        <f t="shared" si="7"/>
        <v>0.78738050502732182</v>
      </c>
      <c r="N65" s="14">
        <f t="shared" si="15"/>
        <v>1.4188317597913669</v>
      </c>
      <c r="O65" s="14">
        <f t="shared" si="16"/>
        <v>0.2404348143544501</v>
      </c>
      <c r="Q65" s="14">
        <v>0.16237133439224605</v>
      </c>
      <c r="R65" s="14">
        <v>8.0304828327180129</v>
      </c>
      <c r="S65" s="14">
        <f t="shared" si="4"/>
        <v>-0.65822109718283173</v>
      </c>
      <c r="T65">
        <f t="shared" ca="1" si="5"/>
        <v>0.16682530102362325</v>
      </c>
      <c r="V65">
        <f t="shared" si="8"/>
        <v>0.13342926971157951</v>
      </c>
      <c r="W65">
        <f t="shared" si="9"/>
        <v>4.6464172444112322</v>
      </c>
      <c r="X65">
        <f t="shared" si="10"/>
        <v>0.4332550127765708</v>
      </c>
    </row>
    <row r="66" spans="1:24" x14ac:dyDescent="0.3">
      <c r="A66" s="14">
        <v>0.90638001600288109</v>
      </c>
      <c r="B66" s="3">
        <f t="shared" ref="B66:B97" si="17" xml:space="preserve"> $A66 - $I$14</f>
        <v>0.37872896726616245</v>
      </c>
      <c r="C66" s="14">
        <v>12.637576174321737</v>
      </c>
      <c r="D66" s="3">
        <f t="shared" ref="D66:D97" si="18" xml:space="preserve"> $C66 - $J$14</f>
        <v>2.4515383679574398</v>
      </c>
      <c r="E66" s="54">
        <v>25.195158210990485</v>
      </c>
      <c r="F66" s="14">
        <f t="shared" ref="F66:F97" si="19" xml:space="preserve"> $E66 - $K$14</f>
        <v>10.802462611536612</v>
      </c>
      <c r="M66" s="14">
        <f t="shared" si="7"/>
        <v>0.92846859430989459</v>
      </c>
      <c r="N66" s="14">
        <f t="shared" ref="N66:N97" si="20">$F66 * $D66</f>
        <v>26.482651560607728</v>
      </c>
      <c r="O66" s="14">
        <f t="shared" ref="O66:O97" si="21">$B66 * $F66</f>
        <v>4.091205508798593</v>
      </c>
      <c r="Q66" s="14">
        <v>0.90638001600288109</v>
      </c>
      <c r="R66" s="14">
        <v>12.637576174321737</v>
      </c>
      <c r="S66" s="14">
        <f t="shared" ref="S66:S129" si="22" xml:space="preserve"> $E66 - $K$14</f>
        <v>10.802462611536612</v>
      </c>
      <c r="T66">
        <f t="shared" ref="T66:T129" ca="1" si="23">RAND()</f>
        <v>0.9585714460391197</v>
      </c>
      <c r="V66">
        <f t="shared" si="8"/>
        <v>0.14343563064649395</v>
      </c>
      <c r="W66">
        <f t="shared" si="9"/>
        <v>6.0100403695674274</v>
      </c>
      <c r="X66">
        <f t="shared" si="10"/>
        <v>116.69319847364639</v>
      </c>
    </row>
    <row r="67" spans="1:24" x14ac:dyDescent="0.3">
      <c r="A67" s="14">
        <v>0.29723165292962872</v>
      </c>
      <c r="B67" s="3">
        <f t="shared" si="17"/>
        <v>-0.23041939580708992</v>
      </c>
      <c r="C67" s="14">
        <v>8.9352413619911015</v>
      </c>
      <c r="D67" s="3">
        <f t="shared" si="18"/>
        <v>-1.2507964443731954</v>
      </c>
      <c r="E67" s="54">
        <v>11.608290757649229</v>
      </c>
      <c r="F67" s="14">
        <f t="shared" si="19"/>
        <v>-2.7844048418046441</v>
      </c>
      <c r="M67" s="14">
        <f t="shared" ref="M67:M130" si="24">$B67 * $D67</f>
        <v>0.28820776099012801</v>
      </c>
      <c r="N67" s="14">
        <f t="shared" si="20"/>
        <v>3.4827236758247584</v>
      </c>
      <c r="O67" s="14">
        <f t="shared" si="21"/>
        <v>0.64158088133096192</v>
      </c>
      <c r="Q67" s="14">
        <v>0.29723165292962872</v>
      </c>
      <c r="R67" s="14">
        <v>8.9352413619911015</v>
      </c>
      <c r="S67" s="14">
        <f t="shared" si="22"/>
        <v>-2.7844048418046441</v>
      </c>
      <c r="T67">
        <f t="shared" ca="1" si="23"/>
        <v>0.2897173316431596</v>
      </c>
      <c r="V67">
        <f t="shared" ref="V67:V130" si="25">$B67^2</f>
        <v>5.3093097964104372E-2</v>
      </c>
      <c r="W67">
        <f t="shared" ref="W67:W130" si="26">$D67^2</f>
        <v>1.564491745256628</v>
      </c>
      <c r="X67">
        <f t="shared" ref="X67:X130" si="27">$F67^2</f>
        <v>7.7529103230651453</v>
      </c>
    </row>
    <row r="68" spans="1:24" x14ac:dyDescent="0.3">
      <c r="A68" s="14">
        <v>0.26784793847635036</v>
      </c>
      <c r="B68" s="3">
        <f t="shared" si="17"/>
        <v>-0.25980311026036829</v>
      </c>
      <c r="C68" s="14">
        <v>8.7613305621021382</v>
      </c>
      <c r="D68" s="3">
        <f t="shared" si="18"/>
        <v>-1.4247072442621587</v>
      </c>
      <c r="E68" s="54">
        <v>22.979087968124077</v>
      </c>
      <c r="F68" s="14">
        <f t="shared" si="19"/>
        <v>8.5863923686702037</v>
      </c>
      <c r="M68" s="14">
        <f t="shared" si="24"/>
        <v>0.37014337326978708</v>
      </c>
      <c r="N68" s="14">
        <f t="shared" si="20"/>
        <v>-12.233095409721756</v>
      </c>
      <c r="O68" s="14">
        <f t="shared" si="21"/>
        <v>-2.2307714432964096</v>
      </c>
      <c r="Q68" s="14">
        <v>0.26784793847635036</v>
      </c>
      <c r="R68" s="14">
        <v>8.7613305621021382</v>
      </c>
      <c r="S68" s="14">
        <f t="shared" si="22"/>
        <v>8.5863923686702037</v>
      </c>
      <c r="T68">
        <f t="shared" ca="1" si="23"/>
        <v>6.2703197755246354E-2</v>
      </c>
      <c r="V68">
        <f t="shared" si="25"/>
        <v>6.7497656100961076E-2</v>
      </c>
      <c r="W68">
        <f t="shared" si="26"/>
        <v>2.0297907318530743</v>
      </c>
      <c r="X68">
        <f t="shared" si="27"/>
        <v>73.726133908757916</v>
      </c>
    </row>
    <row r="69" spans="1:24" x14ac:dyDescent="0.3">
      <c r="A69" s="14">
        <v>5.9884327581833596E-2</v>
      </c>
      <c r="B69" s="3">
        <f t="shared" si="17"/>
        <v>-0.46776672115488505</v>
      </c>
      <c r="C69" s="14">
        <v>6.8885092755410362</v>
      </c>
      <c r="D69" s="3">
        <f t="shared" si="18"/>
        <v>-3.2975285308232607</v>
      </c>
      <c r="E69" s="54">
        <v>13.733925394844846</v>
      </c>
      <c r="F69" s="14">
        <f t="shared" si="19"/>
        <v>-0.65877020460902713</v>
      </c>
      <c r="M69" s="14">
        <f t="shared" si="24"/>
        <v>1.5424741087778819</v>
      </c>
      <c r="N69" s="14">
        <f t="shared" si="20"/>
        <v>2.1723135449545441</v>
      </c>
      <c r="O69" s="14">
        <f t="shared" si="21"/>
        <v>0.30815077860449736</v>
      </c>
      <c r="Q69" s="14">
        <v>5.9884327581833596E-2</v>
      </c>
      <c r="R69" s="14">
        <v>6.8885092755410362</v>
      </c>
      <c r="S69" s="14">
        <f t="shared" si="22"/>
        <v>-0.65877020460902713</v>
      </c>
      <c r="T69">
        <f t="shared" ca="1" si="23"/>
        <v>0.69044732378600859</v>
      </c>
      <c r="V69">
        <f t="shared" si="25"/>
        <v>0.21880570541999197</v>
      </c>
      <c r="W69">
        <f t="shared" si="26"/>
        <v>10.873694411593412</v>
      </c>
      <c r="X69">
        <f t="shared" si="27"/>
        <v>0.43397818248061948</v>
      </c>
    </row>
    <row r="70" spans="1:24" x14ac:dyDescent="0.3">
      <c r="A70" s="14">
        <v>0.37675732358723235</v>
      </c>
      <c r="B70" s="3">
        <f t="shared" si="17"/>
        <v>-0.15089372514948629</v>
      </c>
      <c r="C70" s="14">
        <v>9.3719831690230588</v>
      </c>
      <c r="D70" s="3">
        <f t="shared" si="18"/>
        <v>-0.81405463734123806</v>
      </c>
      <c r="E70" s="54">
        <v>13.258732603062526</v>
      </c>
      <c r="F70" s="14">
        <f t="shared" si="19"/>
        <v>-1.1339629963913467</v>
      </c>
      <c r="M70" s="14">
        <f t="shared" si="24"/>
        <v>0.12283573670363351</v>
      </c>
      <c r="N70" s="14">
        <f t="shared" si="20"/>
        <v>0.9231078357857414</v>
      </c>
      <c r="O70" s="14">
        <f t="shared" si="21"/>
        <v>0.17110790070716378</v>
      </c>
      <c r="Q70" s="14">
        <v>0.37675732358723235</v>
      </c>
      <c r="R70" s="14">
        <v>9.3719831690230588</v>
      </c>
      <c r="S70" s="14">
        <f t="shared" si="22"/>
        <v>-1.1339629963913467</v>
      </c>
      <c r="T70">
        <f t="shared" ca="1" si="23"/>
        <v>4.5890811247703445E-2</v>
      </c>
      <c r="V70">
        <f t="shared" si="25"/>
        <v>2.2768916289488711E-2</v>
      </c>
      <c r="W70">
        <f t="shared" si="26"/>
        <v>0.66268495257677462</v>
      </c>
      <c r="X70">
        <f t="shared" si="27"/>
        <v>1.2858720771848413</v>
      </c>
    </row>
    <row r="71" spans="1:24" x14ac:dyDescent="0.3">
      <c r="A71" s="14">
        <v>0.53251395399884505</v>
      </c>
      <c r="B71" s="3">
        <f t="shared" si="17"/>
        <v>4.8629052621264046E-3</v>
      </c>
      <c r="C71" s="14">
        <v>10.163181663972384</v>
      </c>
      <c r="D71" s="3">
        <f t="shared" si="18"/>
        <v>-2.2856142391912471E-2</v>
      </c>
      <c r="E71" s="54">
        <v>3.8314414420165122</v>
      </c>
      <c r="F71" s="14">
        <f t="shared" si="19"/>
        <v>-10.561254157437361</v>
      </c>
      <c r="M71" s="14">
        <f t="shared" si="24"/>
        <v>-1.1114725510954154E-4</v>
      </c>
      <c r="N71" s="14">
        <f t="shared" si="20"/>
        <v>0.24138952885956588</v>
      </c>
      <c r="O71" s="14">
        <f t="shared" si="21"/>
        <v>-5.1358378416856511E-2</v>
      </c>
      <c r="Q71" s="14">
        <v>0.53251395399884505</v>
      </c>
      <c r="R71" s="14">
        <v>10.163181663972384</v>
      </c>
      <c r="S71" s="14">
        <f t="shared" si="22"/>
        <v>-10.561254157437361</v>
      </c>
      <c r="T71">
        <f t="shared" ca="1" si="23"/>
        <v>6.4001639834664337E-3</v>
      </c>
      <c r="V71">
        <f t="shared" si="25"/>
        <v>2.3647847588416674E-5</v>
      </c>
      <c r="W71">
        <f t="shared" si="26"/>
        <v>5.2240324503937828E-4</v>
      </c>
      <c r="X71">
        <f t="shared" si="27"/>
        <v>111.54008937798794</v>
      </c>
    </row>
    <row r="72" spans="1:24" x14ac:dyDescent="0.3">
      <c r="A72" s="14">
        <v>0.81252021690536769</v>
      </c>
      <c r="B72" s="3">
        <f t="shared" si="17"/>
        <v>0.28486916816864905</v>
      </c>
      <c r="C72" s="14">
        <v>11.774443345820725</v>
      </c>
      <c r="D72" s="3">
        <f t="shared" si="18"/>
        <v>1.5884055394564278</v>
      </c>
      <c r="E72" s="54">
        <v>13.069179127924144</v>
      </c>
      <c r="F72" s="14">
        <f t="shared" si="19"/>
        <v>-1.3235164715297287</v>
      </c>
      <c r="M72" s="14">
        <f t="shared" si="24"/>
        <v>0.45248776473942687</v>
      </c>
      <c r="N72" s="14">
        <f t="shared" si="20"/>
        <v>-2.1022808949396468</v>
      </c>
      <c r="O72" s="14">
        <f t="shared" si="21"/>
        <v>-0.37702903630217932</v>
      </c>
      <c r="Q72" s="14">
        <v>0.81252021690536769</v>
      </c>
      <c r="R72" s="14">
        <v>11.774443345820725</v>
      </c>
      <c r="S72" s="14">
        <f t="shared" si="22"/>
        <v>-1.3235164715297287</v>
      </c>
      <c r="T72">
        <f t="shared" ca="1" si="23"/>
        <v>0.14071365487926579</v>
      </c>
      <c r="V72">
        <f t="shared" si="25"/>
        <v>8.115044297309805E-2</v>
      </c>
      <c r="W72">
        <f t="shared" si="26"/>
        <v>2.5230321577758654</v>
      </c>
      <c r="X72">
        <f t="shared" si="27"/>
        <v>1.7516958504105034</v>
      </c>
    </row>
    <row r="73" spans="1:24" x14ac:dyDescent="0.3">
      <c r="A73" s="14">
        <v>0.20689954773023345</v>
      </c>
      <c r="B73" s="3">
        <f t="shared" si="17"/>
        <v>-0.3207515010064852</v>
      </c>
      <c r="C73" s="14">
        <v>8.365547330276053</v>
      </c>
      <c r="D73" s="3">
        <f t="shared" si="18"/>
        <v>-1.8204904760882439</v>
      </c>
      <c r="E73" s="54">
        <v>25.674903023755178</v>
      </c>
      <c r="F73" s="14">
        <f t="shared" si="19"/>
        <v>11.282207424301305</v>
      </c>
      <c r="M73" s="14">
        <f t="shared" si="24"/>
        <v>0.58392505277331508</v>
      </c>
      <c r="N73" s="14">
        <f t="shared" si="20"/>
        <v>-20.539151165192603</v>
      </c>
      <c r="O73" s="14">
        <f t="shared" si="21"/>
        <v>-3.6187849660111548</v>
      </c>
      <c r="Q73" s="14">
        <v>0.20689954773023345</v>
      </c>
      <c r="R73" s="14">
        <v>8.365547330276053</v>
      </c>
      <c r="S73" s="14">
        <f t="shared" si="22"/>
        <v>11.282207424301305</v>
      </c>
      <c r="T73">
        <f t="shared" ca="1" si="23"/>
        <v>0.28466927872001746</v>
      </c>
      <c r="V73">
        <f t="shared" si="25"/>
        <v>0.10288152539791327</v>
      </c>
      <c r="W73">
        <f t="shared" si="26"/>
        <v>3.3141855735280008</v>
      </c>
      <c r="X73">
        <f t="shared" si="27"/>
        <v>127.28820436495948</v>
      </c>
    </row>
    <row r="74" spans="1:24" x14ac:dyDescent="0.3">
      <c r="A74" s="14">
        <v>0.73349028412680184</v>
      </c>
      <c r="B74" s="3">
        <f t="shared" si="17"/>
        <v>0.2058392353900832</v>
      </c>
      <c r="C74" s="14">
        <v>11.246806898976541</v>
      </c>
      <c r="D74" s="3">
        <f t="shared" si="18"/>
        <v>1.0607690926122437</v>
      </c>
      <c r="E74" s="54">
        <v>21.232926352822687</v>
      </c>
      <c r="F74" s="14">
        <f t="shared" si="19"/>
        <v>6.8402307533688145</v>
      </c>
      <c r="M74" s="14">
        <f t="shared" si="24"/>
        <v>0.2183478989487366</v>
      </c>
      <c r="N74" s="14">
        <f t="shared" si="20"/>
        <v>7.255905369509402</v>
      </c>
      <c r="O74" s="14">
        <f t="shared" si="21"/>
        <v>1.4079878681651696</v>
      </c>
      <c r="Q74" s="14">
        <v>0.73349028412680184</v>
      </c>
      <c r="R74" s="14">
        <v>11.246806898976541</v>
      </c>
      <c r="S74" s="14">
        <f t="shared" si="22"/>
        <v>6.8402307533688145</v>
      </c>
      <c r="T74">
        <f t="shared" ca="1" si="23"/>
        <v>0.24864965485901103</v>
      </c>
      <c r="V74">
        <f t="shared" si="25"/>
        <v>4.2369790825974078E-2</v>
      </c>
      <c r="W74">
        <f t="shared" si="26"/>
        <v>1.1252310678414028</v>
      </c>
      <c r="X74">
        <f t="shared" si="27"/>
        <v>46.7887567593325</v>
      </c>
    </row>
    <row r="75" spans="1:24" x14ac:dyDescent="0.3">
      <c r="A75" s="14">
        <v>0.81332952695401195</v>
      </c>
      <c r="B75" s="3">
        <f t="shared" si="17"/>
        <v>0.28567847821729331</v>
      </c>
      <c r="C75" s="14">
        <v>11.780465413182622</v>
      </c>
      <c r="D75" s="3">
        <f t="shared" si="18"/>
        <v>1.594427606818325</v>
      </c>
      <c r="E75" s="54">
        <v>17.361368842684897</v>
      </c>
      <c r="F75" s="14">
        <f t="shared" si="19"/>
        <v>2.9686732432310237</v>
      </c>
      <c r="M75" s="14">
        <f t="shared" si="24"/>
        <v>0.45549365234349992</v>
      </c>
      <c r="N75" s="14">
        <f t="shared" si="20"/>
        <v>4.7333345746304358</v>
      </c>
      <c r="O75" s="14">
        <f t="shared" si="21"/>
        <v>0.84808605445063545</v>
      </c>
      <c r="Q75" s="14">
        <v>0.81332952695401195</v>
      </c>
      <c r="R75" s="14">
        <v>11.780465413182622</v>
      </c>
      <c r="S75" s="14">
        <f t="shared" si="22"/>
        <v>2.9686732432310237</v>
      </c>
      <c r="T75">
        <f t="shared" ca="1" si="23"/>
        <v>0.21409999397313573</v>
      </c>
      <c r="V75">
        <f t="shared" si="25"/>
        <v>8.1612192916548532E-2</v>
      </c>
      <c r="W75">
        <f t="shared" si="26"/>
        <v>2.5421993933844109</v>
      </c>
      <c r="X75">
        <f t="shared" si="27"/>
        <v>8.8130208250758049</v>
      </c>
    </row>
    <row r="76" spans="1:24" x14ac:dyDescent="0.3">
      <c r="A76" s="14">
        <v>0.82014488479231606</v>
      </c>
      <c r="B76" s="3">
        <f t="shared" si="17"/>
        <v>0.29249383605559742</v>
      </c>
      <c r="C76" s="14">
        <v>11.831834759651105</v>
      </c>
      <c r="D76" s="3">
        <f t="shared" si="18"/>
        <v>1.6457969532868084</v>
      </c>
      <c r="E76" s="54">
        <v>12.660730741699808</v>
      </c>
      <c r="F76" s="14">
        <f t="shared" si="19"/>
        <v>-1.7319648577540647</v>
      </c>
      <c r="M76" s="14">
        <f t="shared" si="24"/>
        <v>0.48138546423547346</v>
      </c>
      <c r="N76" s="14">
        <f t="shared" si="20"/>
        <v>-2.8504624860914602</v>
      </c>
      <c r="O76" s="14">
        <f t="shared" si="21"/>
        <v>-0.50658904515797354</v>
      </c>
      <c r="Q76" s="14">
        <v>0.82014488479231606</v>
      </c>
      <c r="R76" s="14">
        <v>11.831834759651105</v>
      </c>
      <c r="S76" s="14">
        <f t="shared" si="22"/>
        <v>-1.7319648577540647</v>
      </c>
      <c r="T76">
        <f t="shared" ca="1" si="23"/>
        <v>6.4229766186477688E-3</v>
      </c>
      <c r="V76">
        <f t="shared" si="25"/>
        <v>8.5552644130518704E-2</v>
      </c>
      <c r="W76">
        <f t="shared" si="26"/>
        <v>2.708647611448141</v>
      </c>
      <c r="X76">
        <f t="shared" si="27"/>
        <v>2.9997022684950578</v>
      </c>
    </row>
    <row r="77" spans="1:24" x14ac:dyDescent="0.3">
      <c r="A77" s="14">
        <v>0.39692702717235318</v>
      </c>
      <c r="B77" s="3">
        <f t="shared" si="17"/>
        <v>-0.13072402156436547</v>
      </c>
      <c r="C77" s="14">
        <v>9.4773815531497512</v>
      </c>
      <c r="D77" s="3">
        <f t="shared" si="18"/>
        <v>-0.70865625321454573</v>
      </c>
      <c r="E77" s="54">
        <v>14.140256932150805</v>
      </c>
      <c r="F77" s="14">
        <f t="shared" si="19"/>
        <v>-0.25243866730306763</v>
      </c>
      <c r="M77" s="14">
        <f t="shared" si="24"/>
        <v>9.2638395326940709E-2</v>
      </c>
      <c r="N77" s="14">
        <f t="shared" si="20"/>
        <v>0.17889224013746516</v>
      </c>
      <c r="O77" s="14">
        <f t="shared" si="21"/>
        <v>3.2999797788205894E-2</v>
      </c>
      <c r="Q77" s="14">
        <v>0.39692702717235318</v>
      </c>
      <c r="R77" s="14">
        <v>9.4773815531497512</v>
      </c>
      <c r="S77" s="14">
        <f t="shared" si="22"/>
        <v>-0.25243866730306763</v>
      </c>
      <c r="T77">
        <f t="shared" ca="1" si="23"/>
        <v>0.12708363083457297</v>
      </c>
      <c r="V77">
        <f t="shared" si="25"/>
        <v>1.7088769813960687E-2</v>
      </c>
      <c r="W77">
        <f t="shared" si="26"/>
        <v>0.50219368522007835</v>
      </c>
      <c r="X77">
        <f t="shared" si="27"/>
        <v>6.3725280749748869E-2</v>
      </c>
    </row>
    <row r="78" spans="1:24" x14ac:dyDescent="0.3">
      <c r="A78" s="14">
        <v>0.53523302707317955</v>
      </c>
      <c r="B78" s="3">
        <f t="shared" si="17"/>
        <v>7.5819783364609039E-3</v>
      </c>
      <c r="C78" s="14">
        <v>10.17686244669938</v>
      </c>
      <c r="D78" s="3">
        <f t="shared" si="18"/>
        <v>-9.1753596649173375E-3</v>
      </c>
      <c r="E78" s="54">
        <v>9.3037028060643934</v>
      </c>
      <c r="F78" s="14">
        <f t="shared" si="19"/>
        <v>-5.0889927933894796</v>
      </c>
      <c r="M78" s="14">
        <f t="shared" si="24"/>
        <v>-6.9567378208640424E-5</v>
      </c>
      <c r="N78" s="14">
        <f t="shared" si="20"/>
        <v>4.6693339211520843E-2</v>
      </c>
      <c r="O78" s="14">
        <f t="shared" si="21"/>
        <v>-3.8584633113884693E-2</v>
      </c>
      <c r="Q78" s="14">
        <v>0.53523302707317955</v>
      </c>
      <c r="R78" s="14">
        <v>10.17686244669938</v>
      </c>
      <c r="S78" s="14">
        <f t="shared" si="22"/>
        <v>-5.0889927933894796</v>
      </c>
      <c r="T78">
        <f t="shared" ca="1" si="23"/>
        <v>0.99476410787469616</v>
      </c>
      <c r="V78">
        <f t="shared" si="25"/>
        <v>5.7486395494562459E-5</v>
      </c>
      <c r="W78">
        <f t="shared" si="26"/>
        <v>8.4187224980591989E-5</v>
      </c>
      <c r="X78">
        <f t="shared" si="27"/>
        <v>25.897847651170061</v>
      </c>
    </row>
    <row r="79" spans="1:24" x14ac:dyDescent="0.3">
      <c r="A79" s="14">
        <v>0.47972118386114593</v>
      </c>
      <c r="B79" s="3">
        <f t="shared" si="17"/>
        <v>-4.7929864875572714E-2</v>
      </c>
      <c r="C79" s="14">
        <v>9.8982932724853612</v>
      </c>
      <c r="D79" s="3">
        <f t="shared" si="18"/>
        <v>-0.28774453387893573</v>
      </c>
      <c r="E79" s="54">
        <v>20.461613454826875</v>
      </c>
      <c r="F79" s="14">
        <f t="shared" si="19"/>
        <v>6.0689178553730017</v>
      </c>
      <c r="M79" s="14">
        <f t="shared" si="24"/>
        <v>1.3791556627502045E-2</v>
      </c>
      <c r="N79" s="14">
        <f t="shared" si="20"/>
        <v>-1.7462979394438547</v>
      </c>
      <c r="O79" s="14">
        <f t="shared" si="21"/>
        <v>-0.29088241274897852</v>
      </c>
      <c r="Q79" s="14">
        <v>0.47972118386114593</v>
      </c>
      <c r="R79" s="14">
        <v>9.8982932724853612</v>
      </c>
      <c r="S79" s="14">
        <f t="shared" si="22"/>
        <v>6.0689178553730017</v>
      </c>
      <c r="T79">
        <f t="shared" ca="1" si="23"/>
        <v>0.28566105528408048</v>
      </c>
      <c r="V79">
        <f t="shared" si="25"/>
        <v>2.2972719469906591E-3</v>
      </c>
      <c r="W79">
        <f t="shared" si="26"/>
        <v>8.2796916777205992E-2</v>
      </c>
      <c r="X79">
        <f t="shared" si="27"/>
        <v>36.831763935265236</v>
      </c>
    </row>
    <row r="80" spans="1:24" x14ac:dyDescent="0.3">
      <c r="A80" s="14">
        <v>0.98488932868166701</v>
      </c>
      <c r="B80" s="3">
        <f t="shared" si="17"/>
        <v>0.45723827994494837</v>
      </c>
      <c r="C80" s="14">
        <v>14.33435446694622</v>
      </c>
      <c r="D80" s="3">
        <f t="shared" si="18"/>
        <v>4.1483166605819228</v>
      </c>
      <c r="E80" s="54">
        <v>14.392798599728849</v>
      </c>
      <c r="F80" s="14">
        <f t="shared" si="19"/>
        <v>1.0300027497578412E-4</v>
      </c>
      <c r="M80" s="14">
        <f t="shared" si="24"/>
        <v>1.8967691745514506</v>
      </c>
      <c r="N80" s="14">
        <f t="shared" si="20"/>
        <v>4.272777567265646E-4</v>
      </c>
      <c r="O80" s="14">
        <f t="shared" si="21"/>
        <v>4.7095668563784238E-5</v>
      </c>
      <c r="Q80" s="14">
        <v>0.98488932868166701</v>
      </c>
      <c r="R80" s="14">
        <v>14.33435446694622</v>
      </c>
      <c r="S80" s="14">
        <f t="shared" si="22"/>
        <v>1.0300027497578412E-4</v>
      </c>
      <c r="T80">
        <f t="shared" ca="1" si="23"/>
        <v>0.98268691392666119</v>
      </c>
      <c r="V80">
        <f t="shared" si="25"/>
        <v>0.20906684464701497</v>
      </c>
      <c r="W80">
        <f t="shared" si="26"/>
        <v>17.208531116461558</v>
      </c>
      <c r="X80">
        <f t="shared" si="27"/>
        <v>1.0609056645087141E-8</v>
      </c>
    </row>
    <row r="81" spans="1:24" x14ac:dyDescent="0.3">
      <c r="A81" s="14">
        <v>0.20386515224981328</v>
      </c>
      <c r="B81" s="3">
        <f t="shared" si="17"/>
        <v>-0.32378589648690537</v>
      </c>
      <c r="C81" s="14">
        <v>8.3442111923817421</v>
      </c>
      <c r="D81" s="3">
        <f t="shared" si="18"/>
        <v>-1.8418266139825548</v>
      </c>
      <c r="E81" s="54">
        <v>23.024353519431315</v>
      </c>
      <c r="F81" s="14">
        <f t="shared" si="19"/>
        <v>8.6316579199774424</v>
      </c>
      <c r="M81" s="14">
        <f t="shared" si="24"/>
        <v>0.59635748138178291</v>
      </c>
      <c r="N81" s="14">
        <f t="shared" si="20"/>
        <v>-15.898017279807755</v>
      </c>
      <c r="O81" s="14">
        <f t="shared" si="21"/>
        <v>-2.794809097788193</v>
      </c>
      <c r="Q81" s="14">
        <v>0.20386515224981328</v>
      </c>
      <c r="R81" s="14">
        <v>8.3442111923817421</v>
      </c>
      <c r="S81" s="14">
        <f t="shared" si="22"/>
        <v>8.6316579199774424</v>
      </c>
      <c r="T81">
        <f t="shared" ca="1" si="23"/>
        <v>0.87628800679412022</v>
      </c>
      <c r="V81">
        <f t="shared" si="25"/>
        <v>0.10483730676382899</v>
      </c>
      <c r="W81">
        <f t="shared" si="26"/>
        <v>3.3923252759744429</v>
      </c>
      <c r="X81">
        <f t="shared" si="27"/>
        <v>74.505518447509303</v>
      </c>
    </row>
    <row r="82" spans="1:24" x14ac:dyDescent="0.3">
      <c r="A82" s="14">
        <v>0.41010576106683283</v>
      </c>
      <c r="B82" s="3">
        <f t="shared" si="17"/>
        <v>-0.11754528766988581</v>
      </c>
      <c r="C82" s="14">
        <v>9.5454541426600485</v>
      </c>
      <c r="D82" s="3">
        <f t="shared" si="18"/>
        <v>-0.64058366370424835</v>
      </c>
      <c r="E82" s="54">
        <v>19.555848818199593</v>
      </c>
      <c r="F82" s="14">
        <f t="shared" si="19"/>
        <v>5.1631532187457196</v>
      </c>
      <c r="M82" s="14">
        <f t="shared" si="24"/>
        <v>7.529759102674527E-2</v>
      </c>
      <c r="N82" s="14">
        <f t="shared" si="20"/>
        <v>-3.3074316051305157</v>
      </c>
      <c r="O82" s="14">
        <f t="shared" si="21"/>
        <v>-0.60690433038116243</v>
      </c>
      <c r="Q82" s="14">
        <v>0.41010576106683283</v>
      </c>
      <c r="R82" s="14">
        <v>9.5454541426600485</v>
      </c>
      <c r="S82" s="14">
        <f t="shared" si="22"/>
        <v>5.1631532187457196</v>
      </c>
      <c r="T82">
        <f t="shared" ca="1" si="23"/>
        <v>0.80522176680019042</v>
      </c>
      <c r="V82">
        <f t="shared" si="25"/>
        <v>1.381689465339621E-2</v>
      </c>
      <c r="W82">
        <f t="shared" si="26"/>
        <v>0.41034743020475756</v>
      </c>
      <c r="X82">
        <f t="shared" si="27"/>
        <v>26.658151160244284</v>
      </c>
    </row>
    <row r="83" spans="1:24" x14ac:dyDescent="0.3">
      <c r="A83" s="14">
        <v>6.600816376629659E-2</v>
      </c>
      <c r="B83" s="3">
        <f t="shared" si="17"/>
        <v>-0.46164288497042205</v>
      </c>
      <c r="C83" s="14">
        <v>6.9876038036914627</v>
      </c>
      <c r="D83" s="3">
        <f t="shared" si="18"/>
        <v>-3.1984340026728342</v>
      </c>
      <c r="E83" s="54">
        <v>26.487836673040874</v>
      </c>
      <c r="F83" s="14">
        <f t="shared" si="19"/>
        <v>12.095141073587001</v>
      </c>
      <c r="M83" s="14">
        <f t="shared" si="24"/>
        <v>1.4765343003813818</v>
      </c>
      <c r="N83" s="14">
        <f t="shared" si="20"/>
        <v>-38.685510476885476</v>
      </c>
      <c r="O83" s="14">
        <f t="shared" si="21"/>
        <v>-5.5836358193349511</v>
      </c>
      <c r="Q83" s="14">
        <v>6.600816376629659E-2</v>
      </c>
      <c r="R83" s="14">
        <v>6.9876038036914627</v>
      </c>
      <c r="S83" s="14">
        <f t="shared" si="22"/>
        <v>12.095141073587001</v>
      </c>
      <c r="T83">
        <f t="shared" ca="1" si="23"/>
        <v>0.46672403942795093</v>
      </c>
      <c r="V83">
        <f t="shared" si="25"/>
        <v>0.21311415324381433</v>
      </c>
      <c r="W83">
        <f t="shared" si="26"/>
        <v>10.229980069453767</v>
      </c>
      <c r="X83">
        <f t="shared" si="27"/>
        <v>146.29243758997131</v>
      </c>
    </row>
    <row r="84" spans="1:24" x14ac:dyDescent="0.3">
      <c r="A84" s="14">
        <v>0.49452714408993914</v>
      </c>
      <c r="B84" s="3">
        <f t="shared" si="17"/>
        <v>-3.3123904646779501E-2</v>
      </c>
      <c r="C84" s="14">
        <v>9.9725623086303354</v>
      </c>
      <c r="D84" s="3">
        <f t="shared" si="18"/>
        <v>-0.21347549773396146</v>
      </c>
      <c r="E84" s="54">
        <v>6.2770385890325997</v>
      </c>
      <c r="F84" s="14">
        <f t="shared" si="19"/>
        <v>-8.1156570104212733</v>
      </c>
      <c r="M84" s="14">
        <f t="shared" si="24"/>
        <v>7.0711420313635332E-3</v>
      </c>
      <c r="N84" s="14">
        <f t="shared" si="20"/>
        <v>1.7324939197377949</v>
      </c>
      <c r="O84" s="14">
        <f t="shared" si="21"/>
        <v>0.26882224895916185</v>
      </c>
      <c r="Q84" s="14">
        <v>0.49452714408993914</v>
      </c>
      <c r="R84" s="14">
        <v>9.9725623086303354</v>
      </c>
      <c r="S84" s="14">
        <f t="shared" si="22"/>
        <v>-8.1156570104212733</v>
      </c>
      <c r="T84">
        <f t="shared" ca="1" si="23"/>
        <v>0.82262020944126102</v>
      </c>
      <c r="V84">
        <f t="shared" si="25"/>
        <v>1.0971930590489406E-3</v>
      </c>
      <c r="W84">
        <f t="shared" si="26"/>
        <v>4.5571788132762588E-2</v>
      </c>
      <c r="X84">
        <f t="shared" si="27"/>
        <v>65.863888710799955</v>
      </c>
    </row>
    <row r="85" spans="1:24" x14ac:dyDescent="0.3">
      <c r="A85" s="14">
        <v>0.18046657430922419</v>
      </c>
      <c r="B85" s="3">
        <f t="shared" si="17"/>
        <v>-0.34718447442749445</v>
      </c>
      <c r="C85" s="14">
        <v>8.1728231416425281</v>
      </c>
      <c r="D85" s="3">
        <f t="shared" si="18"/>
        <v>-2.0132146647217688</v>
      </c>
      <c r="E85" s="54">
        <v>7.984396612882847</v>
      </c>
      <c r="F85" s="14">
        <f t="shared" si="19"/>
        <v>-6.408298986571026</v>
      </c>
      <c r="M85" s="14">
        <f t="shared" si="24"/>
        <v>0.6989568752811518</v>
      </c>
      <c r="N85" s="14">
        <f t="shared" si="20"/>
        <v>12.901281495686439</v>
      </c>
      <c r="O85" s="14">
        <f t="shared" si="21"/>
        <v>2.2248619156269069</v>
      </c>
      <c r="Q85" s="14">
        <v>0.18046657430922419</v>
      </c>
      <c r="R85" s="14">
        <v>8.1728231416425281</v>
      </c>
      <c r="S85" s="14">
        <f t="shared" si="22"/>
        <v>-6.408298986571026</v>
      </c>
      <c r="T85">
        <f t="shared" ca="1" si="23"/>
        <v>0.72094127987955625</v>
      </c>
      <c r="V85">
        <f t="shared" si="25"/>
        <v>0.12053705928349555</v>
      </c>
      <c r="W85">
        <f t="shared" si="26"/>
        <v>4.0530332862507841</v>
      </c>
      <c r="X85">
        <f t="shared" si="27"/>
        <v>41.066295901287241</v>
      </c>
    </row>
    <row r="86" spans="1:24" x14ac:dyDescent="0.3">
      <c r="A86" s="14">
        <v>0.73618267726754294</v>
      </c>
      <c r="B86" s="3">
        <f t="shared" si="17"/>
        <v>0.2085316285308243</v>
      </c>
      <c r="C86" s="14">
        <v>11.263241741355168</v>
      </c>
      <c r="D86" s="3">
        <f t="shared" si="18"/>
        <v>1.0772039349908713</v>
      </c>
      <c r="E86" s="54">
        <v>12.602891426140559</v>
      </c>
      <c r="F86" s="14">
        <f t="shared" si="19"/>
        <v>-1.7898041733133141</v>
      </c>
      <c r="M86" s="14">
        <f t="shared" si="24"/>
        <v>0.22463109082345858</v>
      </c>
      <c r="N86" s="14">
        <f t="shared" si="20"/>
        <v>-1.9279840983561853</v>
      </c>
      <c r="O86" s="14">
        <f t="shared" si="21"/>
        <v>-0.37323077901229107</v>
      </c>
      <c r="Q86" s="14">
        <v>0.73618267726754294</v>
      </c>
      <c r="R86" s="14">
        <v>11.263241741355168</v>
      </c>
      <c r="S86" s="14">
        <f t="shared" si="22"/>
        <v>-1.7898041733133141</v>
      </c>
      <c r="T86">
        <f t="shared" ca="1" si="23"/>
        <v>0.41635133409400815</v>
      </c>
      <c r="V86">
        <f t="shared" si="25"/>
        <v>4.3485440097717695E-2</v>
      </c>
      <c r="W86">
        <f t="shared" si="26"/>
        <v>1.1603683175598174</v>
      </c>
      <c r="X86">
        <f t="shared" si="27"/>
        <v>3.2033989788097559</v>
      </c>
    </row>
    <row r="87" spans="1:24" x14ac:dyDescent="0.3">
      <c r="A87" s="14">
        <v>0.36340974040301022</v>
      </c>
      <c r="B87" s="3">
        <f t="shared" si="17"/>
        <v>-0.16424130833370842</v>
      </c>
      <c r="C87" s="14">
        <v>9.3012811236880939</v>
      </c>
      <c r="D87" s="3">
        <f t="shared" si="18"/>
        <v>-0.884756682676203</v>
      </c>
      <c r="E87" s="54">
        <v>12.588129190262407</v>
      </c>
      <c r="F87" s="14">
        <f t="shared" si="19"/>
        <v>-1.8045664091914659</v>
      </c>
      <c r="M87" s="14">
        <f t="shared" si="24"/>
        <v>0.14531359511973127</v>
      </c>
      <c r="N87" s="14">
        <f t="shared" si="20"/>
        <v>1.596602189865149</v>
      </c>
      <c r="O87" s="14">
        <f t="shared" si="21"/>
        <v>0.2963843480206686</v>
      </c>
      <c r="Q87" s="14">
        <v>0.36340974040301022</v>
      </c>
      <c r="R87" s="14">
        <v>9.3012811236880939</v>
      </c>
      <c r="S87" s="14">
        <f t="shared" si="22"/>
        <v>-1.8045664091914659</v>
      </c>
      <c r="T87">
        <f t="shared" ca="1" si="23"/>
        <v>0.2131761031070013</v>
      </c>
      <c r="V87">
        <f t="shared" si="25"/>
        <v>2.6975207363168281E-2</v>
      </c>
      <c r="W87">
        <f t="shared" si="26"/>
        <v>0.78279438754019937</v>
      </c>
      <c r="X87">
        <f t="shared" si="27"/>
        <v>3.2564599251821811</v>
      </c>
    </row>
    <row r="88" spans="1:24" x14ac:dyDescent="0.3">
      <c r="A88" s="14">
        <v>0.59354434579644799</v>
      </c>
      <c r="B88" s="3">
        <f t="shared" si="17"/>
        <v>6.589329705972935E-2</v>
      </c>
      <c r="C88" s="14">
        <v>10.473343871717042</v>
      </c>
      <c r="D88" s="3">
        <f t="shared" si="18"/>
        <v>0.28730606535274461</v>
      </c>
      <c r="E88" s="54">
        <v>22.621420081704855</v>
      </c>
      <c r="F88" s="14">
        <f t="shared" si="19"/>
        <v>8.228724482250982</v>
      </c>
      <c r="M88" s="14">
        <f t="shared" si="24"/>
        <v>1.8931543911350414E-2</v>
      </c>
      <c r="N88" s="14">
        <f t="shared" si="20"/>
        <v>2.3641624538673303</v>
      </c>
      <c r="O88" s="14">
        <f t="shared" si="21"/>
        <v>0.54221778673163157</v>
      </c>
      <c r="Q88" s="14">
        <v>0.59354434579644799</v>
      </c>
      <c r="R88" s="14">
        <v>10.473343871717042</v>
      </c>
      <c r="S88" s="14">
        <f t="shared" si="22"/>
        <v>8.228724482250982</v>
      </c>
      <c r="T88">
        <f t="shared" ca="1" si="23"/>
        <v>0.95493124502071425</v>
      </c>
      <c r="V88">
        <f t="shared" si="25"/>
        <v>4.3419265974017369E-3</v>
      </c>
      <c r="W88">
        <f t="shared" si="26"/>
        <v>8.2544775188475555E-2</v>
      </c>
      <c r="X88">
        <f t="shared" si="27"/>
        <v>67.711906604796695</v>
      </c>
    </row>
    <row r="89" spans="1:24" x14ac:dyDescent="0.3">
      <c r="A89" s="14">
        <v>0.94148987209984913</v>
      </c>
      <c r="B89" s="3">
        <f t="shared" si="17"/>
        <v>0.41383882336313049</v>
      </c>
      <c r="C89" s="14">
        <v>13.134808289335055</v>
      </c>
      <c r="D89" s="3">
        <f t="shared" si="18"/>
        <v>2.9487704829707582</v>
      </c>
      <c r="E89" s="54">
        <v>11.341416590439621</v>
      </c>
      <c r="F89" s="14">
        <f t="shared" si="19"/>
        <v>-3.0512790090142516</v>
      </c>
      <c r="M89" s="14">
        <f t="shared" si="24"/>
        <v>1.2203157070405486</v>
      </c>
      <c r="N89" s="14">
        <f t="shared" si="20"/>
        <v>-8.9975214770894905</v>
      </c>
      <c r="O89" s="14">
        <f t="shared" si="21"/>
        <v>-1.2627377148430767</v>
      </c>
      <c r="Q89" s="14">
        <v>0.94148987209984913</v>
      </c>
      <c r="R89" s="14">
        <v>13.134808289335055</v>
      </c>
      <c r="S89" s="14">
        <f t="shared" si="22"/>
        <v>-3.0512790090142516</v>
      </c>
      <c r="T89">
        <f t="shared" ca="1" si="23"/>
        <v>0.29191928616689133</v>
      </c>
      <c r="V89">
        <f t="shared" si="25"/>
        <v>0.17126257172258033</v>
      </c>
      <c r="W89">
        <f t="shared" si="26"/>
        <v>8.6952473612395984</v>
      </c>
      <c r="X89">
        <f t="shared" si="27"/>
        <v>9.3103035908509941</v>
      </c>
    </row>
    <row r="90" spans="1:24" x14ac:dyDescent="0.3">
      <c r="A90" s="14">
        <v>0.60519379430965581</v>
      </c>
      <c r="B90" s="3">
        <f t="shared" si="17"/>
        <v>7.7542745572937166E-2</v>
      </c>
      <c r="C90" s="14">
        <v>10.533627904112226</v>
      </c>
      <c r="D90" s="3">
        <f t="shared" si="18"/>
        <v>0.34759009774792915</v>
      </c>
      <c r="E90" s="54">
        <v>14.357313527070801</v>
      </c>
      <c r="F90" s="14">
        <f t="shared" si="19"/>
        <v>-3.5382072383072227E-2</v>
      </c>
      <c r="M90" s="14">
        <f t="shared" si="24"/>
        <v>2.6953090513340029E-2</v>
      </c>
      <c r="N90" s="14">
        <f t="shared" si="20"/>
        <v>-1.2298457998156379E-2</v>
      </c>
      <c r="O90" s="14">
        <f t="shared" si="21"/>
        <v>-2.7436230366438162E-3</v>
      </c>
      <c r="Q90" s="14">
        <v>0.60519379430965581</v>
      </c>
      <c r="R90" s="14">
        <v>10.533627904112226</v>
      </c>
      <c r="S90" s="14">
        <f t="shared" si="22"/>
        <v>-3.5382072383072227E-2</v>
      </c>
      <c r="T90">
        <f t="shared" ca="1" si="23"/>
        <v>0.61238933861775569</v>
      </c>
      <c r="V90">
        <f t="shared" si="25"/>
        <v>6.0128773909892668E-3</v>
      </c>
      <c r="W90">
        <f t="shared" si="26"/>
        <v>0.12081887605241494</v>
      </c>
      <c r="X90">
        <f t="shared" si="27"/>
        <v>1.2518910461209625E-3</v>
      </c>
    </row>
    <row r="91" spans="1:24" x14ac:dyDescent="0.3">
      <c r="A91" s="14">
        <v>0.67672064097898432</v>
      </c>
      <c r="B91" s="3">
        <f t="shared" si="17"/>
        <v>0.14906959224226568</v>
      </c>
      <c r="C91" s="14">
        <v>10.917096188327097</v>
      </c>
      <c r="D91" s="3">
        <f t="shared" si="18"/>
        <v>0.73105838196280004</v>
      </c>
      <c r="E91" s="54">
        <v>10.112020769738592</v>
      </c>
      <c r="F91" s="14">
        <f t="shared" si="19"/>
        <v>-4.2806748297152808</v>
      </c>
      <c r="M91" s="14">
        <f t="shared" si="24"/>
        <v>0.10897857490448512</v>
      </c>
      <c r="N91" s="14">
        <f t="shared" si="20"/>
        <v>-3.1294232147205379</v>
      </c>
      <c r="O91" s="14">
        <f t="shared" si="21"/>
        <v>-0.63811845138738699</v>
      </c>
      <c r="Q91" s="14">
        <v>0.67672064097898432</v>
      </c>
      <c r="R91" s="14">
        <v>10.917096188327097</v>
      </c>
      <c r="S91" s="14">
        <f t="shared" si="22"/>
        <v>-4.2806748297152808</v>
      </c>
      <c r="T91">
        <f t="shared" ca="1" si="23"/>
        <v>0.47795675146475902</v>
      </c>
      <c r="V91">
        <f t="shared" si="25"/>
        <v>2.2221743331275357E-2</v>
      </c>
      <c r="W91">
        <f t="shared" si="26"/>
        <v>0.53444635783806727</v>
      </c>
      <c r="X91">
        <f t="shared" si="27"/>
        <v>18.324176997757949</v>
      </c>
    </row>
    <row r="92" spans="1:24" x14ac:dyDescent="0.3">
      <c r="A92" s="14">
        <v>0.8138873914973207</v>
      </c>
      <c r="B92" s="3">
        <f t="shared" si="17"/>
        <v>0.28623634276060206</v>
      </c>
      <c r="C92" s="14">
        <v>11.784625892451041</v>
      </c>
      <c r="D92" s="3">
        <f t="shared" si="18"/>
        <v>1.5985880860867443</v>
      </c>
      <c r="E92" s="54">
        <v>14.806395862833597</v>
      </c>
      <c r="F92" s="14">
        <f t="shared" si="19"/>
        <v>0.41370026337972376</v>
      </c>
      <c r="M92" s="14">
        <f t="shared" si="24"/>
        <v>0.45757400734214015</v>
      </c>
      <c r="N92" s="14">
        <f t="shared" si="20"/>
        <v>0.66133631224977463</v>
      </c>
      <c r="O92" s="14">
        <f t="shared" si="21"/>
        <v>0.11841605038890995</v>
      </c>
      <c r="Q92" s="14">
        <v>0.8138873914973207</v>
      </c>
      <c r="R92" s="14">
        <v>11.784625892451041</v>
      </c>
      <c r="S92" s="14">
        <f t="shared" si="22"/>
        <v>0.41370026337972376</v>
      </c>
      <c r="T92">
        <f t="shared" ca="1" si="23"/>
        <v>0.3769325357843939</v>
      </c>
      <c r="V92">
        <f t="shared" si="25"/>
        <v>8.1931243916964866E-2</v>
      </c>
      <c r="W92">
        <f t="shared" si="26"/>
        <v>2.55548386897848</v>
      </c>
      <c r="X92">
        <f t="shared" si="27"/>
        <v>0.17114790792045281</v>
      </c>
    </row>
    <row r="93" spans="1:24" x14ac:dyDescent="0.3">
      <c r="A93" s="14">
        <v>0.84402718921649456</v>
      </c>
      <c r="B93" s="3">
        <f t="shared" si="17"/>
        <v>0.31637614047977591</v>
      </c>
      <c r="C93" s="14">
        <v>12.022295908117725</v>
      </c>
      <c r="D93" s="3">
        <f t="shared" si="18"/>
        <v>1.8362581017534279</v>
      </c>
      <c r="E93" s="54">
        <v>12.107636318105506</v>
      </c>
      <c r="F93" s="14">
        <f t="shared" si="19"/>
        <v>-2.2850592813483672</v>
      </c>
      <c r="M93" s="14">
        <f t="shared" si="24"/>
        <v>0.58094825115746918</v>
      </c>
      <c r="N93" s="14">
        <f t="shared" si="20"/>
        <v>-4.1959586183628046</v>
      </c>
      <c r="O93" s="14">
        <f t="shared" si="21"/>
        <v>-0.72293823620048681</v>
      </c>
      <c r="Q93" s="14">
        <v>0.84402718921649456</v>
      </c>
      <c r="R93" s="14">
        <v>12.022295908117725</v>
      </c>
      <c r="S93" s="14">
        <f t="shared" si="22"/>
        <v>-2.2850592813483672</v>
      </c>
      <c r="T93">
        <f t="shared" ca="1" si="23"/>
        <v>0.28403118838376562</v>
      </c>
      <c r="V93">
        <f t="shared" si="25"/>
        <v>0.1000938622648789</v>
      </c>
      <c r="W93">
        <f t="shared" si="26"/>
        <v>3.3718438162551023</v>
      </c>
      <c r="X93">
        <f t="shared" si="27"/>
        <v>5.2214959192763164</v>
      </c>
    </row>
    <row r="94" spans="1:24" x14ac:dyDescent="0.3">
      <c r="A94" s="14">
        <v>0.91587866036800392</v>
      </c>
      <c r="B94" s="3">
        <f t="shared" si="17"/>
        <v>0.38822761163128527</v>
      </c>
      <c r="C94" s="14">
        <v>12.75574485472654</v>
      </c>
      <c r="D94" s="3">
        <f t="shared" si="18"/>
        <v>2.5697070483622433</v>
      </c>
      <c r="E94" s="54">
        <v>14.877095433475915</v>
      </c>
      <c r="F94" s="14">
        <f t="shared" si="19"/>
        <v>0.48439983402204234</v>
      </c>
      <c r="M94" s="14">
        <f t="shared" si="24"/>
        <v>0.99763122997775344</v>
      </c>
      <c r="N94" s="14">
        <f t="shared" si="20"/>
        <v>1.244765667711943</v>
      </c>
      <c r="O94" s="14">
        <f t="shared" si="21"/>
        <v>0.1880573906369685</v>
      </c>
      <c r="Q94" s="14">
        <v>0.91587866036800392</v>
      </c>
      <c r="R94" s="14">
        <v>12.75574485472654</v>
      </c>
      <c r="S94" s="14">
        <f t="shared" si="22"/>
        <v>0.48439983402204234</v>
      </c>
      <c r="T94">
        <f t="shared" ca="1" si="23"/>
        <v>9.7962295748185824E-2</v>
      </c>
      <c r="V94">
        <f t="shared" si="25"/>
        <v>0.15072067843293208</v>
      </c>
      <c r="W94">
        <f t="shared" si="26"/>
        <v>6.6033943144025926</v>
      </c>
      <c r="X94">
        <f t="shared" si="27"/>
        <v>0.23464319920058216</v>
      </c>
    </row>
    <row r="95" spans="1:24" x14ac:dyDescent="0.3">
      <c r="A95" s="14">
        <v>0.27841126862350096</v>
      </c>
      <c r="B95" s="3">
        <f t="shared" si="17"/>
        <v>-0.24923978011321768</v>
      </c>
      <c r="C95" s="14">
        <v>8.824864720948133</v>
      </c>
      <c r="D95" s="3">
        <f t="shared" si="18"/>
        <v>-1.3611730854161639</v>
      </c>
      <c r="E95" s="54">
        <v>30.870446077315137</v>
      </c>
      <c r="F95" s="14">
        <f t="shared" si="19"/>
        <v>16.477750477861264</v>
      </c>
      <c r="M95" s="14">
        <f t="shared" si="24"/>
        <v>0.33925848050515478</v>
      </c>
      <c r="N95" s="14">
        <f t="shared" si="20"/>
        <v>-22.429070458668086</v>
      </c>
      <c r="O95" s="14">
        <f t="shared" si="21"/>
        <v>-4.106910905862609</v>
      </c>
      <c r="Q95" s="14">
        <v>0.27841126862350096</v>
      </c>
      <c r="R95" s="14">
        <v>8.824864720948133</v>
      </c>
      <c r="S95" s="14">
        <f t="shared" si="22"/>
        <v>16.477750477861264</v>
      </c>
      <c r="T95">
        <f t="shared" ca="1" si="23"/>
        <v>0.82221882439942551</v>
      </c>
      <c r="V95">
        <f t="shared" si="25"/>
        <v>6.2120467990885102E-2</v>
      </c>
      <c r="W95">
        <f t="shared" si="26"/>
        <v>1.8527921684613593</v>
      </c>
      <c r="X95">
        <f t="shared" si="27"/>
        <v>271.51626081065712</v>
      </c>
    </row>
    <row r="96" spans="1:24" x14ac:dyDescent="0.3">
      <c r="A96" s="14">
        <v>0.85989050991633165</v>
      </c>
      <c r="B96" s="3">
        <f t="shared" si="17"/>
        <v>0.332239461179613</v>
      </c>
      <c r="C96" s="14">
        <v>12.159655101586011</v>
      </c>
      <c r="D96" s="3">
        <f t="shared" si="18"/>
        <v>1.9736172952217146</v>
      </c>
      <c r="E96" s="54">
        <v>24.928849067364354</v>
      </c>
      <c r="F96" s="14">
        <f t="shared" si="19"/>
        <v>10.536153467910481</v>
      </c>
      <c r="M96" s="14">
        <f t="shared" si="24"/>
        <v>0.65571354673922766</v>
      </c>
      <c r="N96" s="14">
        <f t="shared" si="20"/>
        <v>20.794334709378372</v>
      </c>
      <c r="O96" s="14">
        <f t="shared" si="21"/>
        <v>3.5005259510842892</v>
      </c>
      <c r="Q96" s="14">
        <v>0.85989050991633165</v>
      </c>
      <c r="R96" s="14">
        <v>12.159655101586011</v>
      </c>
      <c r="S96" s="14">
        <f t="shared" si="22"/>
        <v>10.536153467910481</v>
      </c>
      <c r="T96">
        <f t="shared" ca="1" si="23"/>
        <v>0.75897181011299197</v>
      </c>
      <c r="V96">
        <f t="shared" si="25"/>
        <v>0.11038305956491958</v>
      </c>
      <c r="W96">
        <f t="shared" si="26"/>
        <v>3.8951652279982767</v>
      </c>
      <c r="X96">
        <f t="shared" si="27"/>
        <v>111.01052989936206</v>
      </c>
    </row>
    <row r="97" spans="1:24" x14ac:dyDescent="0.3">
      <c r="A97" s="14">
        <v>0.79670857417350904</v>
      </c>
      <c r="B97" s="3">
        <f t="shared" si="17"/>
        <v>0.2690575254367904</v>
      </c>
      <c r="C97" s="14">
        <v>11.659844119449394</v>
      </c>
      <c r="D97" s="3">
        <f t="shared" si="18"/>
        <v>1.4738063130850971</v>
      </c>
      <c r="E97" s="54">
        <v>15.143786564876791</v>
      </c>
      <c r="F97" s="14">
        <f t="shared" si="19"/>
        <v>0.75109096542291809</v>
      </c>
      <c r="M97" s="14">
        <f t="shared" si="24"/>
        <v>0.39653867957179578</v>
      </c>
      <c r="N97" s="14">
        <f t="shared" si="20"/>
        <v>1.106962606541477</v>
      </c>
      <c r="O97" s="14">
        <f t="shared" si="21"/>
        <v>0.20208667653462023</v>
      </c>
      <c r="Q97" s="14">
        <v>0.79670857417350904</v>
      </c>
      <c r="R97" s="14">
        <v>11.659844119449394</v>
      </c>
      <c r="S97" s="14">
        <f t="shared" si="22"/>
        <v>0.75109096542291809</v>
      </c>
      <c r="T97">
        <f t="shared" ca="1" si="23"/>
        <v>0.52015257206402465</v>
      </c>
      <c r="V97">
        <f t="shared" si="25"/>
        <v>7.2391951994169118E-2</v>
      </c>
      <c r="W97">
        <f t="shared" si="26"/>
        <v>2.1721050484894873</v>
      </c>
      <c r="X97">
        <f t="shared" si="27"/>
        <v>0.56413763833993114</v>
      </c>
    </row>
    <row r="98" spans="1:24" x14ac:dyDescent="0.3">
      <c r="A98" s="14">
        <v>5.8644722018393769E-2</v>
      </c>
      <c r="B98" s="3">
        <f t="shared" ref="B98:B129" si="28" xml:space="preserve"> $A98 - $I$14</f>
        <v>-0.46900632671832487</v>
      </c>
      <c r="C98" s="14">
        <v>6.8674943817964937</v>
      </c>
      <c r="D98" s="3">
        <f t="shared" ref="D98:D129" si="29" xml:space="preserve"> $C98 - $J$14</f>
        <v>-3.3185434245678032</v>
      </c>
      <c r="E98" s="54">
        <v>7.7366616248036735</v>
      </c>
      <c r="F98" s="14">
        <f t="shared" ref="F98:F129" si="30" xml:space="preserve"> $E98 - $K$14</f>
        <v>-6.6560339746501995</v>
      </c>
      <c r="M98" s="14">
        <f t="shared" si="24"/>
        <v>1.5564178616117958</v>
      </c>
      <c r="N98" s="14">
        <f t="shared" ref="N98:N129" si="31">$F98 * $D98</f>
        <v>22.088337780275321</v>
      </c>
      <c r="O98" s="14">
        <f t="shared" ref="O98:O129" si="32">$B98 * $F98</f>
        <v>3.1217220449630618</v>
      </c>
      <c r="Q98" s="14">
        <v>5.8644722018393769E-2</v>
      </c>
      <c r="R98" s="14">
        <v>6.8674943817964937</v>
      </c>
      <c r="S98" s="14">
        <f t="shared" si="22"/>
        <v>-6.6560339746501995</v>
      </c>
      <c r="T98">
        <f t="shared" ca="1" si="23"/>
        <v>7.7701783044349937E-2</v>
      </c>
      <c r="V98">
        <f t="shared" si="25"/>
        <v>0.21996693450181609</v>
      </c>
      <c r="W98">
        <f t="shared" si="26"/>
        <v>11.012730460742203</v>
      </c>
      <c r="X98">
        <f t="shared" si="27"/>
        <v>44.302788271697736</v>
      </c>
    </row>
    <row r="99" spans="1:24" x14ac:dyDescent="0.3">
      <c r="A99" s="14">
        <v>0.97231760304048465</v>
      </c>
      <c r="B99" s="3">
        <f t="shared" si="28"/>
        <v>0.444666554303766</v>
      </c>
      <c r="C99" s="14">
        <v>13.832004741634131</v>
      </c>
      <c r="D99" s="3">
        <f t="shared" si="29"/>
        <v>3.6459669352698345</v>
      </c>
      <c r="E99" s="54">
        <v>21.91195737090311</v>
      </c>
      <c r="F99" s="14">
        <f t="shared" si="30"/>
        <v>7.5192617714492371</v>
      </c>
      <c r="M99" s="14">
        <f t="shared" si="24"/>
        <v>1.6212395542118991</v>
      </c>
      <c r="N99" s="14">
        <f t="shared" si="31"/>
        <v>27.414979796342401</v>
      </c>
      <c r="O99" s="14">
        <f t="shared" si="32"/>
        <v>3.343564222818364</v>
      </c>
      <c r="Q99" s="14">
        <v>0.97231760304048465</v>
      </c>
      <c r="R99" s="14">
        <v>13.832004741634131</v>
      </c>
      <c r="S99" s="14">
        <f t="shared" si="22"/>
        <v>7.5192617714492371</v>
      </c>
      <c r="T99">
        <f t="shared" ca="1" si="23"/>
        <v>0.50271008339408751</v>
      </c>
      <c r="V99">
        <f t="shared" si="25"/>
        <v>0.19772834451638407</v>
      </c>
      <c r="W99">
        <f t="shared" si="26"/>
        <v>13.29307489308091</v>
      </c>
      <c r="X99">
        <f t="shared" si="27"/>
        <v>56.53929758757792</v>
      </c>
    </row>
    <row r="100" spans="1:24" x14ac:dyDescent="0.3">
      <c r="A100" s="14">
        <v>0.57510257240018914</v>
      </c>
      <c r="B100" s="3">
        <f t="shared" si="28"/>
        <v>4.7451523663470496E-2</v>
      </c>
      <c r="C100" s="14">
        <v>10.378760365752814</v>
      </c>
      <c r="D100" s="3">
        <f t="shared" si="29"/>
        <v>0.19272255938851757</v>
      </c>
      <c r="E100" s="54">
        <v>31.675039660185575</v>
      </c>
      <c r="F100" s="14">
        <f t="shared" si="30"/>
        <v>17.282344060731702</v>
      </c>
      <c r="M100" s="14">
        <f t="shared" si="24"/>
        <v>9.14497908730884E-3</v>
      </c>
      <c r="N100" s="14">
        <f t="shared" si="31"/>
        <v>3.3306975796171594</v>
      </c>
      <c r="O100" s="14">
        <f t="shared" si="32"/>
        <v>0.82007355815804917</v>
      </c>
      <c r="Q100" s="14">
        <v>0.57510257240018914</v>
      </c>
      <c r="R100" s="14">
        <v>10.378760365752814</v>
      </c>
      <c r="S100" s="14">
        <f t="shared" si="22"/>
        <v>17.282344060731702</v>
      </c>
      <c r="T100">
        <f t="shared" ca="1" si="23"/>
        <v>7.6113384442359933E-2</v>
      </c>
      <c r="V100">
        <f t="shared" si="25"/>
        <v>2.2516470979849004E-3</v>
      </c>
      <c r="W100">
        <f t="shared" si="26"/>
        <v>3.7141984897260678E-2</v>
      </c>
      <c r="X100">
        <f t="shared" si="27"/>
        <v>298.67941623350833</v>
      </c>
    </row>
    <row r="101" spans="1:24" x14ac:dyDescent="0.3">
      <c r="A101" s="14">
        <v>2.8050375683642548E-3</v>
      </c>
      <c r="B101" s="3">
        <f t="shared" si="28"/>
        <v>-0.52484601116835439</v>
      </c>
      <c r="C101" s="14">
        <v>4.460516464583586</v>
      </c>
      <c r="D101" s="3">
        <f t="shared" si="29"/>
        <v>-5.7255213417807109</v>
      </c>
      <c r="E101" s="54">
        <v>9.1479313747549895</v>
      </c>
      <c r="F101" s="14">
        <f t="shared" si="30"/>
        <v>-5.2447642246988835</v>
      </c>
      <c r="M101" s="14">
        <f t="shared" si="24"/>
        <v>3.0050170380928902</v>
      </c>
      <c r="N101" s="14">
        <f t="shared" si="31"/>
        <v>30.029009501121422</v>
      </c>
      <c r="O101" s="14">
        <f t="shared" si="32"/>
        <v>2.7526935828516956</v>
      </c>
      <c r="Q101" s="14">
        <v>2.8050375683642548E-3</v>
      </c>
      <c r="R101" s="14">
        <v>4.460516464583586</v>
      </c>
      <c r="S101" s="14">
        <f t="shared" si="22"/>
        <v>-5.2447642246988835</v>
      </c>
      <c r="T101">
        <f t="shared" ca="1" si="23"/>
        <v>0.51302133729704558</v>
      </c>
      <c r="V101">
        <f t="shared" si="25"/>
        <v>0.27546333543933238</v>
      </c>
      <c r="W101">
        <f t="shared" si="26"/>
        <v>32.781594635186394</v>
      </c>
      <c r="X101">
        <f t="shared" si="27"/>
        <v>27.507551772681282</v>
      </c>
    </row>
    <row r="102" spans="1:24" x14ac:dyDescent="0.3">
      <c r="A102" s="14">
        <v>0.95961599378077023</v>
      </c>
      <c r="B102" s="3">
        <f t="shared" si="28"/>
        <v>0.43196494504405158</v>
      </c>
      <c r="C102" s="14">
        <v>13.492494329429169</v>
      </c>
      <c r="D102" s="3">
        <f t="shared" si="29"/>
        <v>3.3064565230648721</v>
      </c>
      <c r="E102" s="54">
        <v>5.4080164014885668</v>
      </c>
      <c r="F102" s="14">
        <f t="shared" si="30"/>
        <v>-8.9846791979653062</v>
      </c>
      <c r="M102" s="14">
        <f t="shared" si="24"/>
        <v>1.4282733102762635</v>
      </c>
      <c r="N102" s="14">
        <f t="shared" si="31"/>
        <v>-29.707451141757652</v>
      </c>
      <c r="O102" s="14">
        <f t="shared" si="32"/>
        <v>-3.8810664559875168</v>
      </c>
      <c r="Q102" s="14">
        <v>0.95961599378077023</v>
      </c>
      <c r="R102" s="14">
        <v>13.492494329429169</v>
      </c>
      <c r="S102" s="14">
        <f t="shared" si="22"/>
        <v>-8.9846791979653062</v>
      </c>
      <c r="T102">
        <f t="shared" ca="1" si="23"/>
        <v>3.4812157081482775E-2</v>
      </c>
      <c r="V102">
        <f t="shared" si="25"/>
        <v>0.1865937137469105</v>
      </c>
      <c r="W102">
        <f t="shared" si="26"/>
        <v>10.932654738918243</v>
      </c>
      <c r="X102">
        <f t="shared" si="27"/>
        <v>80.724460290350493</v>
      </c>
    </row>
    <row r="103" spans="1:24" x14ac:dyDescent="0.3">
      <c r="A103" s="14">
        <v>0.88312310926892035</v>
      </c>
      <c r="B103" s="3">
        <f t="shared" si="28"/>
        <v>0.35547206053220171</v>
      </c>
      <c r="C103" s="14">
        <v>12.381489617142215</v>
      </c>
      <c r="D103" s="3">
        <f t="shared" si="29"/>
        <v>2.195451810777918</v>
      </c>
      <c r="E103" s="54">
        <v>21.473021585406968</v>
      </c>
      <c r="F103" s="14">
        <f t="shared" si="30"/>
        <v>7.0803259859530954</v>
      </c>
      <c r="M103" s="14">
        <f t="shared" si="24"/>
        <v>0.78042177897637988</v>
      </c>
      <c r="N103" s="14">
        <f t="shared" si="31"/>
        <v>15.54451450675867</v>
      </c>
      <c r="O103" s="14">
        <f t="shared" si="32"/>
        <v>2.5168580674664396</v>
      </c>
      <c r="Q103" s="14">
        <v>0.88312310926892035</v>
      </c>
      <c r="R103" s="14">
        <v>12.381489617142215</v>
      </c>
      <c r="S103" s="14">
        <f t="shared" si="22"/>
        <v>7.0803259859530954</v>
      </c>
      <c r="T103">
        <f t="shared" ca="1" si="23"/>
        <v>9.2437781578438738E-2</v>
      </c>
      <c r="V103">
        <f t="shared" si="25"/>
        <v>0.12636038581900927</v>
      </c>
      <c r="W103">
        <f t="shared" si="26"/>
        <v>4.8200086534480393</v>
      </c>
      <c r="X103">
        <f t="shared" si="27"/>
        <v>50.131016067362673</v>
      </c>
    </row>
    <row r="104" spans="1:24" x14ac:dyDescent="0.3">
      <c r="A104" s="14">
        <v>0.36119993023025543</v>
      </c>
      <c r="B104" s="3">
        <f t="shared" si="28"/>
        <v>-0.16645111850646321</v>
      </c>
      <c r="C104" s="14">
        <v>9.289493460616244</v>
      </c>
      <c r="D104" s="3">
        <f t="shared" si="29"/>
        <v>-0.89654434574805286</v>
      </c>
      <c r="E104" s="54">
        <v>7.8241686575347558</v>
      </c>
      <c r="F104" s="14">
        <f t="shared" si="30"/>
        <v>-6.5685269419191172</v>
      </c>
      <c r="M104" s="14">
        <f t="shared" si="24"/>
        <v>0.14923080914040868</v>
      </c>
      <c r="N104" s="14">
        <f t="shared" si="31"/>
        <v>5.8889756896713337</v>
      </c>
      <c r="O104" s="14">
        <f t="shared" si="32"/>
        <v>1.0933386564222753</v>
      </c>
      <c r="Q104" s="14">
        <v>0.36119993023025543</v>
      </c>
      <c r="R104" s="14">
        <v>9.289493460616244</v>
      </c>
      <c r="S104" s="14">
        <f t="shared" si="22"/>
        <v>-6.5685269419191172</v>
      </c>
      <c r="T104">
        <f t="shared" ca="1" si="23"/>
        <v>0.65674929553511585</v>
      </c>
      <c r="V104">
        <f t="shared" si="25"/>
        <v>2.7705974852052659E-2</v>
      </c>
      <c r="W104">
        <f t="shared" si="26"/>
        <v>0.80379176389280416</v>
      </c>
      <c r="X104">
        <f t="shared" si="27"/>
        <v>43.145546186717311</v>
      </c>
    </row>
    <row r="105" spans="1:24" x14ac:dyDescent="0.3">
      <c r="A105" s="14">
        <v>0.18445510115714092</v>
      </c>
      <c r="B105" s="3">
        <f t="shared" si="28"/>
        <v>-0.34319594757957772</v>
      </c>
      <c r="C105" s="14">
        <v>8.2029668112366672</v>
      </c>
      <c r="D105" s="3">
        <f t="shared" si="29"/>
        <v>-1.9830709951276297</v>
      </c>
      <c r="E105" s="54">
        <v>24.716734439280117</v>
      </c>
      <c r="F105" s="14">
        <f t="shared" si="30"/>
        <v>10.324038839826244</v>
      </c>
      <c r="M105" s="14">
        <f t="shared" si="24"/>
        <v>0.68058192929040306</v>
      </c>
      <c r="N105" s="14">
        <f t="shared" si="31"/>
        <v>-20.47330197583053</v>
      </c>
      <c r="O105" s="14">
        <f t="shared" si="32"/>
        <v>-3.5431682924825321</v>
      </c>
      <c r="Q105" s="14">
        <v>0.18445510115714092</v>
      </c>
      <c r="R105" s="14">
        <v>8.2029668112366672</v>
      </c>
      <c r="S105" s="14">
        <f t="shared" si="22"/>
        <v>10.324038839826244</v>
      </c>
      <c r="T105">
        <f t="shared" ca="1" si="23"/>
        <v>0.6807040226627501</v>
      </c>
      <c r="V105">
        <f t="shared" si="25"/>
        <v>0.11778345843504426</v>
      </c>
      <c r="W105">
        <f t="shared" si="26"/>
        <v>3.9325705717164876</v>
      </c>
      <c r="X105">
        <f t="shared" si="27"/>
        <v>106.58577796624081</v>
      </c>
    </row>
    <row r="106" spans="1:24" x14ac:dyDescent="0.3">
      <c r="A106" s="14">
        <v>0.43357437501796325</v>
      </c>
      <c r="B106" s="3">
        <f t="shared" si="28"/>
        <v>-9.4076673718755388E-2</v>
      </c>
      <c r="C106" s="14">
        <v>9.6654374833366568</v>
      </c>
      <c r="D106" s="3">
        <f t="shared" si="29"/>
        <v>-0.52060032302764014</v>
      </c>
      <c r="E106" s="54">
        <v>18.988700427726144</v>
      </c>
      <c r="F106" s="14">
        <f t="shared" si="30"/>
        <v>4.596004828272271</v>
      </c>
      <c r="M106" s="14">
        <f t="shared" si="24"/>
        <v>4.8976346727349962E-2</v>
      </c>
      <c r="N106" s="14">
        <f t="shared" si="31"/>
        <v>-2.3926815982351379</v>
      </c>
      <c r="O106" s="14">
        <f t="shared" si="32"/>
        <v>-0.43237684663919485</v>
      </c>
      <c r="Q106" s="14">
        <v>0.43357437501796325</v>
      </c>
      <c r="R106" s="14">
        <v>9.6654374833366568</v>
      </c>
      <c r="S106" s="14">
        <f t="shared" si="22"/>
        <v>4.596004828272271</v>
      </c>
      <c r="T106">
        <f t="shared" ca="1" si="23"/>
        <v>0.11993088822105913</v>
      </c>
      <c r="V106">
        <f t="shared" si="25"/>
        <v>8.8504205379851611E-3</v>
      </c>
      <c r="W106">
        <f t="shared" si="26"/>
        <v>0.27102469633648324</v>
      </c>
      <c r="X106">
        <f t="shared" si="27"/>
        <v>21.123260381502028</v>
      </c>
    </row>
    <row r="107" spans="1:24" x14ac:dyDescent="0.3">
      <c r="A107" s="14">
        <v>0.57880931006362057</v>
      </c>
      <c r="B107" s="3">
        <f t="shared" si="28"/>
        <v>5.1158261326901933E-2</v>
      </c>
      <c r="C107" s="14">
        <v>10.397696683183982</v>
      </c>
      <c r="D107" s="3">
        <f t="shared" si="29"/>
        <v>0.2116588768196852</v>
      </c>
      <c r="E107" s="54">
        <v>14.418598690681392</v>
      </c>
      <c r="F107" s="14">
        <f t="shared" si="30"/>
        <v>2.5903091227519326E-2</v>
      </c>
      <c r="M107" s="14">
        <f t="shared" si="24"/>
        <v>1.0828100132500001E-2</v>
      </c>
      <c r="N107" s="14">
        <f t="shared" si="31"/>
        <v>5.4826191953745813E-3</v>
      </c>
      <c r="O107" s="14">
        <f t="shared" si="32"/>
        <v>1.3251571101920146E-3</v>
      </c>
      <c r="Q107" s="14">
        <v>0.57880931006362057</v>
      </c>
      <c r="R107" s="14">
        <v>10.397696683183982</v>
      </c>
      <c r="S107" s="14">
        <f t="shared" si="22"/>
        <v>2.5903091227519326E-2</v>
      </c>
      <c r="T107">
        <f t="shared" ca="1" si="23"/>
        <v>0.41389461509838144</v>
      </c>
      <c r="V107">
        <f t="shared" si="25"/>
        <v>2.61716770199159E-3</v>
      </c>
      <c r="W107">
        <f t="shared" si="26"/>
        <v>4.4799480136570674E-2</v>
      </c>
      <c r="X107">
        <f t="shared" si="27"/>
        <v>6.7097013514118861E-4</v>
      </c>
    </row>
    <row r="108" spans="1:24" x14ac:dyDescent="0.3">
      <c r="A108" s="14">
        <v>0.21299495646747968</v>
      </c>
      <c r="B108" s="3">
        <f t="shared" si="28"/>
        <v>-0.31465609226923896</v>
      </c>
      <c r="C108" s="14">
        <v>8.4078550546624449</v>
      </c>
      <c r="D108" s="3">
        <f t="shared" si="29"/>
        <v>-1.778182751701852</v>
      </c>
      <c r="E108" s="54">
        <v>-2.7346737473271787</v>
      </c>
      <c r="F108" s="14">
        <f t="shared" si="30"/>
        <v>-17.127369346781052</v>
      </c>
      <c r="M108" s="14">
        <f t="shared" si="24"/>
        <v>0.55951603599106714</v>
      </c>
      <c r="N108" s="14">
        <f t="shared" si="31"/>
        <v>30.455592754473081</v>
      </c>
      <c r="O108" s="14">
        <f t="shared" si="32"/>
        <v>5.3892311095100736</v>
      </c>
      <c r="Q108" s="14">
        <v>0.21299495646747968</v>
      </c>
      <c r="R108" s="14">
        <v>8.4078550546624449</v>
      </c>
      <c r="S108" s="14">
        <f t="shared" si="22"/>
        <v>-17.127369346781052</v>
      </c>
      <c r="T108">
        <f t="shared" ca="1" si="23"/>
        <v>9.2002123176894157E-2</v>
      </c>
      <c r="V108">
        <f t="shared" si="25"/>
        <v>9.9008456402147824E-2</v>
      </c>
      <c r="W108">
        <f t="shared" si="26"/>
        <v>3.1619338984499703</v>
      </c>
      <c r="X108">
        <f t="shared" si="27"/>
        <v>293.34678074105517</v>
      </c>
    </row>
    <row r="109" spans="1:24" x14ac:dyDescent="0.3">
      <c r="A109" s="14">
        <v>0.58431470399192098</v>
      </c>
      <c r="B109" s="3">
        <f t="shared" si="28"/>
        <v>5.6663655255202339E-2</v>
      </c>
      <c r="C109" s="14">
        <v>10.425888128958674</v>
      </c>
      <c r="D109" s="3">
        <f t="shared" si="29"/>
        <v>0.23985032259437666</v>
      </c>
      <c r="E109" s="54">
        <v>21.445964118029224</v>
      </c>
      <c r="F109" s="14">
        <f t="shared" si="30"/>
        <v>7.0532685185753508</v>
      </c>
      <c r="M109" s="14">
        <f t="shared" si="24"/>
        <v>1.3590795992336828E-2</v>
      </c>
      <c r="N109" s="14">
        <f t="shared" si="31"/>
        <v>1.6917287295250591</v>
      </c>
      <c r="O109" s="14">
        <f t="shared" si="32"/>
        <v>0.39966397575892537</v>
      </c>
      <c r="Q109" s="14">
        <v>0.58431470399192098</v>
      </c>
      <c r="R109" s="14">
        <v>10.425888128958674</v>
      </c>
      <c r="S109" s="14">
        <f t="shared" si="22"/>
        <v>7.0532685185753508</v>
      </c>
      <c r="T109">
        <f t="shared" ca="1" si="23"/>
        <v>0.8001021155752549</v>
      </c>
      <c r="V109">
        <f t="shared" si="25"/>
        <v>3.2107698268804196E-3</v>
      </c>
      <c r="W109">
        <f t="shared" si="26"/>
        <v>5.752817724862655E-2</v>
      </c>
      <c r="X109">
        <f t="shared" si="27"/>
        <v>49.748596795126126</v>
      </c>
    </row>
    <row r="110" spans="1:24" x14ac:dyDescent="0.3">
      <c r="A110" s="14">
        <v>0.56052210691398596</v>
      </c>
      <c r="B110" s="3">
        <f t="shared" si="28"/>
        <v>3.287105817726732E-2</v>
      </c>
      <c r="C110" s="14">
        <v>10.304586150990758</v>
      </c>
      <c r="D110" s="3">
        <f t="shared" si="29"/>
        <v>0.11854834462646124</v>
      </c>
      <c r="E110" s="54">
        <v>7.6777081782347523</v>
      </c>
      <c r="F110" s="14">
        <f t="shared" si="30"/>
        <v>-6.7149874212191207</v>
      </c>
      <c r="M110" s="14">
        <f t="shared" si="24"/>
        <v>3.8968095330351431E-3</v>
      </c>
      <c r="N110" s="14">
        <f t="shared" si="31"/>
        <v>-0.79605064297303663</v>
      </c>
      <c r="O110" s="14">
        <f t="shared" si="32"/>
        <v>-0.22072874218251198</v>
      </c>
      <c r="Q110" s="14">
        <v>0.56052210691398596</v>
      </c>
      <c r="R110" s="14">
        <v>10.304586150990758</v>
      </c>
      <c r="S110" s="14">
        <f t="shared" si="22"/>
        <v>-6.7149874212191207</v>
      </c>
      <c r="T110">
        <f t="shared" ca="1" si="23"/>
        <v>0.2935812603606559</v>
      </c>
      <c r="V110">
        <f t="shared" si="25"/>
        <v>1.0805064656932927E-3</v>
      </c>
      <c r="W110">
        <f t="shared" si="26"/>
        <v>1.4053710013674222E-2</v>
      </c>
      <c r="X110">
        <f t="shared" si="27"/>
        <v>45.091056067131014</v>
      </c>
    </row>
    <row r="111" spans="1:24" x14ac:dyDescent="0.3">
      <c r="A111" s="14">
        <v>0.22854141023668295</v>
      </c>
      <c r="B111" s="3">
        <f t="shared" si="28"/>
        <v>-0.29910963850003569</v>
      </c>
      <c r="C111" s="14">
        <v>8.5126820691158454</v>
      </c>
      <c r="D111" s="3">
        <f t="shared" si="29"/>
        <v>-1.6733557372484515</v>
      </c>
      <c r="E111" s="54">
        <v>7.3814766589202918</v>
      </c>
      <c r="F111" s="14">
        <f t="shared" si="30"/>
        <v>-7.0112189405335812</v>
      </c>
      <c r="M111" s="14">
        <f t="shared" si="24"/>
        <v>0.50051682965034505</v>
      </c>
      <c r="N111" s="14">
        <f t="shared" si="31"/>
        <v>11.732263439246879</v>
      </c>
      <c r="O111" s="14">
        <f t="shared" si="32"/>
        <v>2.0971231627476028</v>
      </c>
      <c r="Q111" s="14">
        <v>0.22854141023668295</v>
      </c>
      <c r="R111" s="14">
        <v>8.5126820691158454</v>
      </c>
      <c r="S111" s="14">
        <f t="shared" si="22"/>
        <v>-7.0112189405335812</v>
      </c>
      <c r="T111">
        <f t="shared" ca="1" si="23"/>
        <v>0.96232835404801831</v>
      </c>
      <c r="V111">
        <f t="shared" si="25"/>
        <v>8.946657584362204E-2</v>
      </c>
      <c r="W111">
        <f t="shared" si="26"/>
        <v>2.8001194233823088</v>
      </c>
      <c r="X111">
        <f t="shared" si="27"/>
        <v>49.157191032096833</v>
      </c>
    </row>
    <row r="112" spans="1:24" x14ac:dyDescent="0.3">
      <c r="A112" s="14">
        <v>0.51961115802351521</v>
      </c>
      <c r="B112" s="3">
        <f t="shared" si="28"/>
        <v>-8.0398907132034347E-3</v>
      </c>
      <c r="C112" s="14">
        <v>10.098355396558443</v>
      </c>
      <c r="D112" s="3">
        <f t="shared" si="29"/>
        <v>-8.7682409805854178E-2</v>
      </c>
      <c r="E112" s="54">
        <v>23.46581997393514</v>
      </c>
      <c r="F112" s="14">
        <f t="shared" si="30"/>
        <v>9.0731243744812673</v>
      </c>
      <c r="M112" s="14">
        <f t="shared" si="24"/>
        <v>7.049569923093848E-4</v>
      </c>
      <c r="N112" s="14">
        <f t="shared" si="31"/>
        <v>-0.79555340962275078</v>
      </c>
      <c r="O112" s="14">
        <f t="shared" si="32"/>
        <v>-7.2946928398131661E-2</v>
      </c>
      <c r="Q112" s="14">
        <v>0.51961115802351521</v>
      </c>
      <c r="R112" s="14">
        <v>10.098355396558443</v>
      </c>
      <c r="S112" s="14">
        <f t="shared" si="22"/>
        <v>9.0731243744812673</v>
      </c>
      <c r="T112">
        <f t="shared" ca="1" si="23"/>
        <v>0.31941730642249933</v>
      </c>
      <c r="V112">
        <f t="shared" si="25"/>
        <v>6.4639842680254829E-5</v>
      </c>
      <c r="W112">
        <f t="shared" si="26"/>
        <v>7.6882049893617528E-3</v>
      </c>
      <c r="X112">
        <f t="shared" si="27"/>
        <v>82.321585914806093</v>
      </c>
    </row>
    <row r="113" spans="1:24" x14ac:dyDescent="0.3">
      <c r="A113" s="14">
        <v>0.1153899294705325</v>
      </c>
      <c r="B113" s="3">
        <f t="shared" si="28"/>
        <v>-0.41226111926618614</v>
      </c>
      <c r="C113" s="14">
        <v>7.6032952201493984</v>
      </c>
      <c r="D113" s="3">
        <f t="shared" si="29"/>
        <v>-2.5827425862148985</v>
      </c>
      <c r="E113" s="54">
        <v>5.8851987129310146</v>
      </c>
      <c r="F113" s="14">
        <f t="shared" si="30"/>
        <v>-8.5074968865228584</v>
      </c>
      <c r="M113" s="14">
        <f t="shared" si="24"/>
        <v>1.0647643493693983</v>
      </c>
      <c r="N113" s="14">
        <f t="shared" si="31"/>
        <v>21.972674510913244</v>
      </c>
      <c r="O113" s="14">
        <f t="shared" si="32"/>
        <v>3.5073101885915072</v>
      </c>
      <c r="Q113" s="14">
        <v>0.1153899294705325</v>
      </c>
      <c r="R113" s="14">
        <v>7.6032952201493984</v>
      </c>
      <c r="S113" s="14">
        <f t="shared" si="22"/>
        <v>-8.5074968865228584</v>
      </c>
      <c r="T113">
        <f t="shared" ca="1" si="23"/>
        <v>0.85146991747994261</v>
      </c>
      <c r="V113">
        <f t="shared" si="25"/>
        <v>0.16995923045860856</v>
      </c>
      <c r="W113">
        <f t="shared" si="26"/>
        <v>6.6705592666480227</v>
      </c>
      <c r="X113">
        <f t="shared" si="27"/>
        <v>72.37750327419613</v>
      </c>
    </row>
    <row r="114" spans="1:24" x14ac:dyDescent="0.3">
      <c r="A114" s="14">
        <v>0.95615524615977532</v>
      </c>
      <c r="B114" s="3">
        <f t="shared" si="28"/>
        <v>0.42850419742305668</v>
      </c>
      <c r="C114" s="14">
        <v>13.415427089204348</v>
      </c>
      <c r="D114" s="3">
        <f t="shared" si="29"/>
        <v>3.2293892828400512</v>
      </c>
      <c r="E114" s="54">
        <v>19.887979230261408</v>
      </c>
      <c r="F114" s="14">
        <f t="shared" si="30"/>
        <v>5.4952836308075348</v>
      </c>
      <c r="M114" s="14">
        <f t="shared" si="24"/>
        <v>1.3838068628099967</v>
      </c>
      <c r="N114" s="14">
        <f t="shared" si="31"/>
        <v>17.746410063496217</v>
      </c>
      <c r="O114" s="14">
        <f t="shared" si="32"/>
        <v>2.3547521018312434</v>
      </c>
      <c r="Q114" s="14">
        <v>0.95615524615977532</v>
      </c>
      <c r="R114" s="14">
        <v>13.415427089204348</v>
      </c>
      <c r="S114" s="14">
        <f t="shared" si="22"/>
        <v>5.4952836308075348</v>
      </c>
      <c r="T114">
        <f t="shared" ca="1" si="23"/>
        <v>0.59895088280817033</v>
      </c>
      <c r="V114">
        <f t="shared" si="25"/>
        <v>0.18361584720917792</v>
      </c>
      <c r="W114">
        <f t="shared" si="26"/>
        <v>10.428955140122181</v>
      </c>
      <c r="X114">
        <f t="shared" si="27"/>
        <v>30.198142183021243</v>
      </c>
    </row>
    <row r="115" spans="1:24" x14ac:dyDescent="0.3">
      <c r="A115" s="14">
        <v>0.2711775736906511</v>
      </c>
      <c r="B115" s="3">
        <f t="shared" si="28"/>
        <v>-0.25647347504606754</v>
      </c>
      <c r="C115" s="14">
        <v>8.7814891484700812</v>
      </c>
      <c r="D115" s="3">
        <f t="shared" si="29"/>
        <v>-1.4045486578942157</v>
      </c>
      <c r="E115" s="54">
        <v>13.883879470668035</v>
      </c>
      <c r="F115" s="14">
        <f t="shared" si="30"/>
        <v>-0.50881612878583837</v>
      </c>
      <c r="M115" s="14">
        <f t="shared" si="24"/>
        <v>0.36022947516141979</v>
      </c>
      <c r="N115" s="14">
        <f t="shared" si="31"/>
        <v>0.71465701080107968</v>
      </c>
      <c r="O115" s="14">
        <f t="shared" si="32"/>
        <v>0.1304978407091914</v>
      </c>
      <c r="Q115" s="14">
        <v>0.2711775736906511</v>
      </c>
      <c r="R115" s="14">
        <v>8.7814891484700812</v>
      </c>
      <c r="S115" s="14">
        <f t="shared" si="22"/>
        <v>-0.50881612878583837</v>
      </c>
      <c r="T115">
        <f t="shared" ca="1" si="23"/>
        <v>3.6635645706894815E-2</v>
      </c>
      <c r="V115">
        <f t="shared" si="25"/>
        <v>6.5778643402205836E-2</v>
      </c>
      <c r="W115">
        <f t="shared" si="26"/>
        <v>1.9727569323924425</v>
      </c>
      <c r="X115">
        <f t="shared" si="27"/>
        <v>0.25889385291260686</v>
      </c>
    </row>
    <row r="116" spans="1:24" x14ac:dyDescent="0.3">
      <c r="A116" s="14">
        <v>0.82896478028602316</v>
      </c>
      <c r="B116" s="3">
        <f t="shared" si="28"/>
        <v>0.30131373154930452</v>
      </c>
      <c r="C116" s="14">
        <v>11.900164587022058</v>
      </c>
      <c r="D116" s="3">
        <f t="shared" si="29"/>
        <v>1.7141267806577609</v>
      </c>
      <c r="E116" s="54">
        <v>11.610097241500625</v>
      </c>
      <c r="F116" s="14">
        <f t="shared" si="30"/>
        <v>-2.7825983579532476</v>
      </c>
      <c r="M116" s="14">
        <f t="shared" si="24"/>
        <v>0.51648993662858611</v>
      </c>
      <c r="N116" s="14">
        <f t="shared" si="31"/>
        <v>-4.7697263651819721</v>
      </c>
      <c r="O116" s="14">
        <f t="shared" si="32"/>
        <v>-0.83843509463786037</v>
      </c>
      <c r="Q116" s="14">
        <v>0.82896478028602316</v>
      </c>
      <c r="R116" s="14">
        <v>11.900164587022058</v>
      </c>
      <c r="S116" s="14">
        <f t="shared" si="22"/>
        <v>-2.7825983579532476</v>
      </c>
      <c r="T116">
        <f t="shared" ca="1" si="23"/>
        <v>0.50625897156759814</v>
      </c>
      <c r="V116">
        <f t="shared" si="25"/>
        <v>9.0789964820166352E-2</v>
      </c>
      <c r="W116">
        <f t="shared" si="26"/>
        <v>2.9382306201681394</v>
      </c>
      <c r="X116">
        <f t="shared" si="27"/>
        <v>7.7428536216841097</v>
      </c>
    </row>
    <row r="117" spans="1:24" x14ac:dyDescent="0.3">
      <c r="A117" s="14">
        <v>0.40206845595162399</v>
      </c>
      <c r="B117" s="3">
        <f t="shared" si="28"/>
        <v>-0.12558259278509465</v>
      </c>
      <c r="C117" s="14">
        <v>9.5040064754565279</v>
      </c>
      <c r="D117" s="3">
        <f t="shared" si="29"/>
        <v>-0.68203133090776902</v>
      </c>
      <c r="E117" s="54">
        <v>19.318865194363752</v>
      </c>
      <c r="F117" s="14">
        <f t="shared" si="30"/>
        <v>4.9261695949098794</v>
      </c>
      <c r="M117" s="14">
        <f t="shared" si="24"/>
        <v>8.5651262896066491E-2</v>
      </c>
      <c r="N117" s="14">
        <f t="shared" si="31"/>
        <v>-3.3598020050937705</v>
      </c>
      <c r="O117" s="14">
        <f t="shared" si="32"/>
        <v>-0.61864115022788202</v>
      </c>
      <c r="Q117" s="14">
        <v>0.40206845595162399</v>
      </c>
      <c r="R117" s="14">
        <v>9.5040064754565279</v>
      </c>
      <c r="S117" s="14">
        <f t="shared" si="22"/>
        <v>4.9261695949098794</v>
      </c>
      <c r="T117">
        <f t="shared" ca="1" si="23"/>
        <v>0.58676105876520079</v>
      </c>
      <c r="V117">
        <f t="shared" si="25"/>
        <v>1.5770987610626907E-2</v>
      </c>
      <c r="W117">
        <f t="shared" si="26"/>
        <v>0.4651667363398227</v>
      </c>
      <c r="X117">
        <f t="shared" si="27"/>
        <v>24.267146877814564</v>
      </c>
    </row>
    <row r="118" spans="1:24" x14ac:dyDescent="0.3">
      <c r="A118" s="14">
        <v>0.63510333897858151</v>
      </c>
      <c r="B118" s="3">
        <f t="shared" si="28"/>
        <v>0.10745229024186287</v>
      </c>
      <c r="C118" s="14">
        <v>10.690800944894644</v>
      </c>
      <c r="D118" s="3">
        <f t="shared" si="29"/>
        <v>0.50476313853034682</v>
      </c>
      <c r="E118" s="54">
        <v>14.078717110023717</v>
      </c>
      <c r="F118" s="14">
        <f t="shared" si="30"/>
        <v>-0.31397848943015561</v>
      </c>
      <c r="M118" s="14">
        <f t="shared" si="24"/>
        <v>5.4237955264756464E-2</v>
      </c>
      <c r="N118" s="14">
        <f t="shared" si="31"/>
        <v>-0.15848476775578266</v>
      </c>
      <c r="O118" s="14">
        <f t="shared" si="32"/>
        <v>-3.3737707775950754E-2</v>
      </c>
      <c r="Q118" s="14">
        <v>0.63510333897858151</v>
      </c>
      <c r="R118" s="14">
        <v>10.690800944894644</v>
      </c>
      <c r="S118" s="14">
        <f t="shared" si="22"/>
        <v>-0.31397848943015561</v>
      </c>
      <c r="T118">
        <f t="shared" ca="1" si="23"/>
        <v>7.6438840799018748E-2</v>
      </c>
      <c r="V118">
        <f t="shared" si="25"/>
        <v>1.1545994678221538E-2</v>
      </c>
      <c r="W118">
        <f t="shared" si="26"/>
        <v>0.25478582601900612</v>
      </c>
      <c r="X118">
        <f t="shared" si="27"/>
        <v>9.8582491824842342E-2</v>
      </c>
    </row>
    <row r="119" spans="1:24" x14ac:dyDescent="0.3">
      <c r="A119" s="14">
        <v>0.18349742484278608</v>
      </c>
      <c r="B119" s="3">
        <f t="shared" si="28"/>
        <v>-0.34415362389393256</v>
      </c>
      <c r="C119" s="14">
        <v>8.1957664914594393</v>
      </c>
      <c r="D119" s="3">
        <f t="shared" si="29"/>
        <v>-1.9902713149048576</v>
      </c>
      <c r="E119" s="54">
        <v>15.77886511462566</v>
      </c>
      <c r="F119" s="14">
        <f t="shared" si="30"/>
        <v>1.3861695151717868</v>
      </c>
      <c r="M119" s="14">
        <f t="shared" si="24"/>
        <v>0.68495908555664897</v>
      </c>
      <c r="N119" s="14">
        <f t="shared" si="31"/>
        <v>-2.7588534236419813</v>
      </c>
      <c r="O119" s="14">
        <f t="shared" si="32"/>
        <v>-0.47705526197766596</v>
      </c>
      <c r="Q119" s="14">
        <v>0.18349742484278608</v>
      </c>
      <c r="R119" s="14">
        <v>8.1957664914594393</v>
      </c>
      <c r="S119" s="14">
        <f t="shared" si="22"/>
        <v>1.3861695151717868</v>
      </c>
      <c r="T119">
        <f t="shared" ca="1" si="23"/>
        <v>0.30183669827225335</v>
      </c>
      <c r="V119">
        <f t="shared" si="25"/>
        <v>0.11844171683932639</v>
      </c>
      <c r="W119">
        <f t="shared" si="26"/>
        <v>3.9611799069331108</v>
      </c>
      <c r="X119">
        <f t="shared" si="27"/>
        <v>1.9214659247915864</v>
      </c>
    </row>
    <row r="120" spans="1:24" x14ac:dyDescent="0.3">
      <c r="A120" s="14">
        <v>7.0071647320495534E-2</v>
      </c>
      <c r="B120" s="3">
        <f t="shared" si="28"/>
        <v>-0.45757940141622311</v>
      </c>
      <c r="C120" s="14">
        <v>7.0494847529037123</v>
      </c>
      <c r="D120" s="3">
        <f t="shared" si="29"/>
        <v>-3.1365530534605846</v>
      </c>
      <c r="E120" s="54">
        <v>16.198088739329251</v>
      </c>
      <c r="F120" s="14">
        <f t="shared" si="30"/>
        <v>1.8053931398753775</v>
      </c>
      <c r="M120" s="14">
        <f t="shared" si="24"/>
        <v>1.4352220687127211</v>
      </c>
      <c r="N120" s="14">
        <f t="shared" si="31"/>
        <v>-5.6627113655729078</v>
      </c>
      <c r="O120" s="14">
        <f t="shared" si="32"/>
        <v>-0.82611071226513078</v>
      </c>
      <c r="Q120" s="14">
        <v>7.0071647320495534E-2</v>
      </c>
      <c r="R120" s="14">
        <v>7.0494847529037123</v>
      </c>
      <c r="S120" s="14">
        <f t="shared" si="22"/>
        <v>1.8053931398753775</v>
      </c>
      <c r="T120">
        <f t="shared" ca="1" si="23"/>
        <v>0.81269969254280117</v>
      </c>
      <c r="V120">
        <f t="shared" si="25"/>
        <v>0.20937890860042904</v>
      </c>
      <c r="W120">
        <f t="shared" si="26"/>
        <v>9.8379650571729158</v>
      </c>
      <c r="X120">
        <f t="shared" si="27"/>
        <v>3.2594443895090746</v>
      </c>
    </row>
    <row r="121" spans="1:24" x14ac:dyDescent="0.3">
      <c r="A121" s="14">
        <v>0.85685475319378701</v>
      </c>
      <c r="B121" s="3">
        <f t="shared" si="28"/>
        <v>0.32920370445706837</v>
      </c>
      <c r="C121" s="14">
        <v>12.132589183134847</v>
      </c>
      <c r="D121" s="3">
        <f t="shared" si="29"/>
        <v>1.9465513767705502</v>
      </c>
      <c r="E121" s="54">
        <v>24.191612662107218</v>
      </c>
      <c r="F121" s="14">
        <f t="shared" si="30"/>
        <v>9.7989170626533451</v>
      </c>
      <c r="M121" s="14">
        <f t="shared" si="24"/>
        <v>0.64081192414887178</v>
      </c>
      <c r="N121" s="14">
        <f t="shared" si="31"/>
        <v>19.074095499168305</v>
      </c>
      <c r="O121" s="14">
        <f t="shared" si="32"/>
        <v>3.2258397966930561</v>
      </c>
      <c r="Q121" s="14">
        <v>0.85685475319378701</v>
      </c>
      <c r="R121" s="14">
        <v>12.132589183134847</v>
      </c>
      <c r="S121" s="14">
        <f t="shared" si="22"/>
        <v>9.7989170626533451</v>
      </c>
      <c r="T121">
        <f t="shared" ca="1" si="23"/>
        <v>0.65974489558906324</v>
      </c>
      <c r="V121">
        <f t="shared" si="25"/>
        <v>0.10837507902825681</v>
      </c>
      <c r="W121">
        <f t="shared" si="26"/>
        <v>3.7890622624073247</v>
      </c>
      <c r="X121">
        <f t="shared" si="27"/>
        <v>96.018775600758858</v>
      </c>
    </row>
    <row r="122" spans="1:24" x14ac:dyDescent="0.3">
      <c r="A122" s="14">
        <v>0.48360461743847871</v>
      </c>
      <c r="B122" s="3">
        <f t="shared" si="28"/>
        <v>-4.404643129823993E-2</v>
      </c>
      <c r="C122" s="14">
        <v>9.9177825899799235</v>
      </c>
      <c r="D122" s="3">
        <f t="shared" si="29"/>
        <v>-0.26825521638437344</v>
      </c>
      <c r="E122" s="54">
        <v>6.79210135480389</v>
      </c>
      <c r="F122" s="14">
        <f t="shared" si="30"/>
        <v>-7.600594244649983</v>
      </c>
      <c r="M122" s="14">
        <f t="shared" si="24"/>
        <v>1.1815684958868792E-2</v>
      </c>
      <c r="N122" s="14">
        <f t="shared" si="31"/>
        <v>2.0388990537484046</v>
      </c>
      <c r="O122" s="14">
        <f t="shared" si="32"/>
        <v>0.33477905222277327</v>
      </c>
      <c r="Q122" s="14">
        <v>0.48360461743847871</v>
      </c>
      <c r="R122" s="14">
        <v>9.9177825899799235</v>
      </c>
      <c r="S122" s="14">
        <f t="shared" si="22"/>
        <v>-7.600594244649983</v>
      </c>
      <c r="T122">
        <f t="shared" ca="1" si="23"/>
        <v>0.51740090694424057</v>
      </c>
      <c r="V122">
        <f t="shared" si="25"/>
        <v>1.9400881101105702E-3</v>
      </c>
      <c r="W122">
        <f t="shared" si="26"/>
        <v>7.1960861117427014E-2</v>
      </c>
      <c r="X122">
        <f t="shared" si="27"/>
        <v>57.769032871806445</v>
      </c>
    </row>
    <row r="123" spans="1:24" x14ac:dyDescent="0.3">
      <c r="A123" s="14">
        <v>0.13075186801735816</v>
      </c>
      <c r="B123" s="3">
        <f t="shared" si="28"/>
        <v>-0.39689918071936048</v>
      </c>
      <c r="C123" s="14">
        <v>7.7543119128689639</v>
      </c>
      <c r="D123" s="3">
        <f t="shared" si="29"/>
        <v>-2.431725893495333</v>
      </c>
      <c r="E123" s="54">
        <v>25.590038073132746</v>
      </c>
      <c r="F123" s="14">
        <f t="shared" si="30"/>
        <v>11.197342473678873</v>
      </c>
      <c r="M123" s="14">
        <f t="shared" si="24"/>
        <v>0.96515001486235252</v>
      </c>
      <c r="N123" s="14">
        <f t="shared" si="31"/>
        <v>-27.228867631579998</v>
      </c>
      <c r="O123" s="14">
        <f t="shared" si="32"/>
        <v>-4.4442160540372422</v>
      </c>
      <c r="Q123" s="14">
        <v>0.13075186801735816</v>
      </c>
      <c r="R123" s="14">
        <v>7.7543119128689639</v>
      </c>
      <c r="S123" s="14">
        <f t="shared" si="22"/>
        <v>11.197342473678873</v>
      </c>
      <c r="T123">
        <f t="shared" ca="1" si="23"/>
        <v>1.2003142817650025E-2</v>
      </c>
      <c r="V123">
        <f t="shared" si="25"/>
        <v>0.15752895965569957</v>
      </c>
      <c r="W123">
        <f t="shared" si="26"/>
        <v>5.9132908210956758</v>
      </c>
      <c r="X123">
        <f t="shared" si="27"/>
        <v>125.3804784728529</v>
      </c>
    </row>
    <row r="124" spans="1:24" x14ac:dyDescent="0.3">
      <c r="A124" s="14">
        <v>0.57079144716843599</v>
      </c>
      <c r="B124" s="3">
        <f t="shared" si="28"/>
        <v>4.3140398431717353E-2</v>
      </c>
      <c r="C124" s="14">
        <v>10.356778972426893</v>
      </c>
      <c r="D124" s="3">
        <f t="shared" si="29"/>
        <v>0.17074116606259615</v>
      </c>
      <c r="E124" s="54">
        <v>8.7726443022256717</v>
      </c>
      <c r="F124" s="14">
        <f t="shared" si="30"/>
        <v>-5.6200512972282013</v>
      </c>
      <c r="M124" s="14">
        <f t="shared" si="24"/>
        <v>7.3658419326364149E-3</v>
      </c>
      <c r="N124" s="14">
        <f t="shared" si="31"/>
        <v>-0.95957411182034924</v>
      </c>
      <c r="O124" s="14">
        <f t="shared" si="32"/>
        <v>-0.24245125216911456</v>
      </c>
      <c r="Q124" s="14">
        <v>0.57079144716843599</v>
      </c>
      <c r="R124" s="14">
        <v>10.356778972426893</v>
      </c>
      <c r="S124" s="14">
        <f t="shared" si="22"/>
        <v>-5.6200512972282013</v>
      </c>
      <c r="T124">
        <f t="shared" ca="1" si="23"/>
        <v>2.5812576940720477E-2</v>
      </c>
      <c r="V124">
        <f t="shared" si="25"/>
        <v>1.861093976847321E-3</v>
      </c>
      <c r="W124">
        <f t="shared" si="26"/>
        <v>2.9152545788415037E-2</v>
      </c>
      <c r="X124">
        <f t="shared" si="27"/>
        <v>31.584976583476386</v>
      </c>
    </row>
    <row r="125" spans="1:24" x14ac:dyDescent="0.3">
      <c r="A125" s="14">
        <v>0.15555638406817773</v>
      </c>
      <c r="B125" s="3">
        <f t="shared" si="28"/>
        <v>-0.37209466466854091</v>
      </c>
      <c r="C125" s="14">
        <v>7.9742202625809711</v>
      </c>
      <c r="D125" s="3">
        <f t="shared" si="29"/>
        <v>-2.2118175437833258</v>
      </c>
      <c r="E125" s="54">
        <v>17.223503088316647</v>
      </c>
      <c r="F125" s="14">
        <f t="shared" si="30"/>
        <v>2.8308074888627743</v>
      </c>
      <c r="M125" s="14">
        <f t="shared" si="24"/>
        <v>0.82300550726205246</v>
      </c>
      <c r="N125" s="14">
        <f t="shared" si="31"/>
        <v>-6.2612296669399061</v>
      </c>
      <c r="O125" s="14">
        <f t="shared" si="32"/>
        <v>-1.0533283633095885</v>
      </c>
      <c r="Q125" s="14">
        <v>0.15555638406817773</v>
      </c>
      <c r="R125" s="14">
        <v>7.9742202625809711</v>
      </c>
      <c r="S125" s="14">
        <f t="shared" si="22"/>
        <v>2.8308074888627743</v>
      </c>
      <c r="T125">
        <f t="shared" ca="1" si="23"/>
        <v>0.23379404573010976</v>
      </c>
      <c r="V125">
        <f t="shared" si="25"/>
        <v>0.13845443947479391</v>
      </c>
      <c r="W125">
        <f t="shared" si="26"/>
        <v>4.8921368469877047</v>
      </c>
      <c r="X125">
        <f t="shared" si="27"/>
        <v>8.0134710390015655</v>
      </c>
    </row>
    <row r="126" spans="1:24" x14ac:dyDescent="0.3">
      <c r="A126" s="14">
        <v>0.73085618596848068</v>
      </c>
      <c r="B126" s="3">
        <f t="shared" si="28"/>
        <v>0.20320513723176203</v>
      </c>
      <c r="C126" s="14">
        <v>11.230808976577496</v>
      </c>
      <c r="D126" s="3">
        <f t="shared" si="29"/>
        <v>1.044771170213199</v>
      </c>
      <c r="E126" s="54">
        <v>13.105308804952074</v>
      </c>
      <c r="F126" s="14">
        <f t="shared" si="30"/>
        <v>-1.2873867945017992</v>
      </c>
      <c r="M126" s="14">
        <f t="shared" si="24"/>
        <v>0.2123028690189617</v>
      </c>
      <c r="N126" s="14">
        <f t="shared" si="31"/>
        <v>-1.3450246078086638</v>
      </c>
      <c r="O126" s="14">
        <f t="shared" si="32"/>
        <v>-0.26160361024709633</v>
      </c>
      <c r="Q126" s="14">
        <v>0.73085618596848068</v>
      </c>
      <c r="R126" s="14">
        <v>11.230808976577496</v>
      </c>
      <c r="S126" s="14">
        <f t="shared" si="22"/>
        <v>-1.2873867945017992</v>
      </c>
      <c r="T126">
        <f t="shared" ca="1" si="23"/>
        <v>0.48690348102594627</v>
      </c>
      <c r="V126">
        <f t="shared" si="25"/>
        <v>4.1292327797379243E-2</v>
      </c>
      <c r="W126">
        <f t="shared" si="26"/>
        <v>1.0915467981086573</v>
      </c>
      <c r="X126">
        <f t="shared" si="27"/>
        <v>1.6573647586576177</v>
      </c>
    </row>
    <row r="127" spans="1:24" x14ac:dyDescent="0.3">
      <c r="A127" s="14">
        <v>0.49293443054092012</v>
      </c>
      <c r="B127" s="3">
        <f t="shared" si="28"/>
        <v>-3.4716618195798521E-2</v>
      </c>
      <c r="C127" s="14">
        <v>9.9645766356488252</v>
      </c>
      <c r="D127" s="3">
        <f t="shared" si="29"/>
        <v>-0.22146117071547167</v>
      </c>
      <c r="E127" s="54">
        <v>12.312875166244339</v>
      </c>
      <c r="F127" s="14">
        <f t="shared" si="30"/>
        <v>-2.0798204332095338</v>
      </c>
      <c r="M127" s="14">
        <f t="shared" si="24"/>
        <v>7.6883829089235863E-3</v>
      </c>
      <c r="N127" s="14">
        <f t="shared" si="31"/>
        <v>0.46059946801654278</v>
      </c>
      <c r="O127" s="14">
        <f t="shared" si="32"/>
        <v>7.2204331895555668E-2</v>
      </c>
      <c r="Q127" s="14">
        <v>0.49293443054092012</v>
      </c>
      <c r="R127" s="14">
        <v>9.9645766356488252</v>
      </c>
      <c r="S127" s="14">
        <f t="shared" si="22"/>
        <v>-2.0798204332095338</v>
      </c>
      <c r="T127">
        <f t="shared" ca="1" si="23"/>
        <v>0.38325789849672509</v>
      </c>
      <c r="V127">
        <f t="shared" si="25"/>
        <v>1.2052435789528489E-3</v>
      </c>
      <c r="W127">
        <f t="shared" si="26"/>
        <v>4.9045050134667284E-2</v>
      </c>
      <c r="X127">
        <f t="shared" si="27"/>
        <v>4.3256530343958932</v>
      </c>
    </row>
    <row r="128" spans="1:24" x14ac:dyDescent="0.3">
      <c r="A128" s="14">
        <v>0.74812885627135361</v>
      </c>
      <c r="B128" s="3">
        <f t="shared" si="28"/>
        <v>0.22047780753463497</v>
      </c>
      <c r="C128" s="14">
        <v>11.337226282815113</v>
      </c>
      <c r="D128" s="3">
        <f t="shared" si="29"/>
        <v>1.151188476450816</v>
      </c>
      <c r="E128" s="54">
        <v>17.908701617343468</v>
      </c>
      <c r="F128" s="14">
        <f t="shared" si="30"/>
        <v>3.5160060178895947</v>
      </c>
      <c r="M128" s="14">
        <f t="shared" si="24"/>
        <v>0.25381151134701269</v>
      </c>
      <c r="N128" s="14">
        <f t="shared" si="31"/>
        <v>4.0475856109262232</v>
      </c>
      <c r="O128" s="14">
        <f t="shared" si="32"/>
        <v>0.77520129810288041</v>
      </c>
      <c r="Q128" s="14">
        <v>0.74812885627135361</v>
      </c>
      <c r="R128" s="14">
        <v>11.337226282815113</v>
      </c>
      <c r="S128" s="14">
        <f t="shared" si="22"/>
        <v>3.5160060178895947</v>
      </c>
      <c r="T128">
        <f t="shared" ca="1" si="23"/>
        <v>2.051648444518217E-2</v>
      </c>
      <c r="V128">
        <f t="shared" si="25"/>
        <v>4.8610463615279542E-2</v>
      </c>
      <c r="W128">
        <f t="shared" si="26"/>
        <v>1.3252349083131509</v>
      </c>
      <c r="X128">
        <f t="shared" si="27"/>
        <v>12.362298317835844</v>
      </c>
    </row>
    <row r="129" spans="1:24" x14ac:dyDescent="0.3">
      <c r="A129" s="14">
        <v>0.69241470309982589</v>
      </c>
      <c r="B129" s="3">
        <f t="shared" si="28"/>
        <v>0.16476365436310725</v>
      </c>
      <c r="C129" s="14">
        <v>11.005413128687447</v>
      </c>
      <c r="D129" s="3">
        <f t="shared" si="29"/>
        <v>0.81937532232315036</v>
      </c>
      <c r="E129" s="54">
        <v>20.085371412860695</v>
      </c>
      <c r="F129" s="14">
        <f t="shared" si="30"/>
        <v>5.6926758134068223</v>
      </c>
      <c r="M129" s="14">
        <f t="shared" si="24"/>
        <v>0.13500327240091115</v>
      </c>
      <c r="N129" s="14">
        <f t="shared" si="31"/>
        <v>4.6644380794914175</v>
      </c>
      <c r="O129" s="14">
        <f t="shared" si="32"/>
        <v>0.93794607012138209</v>
      </c>
      <c r="Q129" s="14">
        <v>0.69241470309982589</v>
      </c>
      <c r="R129" s="14">
        <v>11.005413128687447</v>
      </c>
      <c r="S129" s="14">
        <f t="shared" si="22"/>
        <v>5.6926758134068223</v>
      </c>
      <c r="T129">
        <f t="shared" ca="1" si="23"/>
        <v>0.98324540070762567</v>
      </c>
      <c r="V129">
        <f t="shared" si="25"/>
        <v>2.7147061799085472E-2</v>
      </c>
      <c r="W129">
        <f t="shared" si="26"/>
        <v>0.67137591883216652</v>
      </c>
      <c r="X129">
        <f t="shared" si="27"/>
        <v>32.406557916547023</v>
      </c>
    </row>
    <row r="130" spans="1:24" x14ac:dyDescent="0.3">
      <c r="A130" s="14">
        <v>0.71888641471389281</v>
      </c>
      <c r="B130" s="3">
        <f t="shared" ref="B130:B141" si="33" xml:space="preserve"> $A130 - $I$14</f>
        <v>0.19123536597717417</v>
      </c>
      <c r="C130" s="14">
        <v>11.159073163189289</v>
      </c>
      <c r="D130" s="3">
        <f t="shared" ref="D130:D141" si="34" xml:space="preserve"> $C130 - $J$14</f>
        <v>0.97303535682499209</v>
      </c>
      <c r="E130" s="54">
        <v>5.6080984146683477</v>
      </c>
      <c r="F130" s="14">
        <f t="shared" ref="F130:F141" si="35" xml:space="preserve"> $E130 - $K$14</f>
        <v>-8.7845971847855253</v>
      </c>
      <c r="M130" s="14">
        <f t="shared" si="24"/>
        <v>0.18607877257115762</v>
      </c>
      <c r="N130" s="14">
        <f t="shared" ref="N130:N141" si="36">$F130 * $D130</f>
        <v>-8.5477236562616046</v>
      </c>
      <c r="O130" s="14">
        <f t="shared" ref="O130:O141" si="37">$B130 * $F130</f>
        <v>-1.6799256575945138</v>
      </c>
      <c r="Q130" s="14">
        <v>0.71888641471389281</v>
      </c>
      <c r="R130" s="14">
        <v>11.159073163189289</v>
      </c>
      <c r="S130" s="14">
        <f t="shared" ref="S130:S141" si="38" xml:space="preserve"> $E130 - $K$14</f>
        <v>-8.7845971847855253</v>
      </c>
      <c r="T130">
        <f t="shared" ref="T130:T141" ca="1" si="39">RAND()</f>
        <v>0.95270564111551082</v>
      </c>
      <c r="V130">
        <f t="shared" si="25"/>
        <v>3.6570965200423744E-2</v>
      </c>
      <c r="W130">
        <f t="shared" si="26"/>
        <v>0.9467978056315397</v>
      </c>
      <c r="X130">
        <f t="shared" si="27"/>
        <v>77.169147698941771</v>
      </c>
    </row>
    <row r="131" spans="1:24" x14ac:dyDescent="0.3">
      <c r="A131" s="14">
        <v>0.80175248244858155</v>
      </c>
      <c r="B131" s="3">
        <f t="shared" si="33"/>
        <v>0.27410143371186291</v>
      </c>
      <c r="C131" s="14">
        <v>11.695795078488892</v>
      </c>
      <c r="D131" s="3">
        <f t="shared" si="34"/>
        <v>1.5097572721245953</v>
      </c>
      <c r="E131" s="54">
        <v>14.181248995228088</v>
      </c>
      <c r="F131" s="14">
        <f t="shared" si="35"/>
        <v>-0.21144660422578454</v>
      </c>
      <c r="M131" s="14">
        <f t="shared" ref="M131:M141" si="40">$B131 * $D131</f>
        <v>0.41382663284626275</v>
      </c>
      <c r="N131" s="14">
        <f t="shared" si="36"/>
        <v>-0.31923304839592942</v>
      </c>
      <c r="O131" s="14">
        <f t="shared" si="37"/>
        <v>-5.795781737179239E-2</v>
      </c>
      <c r="Q131" s="14">
        <v>0.80175248244858155</v>
      </c>
      <c r="R131" s="14">
        <v>11.695795078488892</v>
      </c>
      <c r="S131" s="14">
        <f t="shared" si="38"/>
        <v>-0.21144660422578454</v>
      </c>
      <c r="T131">
        <f t="shared" ca="1" si="39"/>
        <v>0.15283709326885497</v>
      </c>
      <c r="V131">
        <f t="shared" ref="V131:V141" si="41">$B131^2</f>
        <v>7.513159596289877E-2</v>
      </c>
      <c r="W131">
        <f t="shared" ref="W131:W141" si="42">$D131^2</f>
        <v>2.2793670207330994</v>
      </c>
      <c r="X131">
        <f t="shared" ref="X131:X141" si="43">$F131^2</f>
        <v>4.4709666438615563E-2</v>
      </c>
    </row>
    <row r="132" spans="1:24" x14ac:dyDescent="0.3">
      <c r="A132" s="14">
        <v>0.6488638612543538</v>
      </c>
      <c r="B132" s="3">
        <f t="shared" si="33"/>
        <v>0.12121281251763516</v>
      </c>
      <c r="C132" s="14">
        <v>10.764509870728391</v>
      </c>
      <c r="D132" s="3">
        <f t="shared" si="34"/>
        <v>0.57847206436409415</v>
      </c>
      <c r="E132" s="54">
        <v>6.2150133241084404</v>
      </c>
      <c r="F132" s="14">
        <f t="shared" si="35"/>
        <v>-8.1776822753454326</v>
      </c>
      <c r="M132" s="14">
        <f t="shared" si="40"/>
        <v>7.0118225884454322E-2</v>
      </c>
      <c r="N132" s="14">
        <f t="shared" si="36"/>
        <v>-4.7305607475327349</v>
      </c>
      <c r="O132" s="14">
        <f t="shared" si="37"/>
        <v>-0.99123986847023404</v>
      </c>
      <c r="Q132" s="14">
        <v>0.6488638612543538</v>
      </c>
      <c r="R132" s="14">
        <v>10.764509870728391</v>
      </c>
      <c r="S132" s="14">
        <f t="shared" si="38"/>
        <v>-8.1776822753454326</v>
      </c>
      <c r="T132">
        <f t="shared" ca="1" si="39"/>
        <v>0.37976001009001203</v>
      </c>
      <c r="V132">
        <f t="shared" si="41"/>
        <v>1.4692545918435371E-2</v>
      </c>
      <c r="W132">
        <f t="shared" si="42"/>
        <v>0.33462992924965668</v>
      </c>
      <c r="X132">
        <f t="shared" si="43"/>
        <v>66.87448739649885</v>
      </c>
    </row>
    <row r="133" spans="1:24" x14ac:dyDescent="0.3">
      <c r="A133" s="14">
        <v>0.10589150807319037</v>
      </c>
      <c r="B133" s="3">
        <f t="shared" si="33"/>
        <v>-0.42175954066352828</v>
      </c>
      <c r="C133" s="14">
        <v>7.5026447954901423</v>
      </c>
      <c r="D133" s="3">
        <f t="shared" si="34"/>
        <v>-2.6833930108741546</v>
      </c>
      <c r="E133" s="54">
        <v>8.7972665975394193</v>
      </c>
      <c r="F133" s="14">
        <f t="shared" si="35"/>
        <v>-5.5954290019144537</v>
      </c>
      <c r="M133" s="14">
        <f t="shared" si="40"/>
        <v>1.1317466036860055</v>
      </c>
      <c r="N133" s="14">
        <f t="shared" si="36"/>
        <v>15.014735076579791</v>
      </c>
      <c r="O133" s="14">
        <f t="shared" si="37"/>
        <v>2.3599255656628246</v>
      </c>
      <c r="Q133" s="14">
        <v>0.10589150807319037</v>
      </c>
      <c r="R133" s="14">
        <v>7.5026447954901423</v>
      </c>
      <c r="S133" s="14">
        <f t="shared" si="38"/>
        <v>-5.5954290019144537</v>
      </c>
      <c r="T133">
        <f t="shared" ca="1" si="39"/>
        <v>0.13153223505613632</v>
      </c>
      <c r="V133">
        <f t="shared" si="41"/>
        <v>0.17788111014071037</v>
      </c>
      <c r="W133">
        <f t="shared" si="42"/>
        <v>7.200598050808261</v>
      </c>
      <c r="X133">
        <f t="shared" si="43"/>
        <v>31.308825715465378</v>
      </c>
    </row>
    <row r="134" spans="1:24" x14ac:dyDescent="0.3">
      <c r="A134" s="14">
        <v>1.5043448142469162E-2</v>
      </c>
      <c r="B134" s="3">
        <f t="shared" si="33"/>
        <v>-0.51260760059424948</v>
      </c>
      <c r="C134" s="14">
        <v>5.6621109618144576</v>
      </c>
      <c r="D134" s="3">
        <f t="shared" si="34"/>
        <v>-4.5239268445498393</v>
      </c>
      <c r="E134" s="54">
        <v>15.673340991852456</v>
      </c>
      <c r="F134" s="14">
        <f t="shared" si="35"/>
        <v>1.2806453923985828</v>
      </c>
      <c r="M134" s="14">
        <f t="shared" si="40"/>
        <v>2.3189992850486072</v>
      </c>
      <c r="N134" s="14">
        <f t="shared" si="36"/>
        <v>-5.7935460690210112</v>
      </c>
      <c r="O134" s="14">
        <f t="shared" si="37"/>
        <v>-0.65646856180951862</v>
      </c>
      <c r="Q134" s="14">
        <v>1.5043448142469162E-2</v>
      </c>
      <c r="R134" s="14">
        <v>5.6621109618144576</v>
      </c>
      <c r="S134" s="14">
        <f t="shared" si="38"/>
        <v>1.2806453923985828</v>
      </c>
      <c r="T134">
        <f t="shared" ca="1" si="39"/>
        <v>0.24959564299912951</v>
      </c>
      <c r="V134">
        <f t="shared" si="41"/>
        <v>0.26276655218699357</v>
      </c>
      <c r="W134">
        <f t="shared" si="42"/>
        <v>20.465914094838666</v>
      </c>
      <c r="X134">
        <f t="shared" si="43"/>
        <v>1.6400526210717201</v>
      </c>
    </row>
    <row r="135" spans="1:24" x14ac:dyDescent="0.3">
      <c r="A135" s="14">
        <v>0.86727655355743161</v>
      </c>
      <c r="B135" s="3">
        <f t="shared" si="33"/>
        <v>0.33962550482071296</v>
      </c>
      <c r="C135" s="14">
        <v>12.227218329974246</v>
      </c>
      <c r="D135" s="3">
        <f t="shared" si="34"/>
        <v>2.0411805236099489</v>
      </c>
      <c r="E135" s="54">
        <v>3.8978754825075157</v>
      </c>
      <c r="F135" s="14">
        <f t="shared" si="35"/>
        <v>-10.494820116946357</v>
      </c>
      <c r="M135" s="14">
        <f t="shared" si="40"/>
        <v>0.69323696576123617</v>
      </c>
      <c r="N135" s="14">
        <f t="shared" si="36"/>
        <v>-21.421822421500792</v>
      </c>
      <c r="O135" s="14">
        <f t="shared" si="37"/>
        <v>-3.5643085802204806</v>
      </c>
      <c r="Q135" s="14">
        <v>0.86727655355743161</v>
      </c>
      <c r="R135" s="14">
        <v>12.227218329974246</v>
      </c>
      <c r="S135" s="14">
        <f t="shared" si="38"/>
        <v>-10.494820116946357</v>
      </c>
      <c r="T135">
        <f t="shared" ca="1" si="39"/>
        <v>0.30059309793536926</v>
      </c>
      <c r="V135">
        <f t="shared" si="41"/>
        <v>0.11534548352472412</v>
      </c>
      <c r="W135">
        <f t="shared" si="42"/>
        <v>4.1664179299645854</v>
      </c>
      <c r="X135">
        <f t="shared" si="43"/>
        <v>110.14124928706195</v>
      </c>
    </row>
    <row r="136" spans="1:24" x14ac:dyDescent="0.3">
      <c r="A136" s="14">
        <v>0.61910505768305635</v>
      </c>
      <c r="B136" s="3">
        <f t="shared" si="33"/>
        <v>9.1454008946337706E-2</v>
      </c>
      <c r="C136" s="14">
        <v>10.6062623823286</v>
      </c>
      <c r="D136" s="3">
        <f t="shared" si="34"/>
        <v>0.42022457596430307</v>
      </c>
      <c r="E136" s="54">
        <v>8.786157119757263</v>
      </c>
      <c r="F136" s="14">
        <f t="shared" si="35"/>
        <v>-5.60653847969661</v>
      </c>
      <c r="M136" s="14">
        <f t="shared" si="40"/>
        <v>3.8431222129710341E-2</v>
      </c>
      <c r="N136" s="14">
        <f t="shared" si="36"/>
        <v>-2.3560052552580562</v>
      </c>
      <c r="O136" s="14">
        <f t="shared" si="37"/>
        <v>-0.51274042028016042</v>
      </c>
      <c r="Q136" s="14">
        <v>0.61910505768305635</v>
      </c>
      <c r="R136" s="14">
        <v>10.6062623823286</v>
      </c>
      <c r="S136" s="14">
        <f t="shared" si="38"/>
        <v>-5.60653847969661</v>
      </c>
      <c r="T136">
        <f t="shared" ca="1" si="39"/>
        <v>0.37331552562330206</v>
      </c>
      <c r="V136">
        <f t="shared" si="41"/>
        <v>8.3638357523568175E-3</v>
      </c>
      <c r="W136">
        <f t="shared" si="42"/>
        <v>0.17658869424437831</v>
      </c>
      <c r="X136">
        <f t="shared" si="43"/>
        <v>31.433273724318774</v>
      </c>
    </row>
    <row r="137" spans="1:24" x14ac:dyDescent="0.3">
      <c r="A137" s="14">
        <v>0.39728094655877244</v>
      </c>
      <c r="B137" s="3">
        <f t="shared" si="33"/>
        <v>-0.1303701021779462</v>
      </c>
      <c r="C137" s="14">
        <v>9.479217244324154</v>
      </c>
      <c r="D137" s="3">
        <f t="shared" si="34"/>
        <v>-0.70682056204014287</v>
      </c>
      <c r="E137" s="54">
        <v>3.9297714616986923</v>
      </c>
      <c r="F137" s="14">
        <f t="shared" si="35"/>
        <v>-10.462924137755181</v>
      </c>
      <c r="M137" s="14">
        <f t="shared" si="40"/>
        <v>9.2148268894646793E-2</v>
      </c>
      <c r="N137" s="14">
        <f t="shared" si="36"/>
        <v>7.3954099196314944</v>
      </c>
      <c r="O137" s="14">
        <f t="shared" si="37"/>
        <v>1.3640524889192425</v>
      </c>
      <c r="Q137" s="14">
        <v>0.39728094655877244</v>
      </c>
      <c r="R137" s="14">
        <v>9.479217244324154</v>
      </c>
      <c r="S137" s="14">
        <f t="shared" si="38"/>
        <v>-10.462924137755181</v>
      </c>
      <c r="T137">
        <f t="shared" ca="1" si="39"/>
        <v>2.5356529846728426E-3</v>
      </c>
      <c r="V137">
        <f t="shared" si="41"/>
        <v>1.6996363541888132E-2</v>
      </c>
      <c r="W137">
        <f t="shared" si="42"/>
        <v>0.49959530692274345</v>
      </c>
      <c r="X137">
        <f t="shared" si="43"/>
        <v>109.47278151241999</v>
      </c>
    </row>
    <row r="138" spans="1:24" x14ac:dyDescent="0.3">
      <c r="A138" s="14">
        <v>0.80825257322052968</v>
      </c>
      <c r="B138" s="3">
        <f t="shared" si="33"/>
        <v>0.28060152448381104</v>
      </c>
      <c r="C138" s="14">
        <v>11.742949988433494</v>
      </c>
      <c r="D138" s="3">
        <f t="shared" si="34"/>
        <v>1.5569121820691976</v>
      </c>
      <c r="E138" s="54">
        <v>9.2865292723581661</v>
      </c>
      <c r="F138" s="14">
        <f t="shared" si="35"/>
        <v>-5.1061663270957069</v>
      </c>
      <c r="M138" s="14">
        <f t="shared" si="40"/>
        <v>0.43687193177603362</v>
      </c>
      <c r="N138" s="14">
        <f t="shared" si="36"/>
        <v>-7.9498525583268371</v>
      </c>
      <c r="O138" s="14">
        <f t="shared" si="37"/>
        <v>-1.4327980556509574</v>
      </c>
      <c r="Q138" s="14">
        <v>0.80825257322052968</v>
      </c>
      <c r="R138" s="14">
        <v>11.742949988433494</v>
      </c>
      <c r="S138" s="14">
        <f t="shared" si="38"/>
        <v>-5.1061663270957069</v>
      </c>
      <c r="T138">
        <f t="shared" ca="1" si="39"/>
        <v>0.67253636729701494</v>
      </c>
      <c r="V138">
        <f t="shared" si="41"/>
        <v>7.8737215542638808E-2</v>
      </c>
      <c r="W138">
        <f t="shared" si="42"/>
        <v>2.4239755426754703</v>
      </c>
      <c r="X138">
        <f t="shared" si="43"/>
        <v>26.072934559966061</v>
      </c>
    </row>
    <row r="139" spans="1:24" x14ac:dyDescent="0.3">
      <c r="A139" s="14">
        <v>7.2889209514376718E-2</v>
      </c>
      <c r="B139" s="3">
        <f t="shared" si="33"/>
        <v>-0.45476183922234192</v>
      </c>
      <c r="C139" s="14">
        <v>7.0907883611923417</v>
      </c>
      <c r="D139" s="3">
        <f t="shared" si="34"/>
        <v>-3.0952494451719552</v>
      </c>
      <c r="E139" s="54">
        <v>12.117552084091585</v>
      </c>
      <c r="F139" s="14">
        <f t="shared" si="35"/>
        <v>-2.2751435153622879</v>
      </c>
      <c r="M139" s="14">
        <f t="shared" si="40"/>
        <v>1.4076013305383317</v>
      </c>
      <c r="N139" s="14">
        <f t="shared" si="36"/>
        <v>7.0421367036116935</v>
      </c>
      <c r="O139" s="14">
        <f t="shared" si="37"/>
        <v>1.0346484495409385</v>
      </c>
      <c r="Q139" s="14">
        <v>7.2889209514376718E-2</v>
      </c>
      <c r="R139" s="14">
        <v>7.0907883611923417</v>
      </c>
      <c r="S139" s="14">
        <f t="shared" si="38"/>
        <v>-2.2751435153622879</v>
      </c>
      <c r="T139">
        <f t="shared" ca="1" si="39"/>
        <v>0.58577170036564064</v>
      </c>
      <c r="V139">
        <f t="shared" si="41"/>
        <v>0.20680833041288715</v>
      </c>
      <c r="W139">
        <f t="shared" si="42"/>
        <v>9.5805691278372969</v>
      </c>
      <c r="X139">
        <f t="shared" si="43"/>
        <v>5.1762780154950692</v>
      </c>
    </row>
    <row r="140" spans="1:24" x14ac:dyDescent="0.3">
      <c r="A140" s="14">
        <v>0.49001549044877168</v>
      </c>
      <c r="B140" s="3">
        <f t="shared" si="33"/>
        <v>-3.7635558287946957E-2</v>
      </c>
      <c r="C140" s="14">
        <v>9.9499398654443318</v>
      </c>
      <c r="D140" s="3">
        <f t="shared" si="34"/>
        <v>-0.23609794091996505</v>
      </c>
      <c r="E140" s="54">
        <v>6.2921430222922936</v>
      </c>
      <c r="F140" s="14">
        <f t="shared" si="35"/>
        <v>-8.1005525771615794</v>
      </c>
      <c r="M140" s="14">
        <f t="shared" si="40"/>
        <v>8.8856778171576018E-3</v>
      </c>
      <c r="N140" s="14">
        <f t="shared" si="36"/>
        <v>1.9125237837817652</v>
      </c>
      <c r="O140" s="14">
        <f t="shared" si="37"/>
        <v>0.30486881868234356</v>
      </c>
      <c r="Q140" s="14">
        <v>0.49001549044877168</v>
      </c>
      <c r="R140" s="14">
        <v>9.9499398654443318</v>
      </c>
      <c r="S140" s="14">
        <f t="shared" si="38"/>
        <v>-8.1005525771615794</v>
      </c>
      <c r="T140">
        <f t="shared" ca="1" si="39"/>
        <v>0.58618774308137855</v>
      </c>
      <c r="V140">
        <f t="shared" si="41"/>
        <v>1.4164352476454529E-3</v>
      </c>
      <c r="W140">
        <f t="shared" si="42"/>
        <v>5.574223770664731E-2</v>
      </c>
      <c r="X140">
        <f t="shared" si="43"/>
        <v>65.618952055359102</v>
      </c>
    </row>
    <row r="141" spans="1:24" x14ac:dyDescent="0.3">
      <c r="A141" s="14">
        <v>0.33820746744180952</v>
      </c>
      <c r="B141" s="3">
        <f t="shared" si="33"/>
        <v>-0.18944358129490912</v>
      </c>
      <c r="C141" s="14">
        <v>9.1652795266560148</v>
      </c>
      <c r="D141" s="3">
        <f t="shared" si="34"/>
        <v>-1.0207582797082821</v>
      </c>
      <c r="E141" s="54">
        <v>3.9836954025668092</v>
      </c>
      <c r="F141" s="14">
        <f t="shared" si="35"/>
        <v>-10.409000196887064</v>
      </c>
      <c r="M141" s="14">
        <f t="shared" si="40"/>
        <v>0.19337610414436754</v>
      </c>
      <c r="N141" s="14">
        <f t="shared" si="36"/>
        <v>10.62507313445761</v>
      </c>
      <c r="O141" s="14">
        <f t="shared" si="37"/>
        <v>1.9719182749976996</v>
      </c>
      <c r="Q141" s="14">
        <v>0.33820746744180952</v>
      </c>
      <c r="R141" s="14">
        <v>9.1652795266560148</v>
      </c>
      <c r="S141" s="14">
        <f t="shared" si="38"/>
        <v>-10.409000196887064</v>
      </c>
      <c r="T141">
        <f t="shared" ca="1" si="39"/>
        <v>0.19901678229484843</v>
      </c>
      <c r="V141">
        <f t="shared" si="41"/>
        <v>3.588887049384084E-2</v>
      </c>
      <c r="W141">
        <f t="shared" si="42"/>
        <v>1.0419474655930117</v>
      </c>
      <c r="X141">
        <f t="shared" si="43"/>
        <v>108.34728509879493</v>
      </c>
    </row>
  </sheetData>
  <mergeCells count="1">
    <mergeCell ref="I7:K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Выборочные характеристики</vt:lpstr>
      <vt:lpstr>Корреляция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A</dc:creator>
  <cp:lastModifiedBy>Nikki A</cp:lastModifiedBy>
  <dcterms:created xsi:type="dcterms:W3CDTF">2022-01-16T18:17:33Z</dcterms:created>
  <dcterms:modified xsi:type="dcterms:W3CDTF">2022-01-19T03:23:44Z</dcterms:modified>
</cp:coreProperties>
</file>