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3" sheetId="9" r:id="rId1"/>
    <sheet name="Лист1" sheetId="1" r:id="rId2"/>
  </sheets>
  <calcPr calcId="124519"/>
</workbook>
</file>

<file path=xl/calcChain.xml><?xml version="1.0" encoding="utf-8"?>
<calcChain xmlns="http://schemas.openxmlformats.org/spreadsheetml/2006/main">
  <c r="J33" i="1"/>
  <c r="X62" s="1"/>
  <c r="I33"/>
  <c r="W64" s="1"/>
  <c r="N97"/>
  <c r="N96"/>
  <c r="H101"/>
  <c r="D97"/>
  <c r="N82"/>
  <c r="E50" a="1"/>
  <c r="G50" s="1"/>
  <c r="H50"/>
  <c r="L50"/>
  <c r="P50"/>
  <c r="T50"/>
  <c r="X50"/>
  <c r="AB50"/>
  <c r="AF50"/>
  <c r="F51"/>
  <c r="J51"/>
  <c r="N51"/>
  <c r="R51"/>
  <c r="V51"/>
  <c r="Z51"/>
  <c r="AD51"/>
  <c r="AH51"/>
  <c r="H52"/>
  <c r="L52"/>
  <c r="P52"/>
  <c r="T52"/>
  <c r="X52"/>
  <c r="AB52"/>
  <c r="AF52"/>
  <c r="K45" a="1"/>
  <c r="L45" s="1"/>
  <c r="K45"/>
  <c r="M45"/>
  <c r="K46"/>
  <c r="L46"/>
  <c r="K47"/>
  <c r="L47"/>
  <c r="M47"/>
  <c r="I45"/>
  <c r="E45" a="1"/>
  <c r="F45" s="1"/>
  <c r="E45"/>
  <c r="G45"/>
  <c r="E46"/>
  <c r="F46"/>
  <c r="E47"/>
  <c r="F47"/>
  <c r="G47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2"/>
  <c r="D3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2"/>
  <c r="E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2"/>
  <c r="W85" l="1"/>
  <c r="W77"/>
  <c r="W89"/>
  <c r="W69"/>
  <c r="W73"/>
  <c r="W81"/>
  <c r="W65"/>
  <c r="K33"/>
  <c r="W61"/>
  <c r="W83"/>
  <c r="W75"/>
  <c r="W67"/>
  <c r="X89"/>
  <c r="X84"/>
  <c r="X79"/>
  <c r="X73"/>
  <c r="X68"/>
  <c r="X63"/>
  <c r="X61"/>
  <c r="X85"/>
  <c r="X80"/>
  <c r="X75"/>
  <c r="X69"/>
  <c r="X64"/>
  <c r="W87"/>
  <c r="W79"/>
  <c r="W71"/>
  <c r="W63"/>
  <c r="X87"/>
  <c r="X81"/>
  <c r="X76"/>
  <c r="X71"/>
  <c r="X65"/>
  <c r="X88"/>
  <c r="X83"/>
  <c r="X77"/>
  <c r="X72"/>
  <c r="X67"/>
  <c r="M12" a="1"/>
  <c r="M16" s="1"/>
  <c r="D98"/>
  <c r="W90"/>
  <c r="W86"/>
  <c r="W82"/>
  <c r="W78"/>
  <c r="W74"/>
  <c r="W70"/>
  <c r="W66"/>
  <c r="W62"/>
  <c r="R97" a="1"/>
  <c r="S98" s="1"/>
  <c r="M4" a="1"/>
  <c r="M8" s="1"/>
  <c r="W88"/>
  <c r="W84"/>
  <c r="W80"/>
  <c r="W76"/>
  <c r="W72"/>
  <c r="W68"/>
  <c r="X90"/>
  <c r="X86"/>
  <c r="X82"/>
  <c r="X78"/>
  <c r="X74"/>
  <c r="X70"/>
  <c r="X66"/>
  <c r="F55" a="1"/>
  <c r="F57" s="1"/>
  <c r="D99"/>
  <c r="D102" s="1"/>
  <c r="AG52"/>
  <c r="AC52"/>
  <c r="Y52"/>
  <c r="U52"/>
  <c r="Q52"/>
  <c r="M52"/>
  <c r="I52"/>
  <c r="E52"/>
  <c r="AE51"/>
  <c r="AA51"/>
  <c r="W51"/>
  <c r="S51"/>
  <c r="O51"/>
  <c r="K51"/>
  <c r="G51"/>
  <c r="AG50"/>
  <c r="AC50"/>
  <c r="Y50"/>
  <c r="U50"/>
  <c r="Q50"/>
  <c r="M50"/>
  <c r="I50"/>
  <c r="E50"/>
  <c r="AH52"/>
  <c r="AD52"/>
  <c r="Z52"/>
  <c r="V52"/>
  <c r="R52"/>
  <c r="N52"/>
  <c r="J52"/>
  <c r="F52"/>
  <c r="AF51"/>
  <c r="AB51"/>
  <c r="X51"/>
  <c r="T51"/>
  <c r="P51"/>
  <c r="L51"/>
  <c r="H51"/>
  <c r="AH50"/>
  <c r="AD50"/>
  <c r="Z50"/>
  <c r="V50"/>
  <c r="R50"/>
  <c r="N50"/>
  <c r="J50"/>
  <c r="F50"/>
  <c r="AE52"/>
  <c r="AA52"/>
  <c r="W52"/>
  <c r="S52"/>
  <c r="O52"/>
  <c r="K52"/>
  <c r="G52"/>
  <c r="AG51"/>
  <c r="AC51"/>
  <c r="Y51"/>
  <c r="U51"/>
  <c r="Q51"/>
  <c r="M51"/>
  <c r="I51"/>
  <c r="E51"/>
  <c r="AE50"/>
  <c r="AA50"/>
  <c r="W50"/>
  <c r="S50"/>
  <c r="O50"/>
  <c r="K50"/>
  <c r="M46"/>
  <c r="G46"/>
  <c r="M14" l="1"/>
  <c r="F55"/>
  <c r="E89" s="1"/>
  <c r="F56"/>
  <c r="D101"/>
  <c r="N6"/>
  <c r="S97"/>
  <c r="R97"/>
  <c r="N4"/>
  <c r="M6"/>
  <c r="M12"/>
  <c r="T101"/>
  <c r="S101"/>
  <c r="R101"/>
  <c r="M7"/>
  <c r="M4"/>
  <c r="N16"/>
  <c r="S100"/>
  <c r="R100"/>
  <c r="T99"/>
  <c r="N8"/>
  <c r="N14"/>
  <c r="R99"/>
  <c r="T98"/>
  <c r="N12"/>
  <c r="M15"/>
  <c r="N13"/>
  <c r="M13"/>
  <c r="N15"/>
  <c r="T97"/>
  <c r="T100"/>
  <c r="S99"/>
  <c r="R98"/>
  <c r="M5"/>
  <c r="N7"/>
  <c r="N5"/>
  <c r="N98" l="1"/>
  <c r="E61"/>
  <c r="G61" s="1"/>
  <c r="E80"/>
  <c r="E86"/>
  <c r="G86" s="1"/>
  <c r="E88"/>
  <c r="E90"/>
  <c r="G90" s="1"/>
  <c r="E63"/>
  <c r="G63" s="1"/>
  <c r="E72"/>
  <c r="G72" s="1"/>
  <c r="E73"/>
  <c r="G73" s="1"/>
  <c r="E70"/>
  <c r="G70" s="1"/>
  <c r="E75"/>
  <c r="G75" s="1"/>
  <c r="E77"/>
  <c r="G77" s="1"/>
  <c r="E74"/>
  <c r="G74" s="1"/>
  <c r="E79"/>
  <c r="G79" s="1"/>
  <c r="E76"/>
  <c r="E64"/>
  <c r="G64" s="1"/>
  <c r="E85"/>
  <c r="G85" s="1"/>
  <c r="E69"/>
  <c r="G69" s="1"/>
  <c r="E82"/>
  <c r="G82" s="1"/>
  <c r="E66"/>
  <c r="G66" s="1"/>
  <c r="E87"/>
  <c r="E71"/>
  <c r="G71" s="1"/>
  <c r="E84"/>
  <c r="G84" s="1"/>
  <c r="E68"/>
  <c r="G68" s="1"/>
  <c r="E81"/>
  <c r="G81" s="1"/>
  <c r="E65"/>
  <c r="G65" s="1"/>
  <c r="J64" s="1"/>
  <c r="E78"/>
  <c r="G78" s="1"/>
  <c r="E62"/>
  <c r="G62" s="1"/>
  <c r="E83"/>
  <c r="G83" s="1"/>
  <c r="E67"/>
  <c r="G67" s="1"/>
  <c r="G80"/>
  <c r="S6"/>
  <c r="V6" s="1"/>
  <c r="Y6" s="1"/>
  <c r="S10"/>
  <c r="V10" s="1"/>
  <c r="Y10" s="1"/>
  <c r="S14"/>
  <c r="V14" s="1"/>
  <c r="Y14" s="1"/>
  <c r="S18"/>
  <c r="V18" s="1"/>
  <c r="Y18" s="1"/>
  <c r="S22"/>
  <c r="V22" s="1"/>
  <c r="Y22" s="1"/>
  <c r="S26"/>
  <c r="V26" s="1"/>
  <c r="Y26" s="1"/>
  <c r="S30"/>
  <c r="V30" s="1"/>
  <c r="Y30" s="1"/>
  <c r="S5"/>
  <c r="V5" s="1"/>
  <c r="Y5" s="1"/>
  <c r="S9"/>
  <c r="V9" s="1"/>
  <c r="Y9" s="1"/>
  <c r="S13"/>
  <c r="V13" s="1"/>
  <c r="Y13" s="1"/>
  <c r="S17"/>
  <c r="V17" s="1"/>
  <c r="Y17" s="1"/>
  <c r="S21"/>
  <c r="V21" s="1"/>
  <c r="Y21" s="1"/>
  <c r="S25"/>
  <c r="V25" s="1"/>
  <c r="Y25" s="1"/>
  <c r="S29"/>
  <c r="V29" s="1"/>
  <c r="Y29" s="1"/>
  <c r="S4"/>
  <c r="V4" s="1"/>
  <c r="Y4" s="1"/>
  <c r="S8"/>
  <c r="V8" s="1"/>
  <c r="Y8" s="1"/>
  <c r="S12"/>
  <c r="V12" s="1"/>
  <c r="Y12" s="1"/>
  <c r="S16"/>
  <c r="V16" s="1"/>
  <c r="Y16" s="1"/>
  <c r="S20"/>
  <c r="V20" s="1"/>
  <c r="Y20" s="1"/>
  <c r="S24"/>
  <c r="V24" s="1"/>
  <c r="Y24" s="1"/>
  <c r="S28"/>
  <c r="V28" s="1"/>
  <c r="Y28" s="1"/>
  <c r="S2"/>
  <c r="V2" s="1"/>
  <c r="Y2" s="1"/>
  <c r="S3"/>
  <c r="V3" s="1"/>
  <c r="Y3" s="1"/>
  <c r="S7"/>
  <c r="V7" s="1"/>
  <c r="Y7" s="1"/>
  <c r="S11"/>
  <c r="V11" s="1"/>
  <c r="Y11" s="1"/>
  <c r="S15"/>
  <c r="V15" s="1"/>
  <c r="Y15" s="1"/>
  <c r="S19"/>
  <c r="V19" s="1"/>
  <c r="Y19" s="1"/>
  <c r="S23"/>
  <c r="V23" s="1"/>
  <c r="Y23" s="1"/>
  <c r="S27"/>
  <c r="V27" s="1"/>
  <c r="Y27" s="1"/>
  <c r="S31"/>
  <c r="V31" s="1"/>
  <c r="Y31" s="1"/>
  <c r="G87"/>
  <c r="G88"/>
  <c r="R4"/>
  <c r="U4" s="1"/>
  <c r="X4" s="1"/>
  <c r="R8"/>
  <c r="U8" s="1"/>
  <c r="X8" s="1"/>
  <c r="R12"/>
  <c r="U12" s="1"/>
  <c r="X12" s="1"/>
  <c r="R16"/>
  <c r="U16" s="1"/>
  <c r="X16" s="1"/>
  <c r="R20"/>
  <c r="U20" s="1"/>
  <c r="X20" s="1"/>
  <c r="R24"/>
  <c r="U24" s="1"/>
  <c r="X24" s="1"/>
  <c r="R28"/>
  <c r="U28" s="1"/>
  <c r="X28" s="1"/>
  <c r="R2"/>
  <c r="U2" s="1"/>
  <c r="X2" s="1"/>
  <c r="R3"/>
  <c r="U3" s="1"/>
  <c r="X3" s="1"/>
  <c r="R7"/>
  <c r="U7" s="1"/>
  <c r="X7" s="1"/>
  <c r="R11"/>
  <c r="U11" s="1"/>
  <c r="X11" s="1"/>
  <c r="R15"/>
  <c r="U15" s="1"/>
  <c r="X15" s="1"/>
  <c r="R19"/>
  <c r="U19" s="1"/>
  <c r="X19" s="1"/>
  <c r="R23"/>
  <c r="U23" s="1"/>
  <c r="X23" s="1"/>
  <c r="R27"/>
  <c r="U27" s="1"/>
  <c r="X27" s="1"/>
  <c r="R31"/>
  <c r="U31" s="1"/>
  <c r="X31" s="1"/>
  <c r="R6"/>
  <c r="U6" s="1"/>
  <c r="X6" s="1"/>
  <c r="R10"/>
  <c r="U10" s="1"/>
  <c r="X10" s="1"/>
  <c r="R14"/>
  <c r="U14" s="1"/>
  <c r="X14" s="1"/>
  <c r="R18"/>
  <c r="U18" s="1"/>
  <c r="X18" s="1"/>
  <c r="R22"/>
  <c r="U22" s="1"/>
  <c r="X22" s="1"/>
  <c r="R26"/>
  <c r="U26" s="1"/>
  <c r="X26" s="1"/>
  <c r="R30"/>
  <c r="U30" s="1"/>
  <c r="X30" s="1"/>
  <c r="R5"/>
  <c r="U5" s="1"/>
  <c r="X5" s="1"/>
  <c r="R9"/>
  <c r="U9" s="1"/>
  <c r="X9" s="1"/>
  <c r="R13"/>
  <c r="U13" s="1"/>
  <c r="X13" s="1"/>
  <c r="R17"/>
  <c r="U17" s="1"/>
  <c r="X17" s="1"/>
  <c r="R21"/>
  <c r="U21" s="1"/>
  <c r="X21" s="1"/>
  <c r="R25"/>
  <c r="U25" s="1"/>
  <c r="X25" s="1"/>
  <c r="R29"/>
  <c r="U29" s="1"/>
  <c r="X29" s="1"/>
  <c r="G89"/>
  <c r="G76"/>
  <c r="H65" l="1"/>
  <c r="E92"/>
  <c r="U77" s="1"/>
  <c r="J80"/>
  <c r="H81"/>
  <c r="J73"/>
  <c r="H74"/>
  <c r="H75"/>
  <c r="J74"/>
  <c r="H71"/>
  <c r="J70"/>
  <c r="J68"/>
  <c r="H69"/>
  <c r="H68"/>
  <c r="J67"/>
  <c r="H67"/>
  <c r="J66"/>
  <c r="J61"/>
  <c r="H62"/>
  <c r="H80"/>
  <c r="J79"/>
  <c r="H79"/>
  <c r="J78"/>
  <c r="H72"/>
  <c r="J71"/>
  <c r="H76"/>
  <c r="J75"/>
  <c r="J89"/>
  <c r="H90"/>
  <c r="X33"/>
  <c r="X34" s="1"/>
  <c r="Y33"/>
  <c r="Y34" s="1"/>
  <c r="J76"/>
  <c r="H77"/>
  <c r="J85"/>
  <c r="H86"/>
  <c r="J88"/>
  <c r="H89"/>
  <c r="J65"/>
  <c r="H66"/>
  <c r="H61"/>
  <c r="J60"/>
  <c r="J69"/>
  <c r="H70"/>
  <c r="J72"/>
  <c r="H73"/>
  <c r="H88"/>
  <c r="J87"/>
  <c r="H87"/>
  <c r="J86"/>
  <c r="J81"/>
  <c r="H82"/>
  <c r="J84"/>
  <c r="H85"/>
  <c r="H84"/>
  <c r="J83"/>
  <c r="H83"/>
  <c r="J82"/>
  <c r="J77"/>
  <c r="H78"/>
  <c r="H64"/>
  <c r="J63"/>
  <c r="H63"/>
  <c r="J62"/>
  <c r="U90" l="1"/>
  <c r="U80"/>
  <c r="U62"/>
  <c r="T62"/>
  <c r="U81"/>
  <c r="U66"/>
  <c r="T63"/>
  <c r="T84"/>
  <c r="U72"/>
  <c r="T71"/>
  <c r="U76"/>
  <c r="U68"/>
  <c r="U89"/>
  <c r="T76"/>
  <c r="T86"/>
  <c r="U79"/>
  <c r="U67"/>
  <c r="U71"/>
  <c r="U86"/>
  <c r="T66"/>
  <c r="T72"/>
  <c r="T83"/>
  <c r="U69"/>
  <c r="T75"/>
  <c r="T74"/>
  <c r="U65"/>
  <c r="U63"/>
  <c r="T73"/>
  <c r="T69"/>
  <c r="T81"/>
  <c r="T64"/>
  <c r="U73"/>
  <c r="U64"/>
  <c r="U61"/>
  <c r="T79"/>
  <c r="T89"/>
  <c r="T61"/>
  <c r="T85"/>
  <c r="T87"/>
  <c r="T68"/>
  <c r="T70"/>
  <c r="T80"/>
  <c r="U84"/>
  <c r="U85"/>
  <c r="U83"/>
  <c r="T82"/>
  <c r="T90"/>
  <c r="T78"/>
  <c r="T88"/>
  <c r="T65"/>
  <c r="N78" s="1"/>
  <c r="T67"/>
  <c r="T77"/>
  <c r="U74"/>
  <c r="U75"/>
  <c r="U82"/>
  <c r="U70"/>
  <c r="U88"/>
  <c r="U78"/>
  <c r="U87"/>
  <c r="J90"/>
  <c r="J91" s="1"/>
  <c r="H91"/>
  <c r="N79" l="1"/>
  <c r="N80" s="1"/>
  <c r="N81" s="1"/>
  <c r="H98"/>
  <c r="I98" s="1"/>
  <c r="O104"/>
  <c r="H97"/>
  <c r="I97" s="1"/>
  <c r="O105"/>
  <c r="H99"/>
  <c r="I99" s="1"/>
  <c r="O102" l="1"/>
  <c r="N102"/>
  <c r="N101"/>
  <c r="O101"/>
</calcChain>
</file>

<file path=xl/sharedStrings.xml><?xml version="1.0" encoding="utf-8"?>
<sst xmlns="http://schemas.openxmlformats.org/spreadsheetml/2006/main" count="112" uniqueCount="101">
  <si>
    <t>n</t>
  </si>
  <si>
    <t>m</t>
  </si>
  <si>
    <t>sigma</t>
  </si>
  <si>
    <t>sigma_x1</t>
  </si>
  <si>
    <t>m_x2</t>
  </si>
  <si>
    <t>m_x1</t>
  </si>
  <si>
    <t>sigma_x2</t>
  </si>
  <si>
    <t>alpha</t>
  </si>
  <si>
    <t>beta_1</t>
  </si>
  <si>
    <t>beta_2</t>
  </si>
  <si>
    <t>e</t>
  </si>
  <si>
    <t>x1</t>
  </si>
  <si>
    <t>x2</t>
  </si>
  <si>
    <t>y</t>
  </si>
  <si>
    <t>а</t>
  </si>
  <si>
    <t>b</t>
  </si>
  <si>
    <t>регрессия х1</t>
  </si>
  <si>
    <t>регрессия х2</t>
  </si>
  <si>
    <t>у^1</t>
  </si>
  <si>
    <t>y^2</t>
  </si>
  <si>
    <t>y-y1</t>
  </si>
  <si>
    <t>y-y2</t>
  </si>
  <si>
    <t>y1</t>
  </si>
  <si>
    <t>y2</t>
  </si>
  <si>
    <t>сумма</t>
  </si>
  <si>
    <t>А</t>
  </si>
  <si>
    <t>мультиколлинеарноть</t>
  </si>
  <si>
    <t>единицы</t>
  </si>
  <si>
    <t>X</t>
  </si>
  <si>
    <t>X transp</t>
  </si>
  <si>
    <t>хтх</t>
  </si>
  <si>
    <t>det xtx</t>
  </si>
  <si>
    <t>xtx-1</t>
  </si>
  <si>
    <t>(xtx-1)хт</t>
  </si>
  <si>
    <t>коэф множественной регрессии</t>
  </si>
  <si>
    <t>a</t>
  </si>
  <si>
    <t>b1</t>
  </si>
  <si>
    <t>b2</t>
  </si>
  <si>
    <t>у3</t>
  </si>
  <si>
    <t>y-y3</t>
  </si>
  <si>
    <t>(y-y3)^2</t>
  </si>
  <si>
    <t>номера наблюдений</t>
  </si>
  <si>
    <t>средняя ошибка аппроксимации</t>
  </si>
  <si>
    <t>Sigm_ост2</t>
  </si>
  <si>
    <t>у3 среднее</t>
  </si>
  <si>
    <t>у-у3ср</t>
  </si>
  <si>
    <t>y3-y3cр</t>
  </si>
  <si>
    <t>fкр</t>
  </si>
  <si>
    <t>корреляция</t>
  </si>
  <si>
    <t>х1х2</t>
  </si>
  <si>
    <t>ух1</t>
  </si>
  <si>
    <t>ух2</t>
  </si>
  <si>
    <t>rx1_x2</t>
  </si>
  <si>
    <t>rx2_x1</t>
  </si>
  <si>
    <t>ошибки</t>
  </si>
  <si>
    <t>t</t>
  </si>
  <si>
    <t>ma</t>
  </si>
  <si>
    <t>mb1</t>
  </si>
  <si>
    <t>mb2</t>
  </si>
  <si>
    <t>tстьюд</t>
  </si>
  <si>
    <t>х1ср</t>
  </si>
  <si>
    <t>х2ср</t>
  </si>
  <si>
    <t>у300</t>
  </si>
  <si>
    <t>Доверительные  интервалы</t>
  </si>
  <si>
    <t>y_x1</t>
  </si>
  <si>
    <t>y_x2</t>
  </si>
  <si>
    <t>m1</t>
  </si>
  <si>
    <t>m2</t>
  </si>
  <si>
    <t>ср знач</t>
  </si>
  <si>
    <t>х1-х1ср</t>
  </si>
  <si>
    <t>x2-x2ср</t>
  </si>
  <si>
    <t>регрессия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</si>
  <si>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</si>
  <si>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</si>
  <si>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</si>
  <si>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</si>
  <si>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</si>
  <si>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</si>
  <si>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</si>
  <si>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</si>
  <si>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</si>
  <si>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</si>
  <si>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</si>
  <si>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</si>
  <si>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</si>
  <si>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</si>
  <si>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</si>
  <si>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</si>
  <si>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</si>
  <si>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</si>
  <si>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</si>
  <si>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</si>
  <si>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</si>
  <si>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</si>
  <si>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</si>
  <si>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</si>
  <si>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</si>
  <si>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</si>
  <si>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TSS</t>
  </si>
  <si>
    <t>RSS</t>
  </si>
  <si>
    <t>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</si>
</sst>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name val="Arial Cyr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4" xfId="0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2" fillId="0" borderId="7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4" fillId="0" borderId="13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Continuous"/>
    </xf>
    <xf numFmtId="0" fontId="0" fillId="0" borderId="0" xfId="0" applyFill="1" applyBorder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0" fillId="0" borderId="11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9" xfId="0" applyFill="1" applyBorder="1"/>
    <xf numFmtId="0" fontId="0" fillId="0" borderId="2" xfId="0" applyFill="1" applyBorder="1"/>
    <xf numFmtId="0" fontId="0" fillId="0" borderId="12" xfId="0" applyFill="1" applyBorder="1"/>
    <xf numFmtId="0" fontId="0" fillId="0" borderId="10" xfId="0" applyFill="1" applyBorder="1"/>
    <xf numFmtId="0" fontId="1" fillId="0" borderId="7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title>
      <c:tx>
        <c:rich>
          <a:bodyPr/>
          <a:lstStyle/>
          <a:p>
            <a:pPr>
              <a:defRPr/>
            </a:pPr>
            <a:r>
              <a:rPr lang="ru-RU"/>
              <a:t>Регрессия по х1</a:t>
            </a:r>
          </a:p>
        </c:rich>
      </c:tx>
      <c:layout>
        <c:manualLayout>
          <c:xMode val="edge"/>
          <c:yMode val="edge"/>
          <c:x val="0.42648927922458707"/>
          <c:y val="3.939396853838819E-2"/>
        </c:manualLayout>
      </c:layout>
    </c:title>
    <c:plotArea>
      <c:layout>
        <c:manualLayout>
          <c:layoutTarget val="inner"/>
          <c:xMode val="edge"/>
          <c:yMode val="edge"/>
          <c:x val="3.2806867632660539E-2"/>
          <c:y val="0.21212136905285947"/>
          <c:w val="0.79951551489965189"/>
          <c:h val="0.7030308231466198"/>
        </c:manualLayout>
      </c:layout>
      <c:scatterChart>
        <c:scatterStyle val="smoothMarker"/>
        <c:ser>
          <c:idx val="0"/>
          <c:order val="0"/>
          <c:tx>
            <c:v>y(x)</c:v>
          </c:tx>
          <c:spPr>
            <a:ln w="28575">
              <a:noFill/>
            </a:ln>
          </c:spPr>
          <c:xVal>
            <c:numRef>
              <c:f>Лист1!$I$2:$I$31</c:f>
              <c:numCache>
                <c:formatCode>General</c:formatCode>
                <c:ptCount val="30"/>
                <c:pt idx="0">
                  <c:v>-15.791666445124669</c:v>
                </c:pt>
                <c:pt idx="1">
                  <c:v>-9.1773294112540889</c:v>
                </c:pt>
                <c:pt idx="2">
                  <c:v>-8.536907168853519</c:v>
                </c:pt>
                <c:pt idx="3">
                  <c:v>-6.7800012403233092</c:v>
                </c:pt>
                <c:pt idx="4">
                  <c:v>-6.3084456024178976</c:v>
                </c:pt>
                <c:pt idx="5">
                  <c:v>-3.2322362803749725</c:v>
                </c:pt>
                <c:pt idx="6">
                  <c:v>-2.7847451469649114</c:v>
                </c:pt>
                <c:pt idx="7">
                  <c:v>-2.6922220004355983</c:v>
                </c:pt>
                <c:pt idx="8">
                  <c:v>-1.894533617876732</c:v>
                </c:pt>
                <c:pt idx="9">
                  <c:v>-1.4728127019013129</c:v>
                </c:pt>
                <c:pt idx="10">
                  <c:v>-1.2675308195081856</c:v>
                </c:pt>
                <c:pt idx="11">
                  <c:v>-0.16177746195388854</c:v>
                </c:pt>
                <c:pt idx="12">
                  <c:v>9.8844736704250091E-2</c:v>
                </c:pt>
                <c:pt idx="13">
                  <c:v>1.1073374836552581</c:v>
                </c:pt>
                <c:pt idx="14">
                  <c:v>1.7722530433856445</c:v>
                </c:pt>
                <c:pt idx="15">
                  <c:v>1.9254169122003342</c:v>
                </c:pt>
                <c:pt idx="16">
                  <c:v>2.2348004930687795</c:v>
                </c:pt>
                <c:pt idx="17">
                  <c:v>2.4369388910528027</c:v>
                </c:pt>
                <c:pt idx="18">
                  <c:v>2.5632809969794819</c:v>
                </c:pt>
                <c:pt idx="19">
                  <c:v>3.3143568360652029</c:v>
                </c:pt>
                <c:pt idx="20">
                  <c:v>3.5505323851854489</c:v>
                </c:pt>
                <c:pt idx="21">
                  <c:v>3.8818761271593498</c:v>
                </c:pt>
                <c:pt idx="22">
                  <c:v>4.064634984518996</c:v>
                </c:pt>
                <c:pt idx="23">
                  <c:v>5.352097683454347</c:v>
                </c:pt>
                <c:pt idx="24">
                  <c:v>6.0372930068218649</c:v>
                </c:pt>
                <c:pt idx="25">
                  <c:v>8.8964907427832625</c:v>
                </c:pt>
                <c:pt idx="26">
                  <c:v>10.435930465155934</c:v>
                </c:pt>
                <c:pt idx="27">
                  <c:v>10.69527698327596</c:v>
                </c:pt>
                <c:pt idx="28">
                  <c:v>11.289978999238725</c:v>
                </c:pt>
                <c:pt idx="29">
                  <c:v>17.106958195889582</c:v>
                </c:pt>
              </c:numCache>
            </c:numRef>
          </c:xVal>
          <c:yVal>
            <c:numRef>
              <c:f>Лист1!$K$2:$K$31</c:f>
              <c:numCache>
                <c:formatCode>General</c:formatCode>
                <c:ptCount val="30"/>
                <c:pt idx="0">
                  <c:v>-87.474875814013586</c:v>
                </c:pt>
                <c:pt idx="1">
                  <c:v>-64.416821671630274</c:v>
                </c:pt>
                <c:pt idx="2">
                  <c:v>-54.889216227882841</c:v>
                </c:pt>
                <c:pt idx="3">
                  <c:v>-54.560262835079648</c:v>
                </c:pt>
                <c:pt idx="4">
                  <c:v>-29.497155668524982</c:v>
                </c:pt>
                <c:pt idx="5">
                  <c:v>-19.996189389573164</c:v>
                </c:pt>
                <c:pt idx="6">
                  <c:v>-7.5478397309578433</c:v>
                </c:pt>
                <c:pt idx="7">
                  <c:v>-5.6427164688099731</c:v>
                </c:pt>
                <c:pt idx="8">
                  <c:v>-1.376748409883009</c:v>
                </c:pt>
                <c:pt idx="9">
                  <c:v>-0.51847968055092686</c:v>
                </c:pt>
                <c:pt idx="10">
                  <c:v>15.323535181222482</c:v>
                </c:pt>
                <c:pt idx="11">
                  <c:v>20.957953082050224</c:v>
                </c:pt>
                <c:pt idx="12">
                  <c:v>18.702263353182232</c:v>
                </c:pt>
                <c:pt idx="13">
                  <c:v>18.258838609163163</c:v>
                </c:pt>
                <c:pt idx="14">
                  <c:v>28.926261401825048</c:v>
                </c:pt>
                <c:pt idx="15">
                  <c:v>26.285090544484603</c:v>
                </c:pt>
                <c:pt idx="16">
                  <c:v>34.378369918720843</c:v>
                </c:pt>
                <c:pt idx="17">
                  <c:v>36.330103514930151</c:v>
                </c:pt>
                <c:pt idx="18">
                  <c:v>36.373913811525298</c:v>
                </c:pt>
                <c:pt idx="19">
                  <c:v>51.65463531259288</c:v>
                </c:pt>
                <c:pt idx="20">
                  <c:v>50.907254874273249</c:v>
                </c:pt>
                <c:pt idx="21">
                  <c:v>49.971704699886423</c:v>
                </c:pt>
                <c:pt idx="22">
                  <c:v>46.443165679595417</c:v>
                </c:pt>
                <c:pt idx="23">
                  <c:v>55.900589497691946</c:v>
                </c:pt>
                <c:pt idx="24">
                  <c:v>54.611322237795143</c:v>
                </c:pt>
                <c:pt idx="25">
                  <c:v>71.329525096921429</c:v>
                </c:pt>
                <c:pt idx="26">
                  <c:v>82.295938229389094</c:v>
                </c:pt>
                <c:pt idx="27">
                  <c:v>85.865057195706555</c:v>
                </c:pt>
                <c:pt idx="28">
                  <c:v>85.887863964044897</c:v>
                </c:pt>
                <c:pt idx="29">
                  <c:v>136.98219538145003</c:v>
                </c:pt>
              </c:numCache>
            </c:numRef>
          </c:yVal>
          <c:smooth val="1"/>
        </c:ser>
        <c:ser>
          <c:idx val="1"/>
          <c:order val="1"/>
          <c:tx>
            <c:v>regr</c:v>
          </c:tx>
          <c:xVal>
            <c:numRef>
              <c:f>Лист1!$I$2:$I$31</c:f>
              <c:numCache>
                <c:formatCode>General</c:formatCode>
                <c:ptCount val="30"/>
                <c:pt idx="0">
                  <c:v>-15.791666445124669</c:v>
                </c:pt>
                <c:pt idx="1">
                  <c:v>-9.1773294112540889</c:v>
                </c:pt>
                <c:pt idx="2">
                  <c:v>-8.536907168853519</c:v>
                </c:pt>
                <c:pt idx="3">
                  <c:v>-6.7800012403233092</c:v>
                </c:pt>
                <c:pt idx="4">
                  <c:v>-6.3084456024178976</c:v>
                </c:pt>
                <c:pt idx="5">
                  <c:v>-3.2322362803749725</c:v>
                </c:pt>
                <c:pt idx="6">
                  <c:v>-2.7847451469649114</c:v>
                </c:pt>
                <c:pt idx="7">
                  <c:v>-2.6922220004355983</c:v>
                </c:pt>
                <c:pt idx="8">
                  <c:v>-1.894533617876732</c:v>
                </c:pt>
                <c:pt idx="9">
                  <c:v>-1.4728127019013129</c:v>
                </c:pt>
                <c:pt idx="10">
                  <c:v>-1.2675308195081856</c:v>
                </c:pt>
                <c:pt idx="11">
                  <c:v>-0.16177746195388854</c:v>
                </c:pt>
                <c:pt idx="12">
                  <c:v>9.8844736704250091E-2</c:v>
                </c:pt>
                <c:pt idx="13">
                  <c:v>1.1073374836552581</c:v>
                </c:pt>
                <c:pt idx="14">
                  <c:v>1.7722530433856445</c:v>
                </c:pt>
                <c:pt idx="15">
                  <c:v>1.9254169122003342</c:v>
                </c:pt>
                <c:pt idx="16">
                  <c:v>2.2348004930687795</c:v>
                </c:pt>
                <c:pt idx="17">
                  <c:v>2.4369388910528027</c:v>
                </c:pt>
                <c:pt idx="18">
                  <c:v>2.5632809969794819</c:v>
                </c:pt>
                <c:pt idx="19">
                  <c:v>3.3143568360652029</c:v>
                </c:pt>
                <c:pt idx="20">
                  <c:v>3.5505323851854489</c:v>
                </c:pt>
                <c:pt idx="21">
                  <c:v>3.8818761271593498</c:v>
                </c:pt>
                <c:pt idx="22">
                  <c:v>4.064634984518996</c:v>
                </c:pt>
                <c:pt idx="23">
                  <c:v>5.352097683454347</c:v>
                </c:pt>
                <c:pt idx="24">
                  <c:v>6.0372930068218649</c:v>
                </c:pt>
                <c:pt idx="25">
                  <c:v>8.8964907427832625</c:v>
                </c:pt>
                <c:pt idx="26">
                  <c:v>10.435930465155934</c:v>
                </c:pt>
                <c:pt idx="27">
                  <c:v>10.69527698327596</c:v>
                </c:pt>
                <c:pt idx="28">
                  <c:v>11.289978999238725</c:v>
                </c:pt>
                <c:pt idx="29">
                  <c:v>17.106958195889582</c:v>
                </c:pt>
              </c:numCache>
            </c:numRef>
          </c:xVal>
          <c:yVal>
            <c:numRef>
              <c:f>Лист1!$R$2:$R$31</c:f>
              <c:numCache>
                <c:formatCode>General</c:formatCode>
                <c:ptCount val="30"/>
                <c:pt idx="0">
                  <c:v>-99.859618348725817</c:v>
                </c:pt>
                <c:pt idx="1">
                  <c:v>-52.206943966250549</c:v>
                </c:pt>
                <c:pt idx="2">
                  <c:v>-47.593052592385888</c:v>
                </c:pt>
                <c:pt idx="3">
                  <c:v>-34.935507973148617</c:v>
                </c:pt>
                <c:pt idx="4">
                  <c:v>-31.538207963902263</c:v>
                </c:pt>
                <c:pt idx="5">
                  <c:v>-9.3758052310216904</c:v>
                </c:pt>
                <c:pt idx="6">
                  <c:v>-6.1518767918995039</c:v>
                </c:pt>
                <c:pt idx="7">
                  <c:v>-5.485298213906578</c:v>
                </c:pt>
                <c:pt idx="8">
                  <c:v>0.26160953483829452</c:v>
                </c:pt>
                <c:pt idx="9">
                  <c:v>3.2998776766562816</c:v>
                </c:pt>
                <c:pt idx="10">
                  <c:v>4.7788211668668055</c:v>
                </c:pt>
                <c:pt idx="11">
                  <c:v>12.745168273922111</c:v>
                </c:pt>
                <c:pt idx="12">
                  <c:v>14.622808422270207</c:v>
                </c:pt>
                <c:pt idx="13">
                  <c:v>21.888446118301275</c:v>
                </c:pt>
                <c:pt idx="14">
                  <c:v>26.678798423819028</c:v>
                </c:pt>
                <c:pt idx="15">
                  <c:v>27.782260181272825</c:v>
                </c:pt>
                <c:pt idx="16">
                  <c:v>30.01119937244388</c:v>
                </c:pt>
                <c:pt idx="17">
                  <c:v>31.467495779778769</c:v>
                </c:pt>
                <c:pt idx="18">
                  <c:v>32.37772143107086</c:v>
                </c:pt>
                <c:pt idx="19">
                  <c:v>37.788811342761107</c:v>
                </c:pt>
                <c:pt idx="20">
                  <c:v>39.490326775327972</c:v>
                </c:pt>
                <c:pt idx="21">
                  <c:v>41.877476895453249</c:v>
                </c:pt>
                <c:pt idx="22">
                  <c:v>43.194154330497128</c:v>
                </c:pt>
                <c:pt idx="23">
                  <c:v>52.469617684992642</c:v>
                </c:pt>
                <c:pt idx="24">
                  <c:v>57.406074576382736</c:v>
                </c:pt>
                <c:pt idx="25">
                  <c:v>78.005027730596154</c:v>
                </c:pt>
                <c:pt idx="26">
                  <c:v>89.095847482601613</c:v>
                </c:pt>
                <c:pt idx="27">
                  <c:v>90.964297051608582</c:v>
                </c:pt>
                <c:pt idx="28">
                  <c:v>95.248799243764296</c:v>
                </c:pt>
                <c:pt idx="29">
                  <c:v>137.15694727555987</c:v>
                </c:pt>
              </c:numCache>
            </c:numRef>
          </c:yVal>
          <c:smooth val="1"/>
        </c:ser>
        <c:axId val="120629504"/>
        <c:axId val="121253888"/>
      </c:scatterChart>
      <c:valAx>
        <c:axId val="120629504"/>
        <c:scaling>
          <c:orientation val="minMax"/>
        </c:scaling>
        <c:axPos val="b"/>
        <c:majorGridlines/>
        <c:minorGridlines/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ru-RU"/>
          </a:p>
        </c:txPr>
        <c:crossAx val="121253888"/>
        <c:crosses val="autoZero"/>
        <c:crossBetween val="midCat"/>
      </c:valAx>
      <c:valAx>
        <c:axId val="121253888"/>
        <c:scaling>
          <c:orientation val="minMax"/>
        </c:scaling>
        <c:axPos val="l"/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ru-RU"/>
          </a:p>
        </c:txPr>
        <c:crossAx val="1206295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905390430707362"/>
          <c:y val="0.50000036991031105"/>
          <c:w val="0.12244094488188981"/>
          <c:h val="0.13888566348561268"/>
        </c:manualLayout>
      </c:layout>
    </c:legend>
    <c:plotVisOnly val="1"/>
    <c:dispBlanksAs val="gap"/>
  </c:chart>
  <c:printSettings>
    <c:headerFooter alignWithMargins="0"/>
    <c:pageMargins b="1" l="0.75000000000000044" r="0.75000000000000044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title>
      <c:tx>
        <c:rich>
          <a:bodyPr/>
          <a:lstStyle/>
          <a:p>
            <a:pPr>
              <a:defRPr/>
            </a:pPr>
            <a:r>
              <a:rPr lang="ru-RU"/>
              <a:t>Регрессия по х</a:t>
            </a:r>
            <a:r>
              <a:rPr lang="en-US"/>
              <a:t>2</a:t>
            </a:r>
            <a:endParaRPr lang="ru-RU"/>
          </a:p>
        </c:rich>
      </c:tx>
      <c:layout>
        <c:manualLayout>
          <c:xMode val="edge"/>
          <c:yMode val="edge"/>
          <c:x val="0.42648927922458729"/>
          <c:y val="3.939396853838819E-2"/>
        </c:manualLayout>
      </c:layout>
    </c:title>
    <c:plotArea>
      <c:layout>
        <c:manualLayout>
          <c:layoutTarget val="inner"/>
          <c:xMode val="edge"/>
          <c:yMode val="edge"/>
          <c:x val="3.2806867632660559E-2"/>
          <c:y val="0.21212136905285947"/>
          <c:w val="0.79951551489965167"/>
          <c:h val="0.7030308231466198"/>
        </c:manualLayout>
      </c:layout>
      <c:scatterChart>
        <c:scatterStyle val="smoothMarker"/>
        <c:ser>
          <c:idx val="0"/>
          <c:order val="0"/>
          <c:tx>
            <c:v>y(x)</c:v>
          </c:tx>
          <c:spPr>
            <a:ln w="28575">
              <a:noFill/>
            </a:ln>
          </c:spPr>
          <c:xVal>
            <c:numRef>
              <c:f>Лист1!$J$2:$J$31</c:f>
              <c:numCache>
                <c:formatCode>General</c:formatCode>
                <c:ptCount val="30"/>
                <c:pt idx="0">
                  <c:v>-12.68937533576981</c:v>
                </c:pt>
                <c:pt idx="1">
                  <c:v>-8.7886059599828492</c:v>
                </c:pt>
                <c:pt idx="2">
                  <c:v>-8.5297409831549729</c:v>
                </c:pt>
                <c:pt idx="3">
                  <c:v>-7.8665123720667616</c:v>
                </c:pt>
                <c:pt idx="4">
                  <c:v>-4.097444690708862</c:v>
                </c:pt>
                <c:pt idx="5">
                  <c:v>-1.9039745633772096</c:v>
                </c:pt>
                <c:pt idx="6">
                  <c:v>-1.5045451639100005</c:v>
                </c:pt>
                <c:pt idx="7">
                  <c:v>0.20424300564583397</c:v>
                </c:pt>
                <c:pt idx="8">
                  <c:v>0.74933166587746136</c:v>
                </c:pt>
                <c:pt idx="9">
                  <c:v>3.0002898777798257</c:v>
                </c:pt>
                <c:pt idx="10">
                  <c:v>3.4506001604505174</c:v>
                </c:pt>
                <c:pt idx="11">
                  <c:v>3.8942093089996361</c:v>
                </c:pt>
                <c:pt idx="12">
                  <c:v>4.2770844704095445</c:v>
                </c:pt>
                <c:pt idx="13">
                  <c:v>4.5795939199602085</c:v>
                </c:pt>
                <c:pt idx="14">
                  <c:v>5.5434298431321087</c:v>
                </c:pt>
                <c:pt idx="15">
                  <c:v>6.0522330802448376</c:v>
                </c:pt>
                <c:pt idx="16">
                  <c:v>6.2230477291984538</c:v>
                </c:pt>
                <c:pt idx="17">
                  <c:v>6.4290110398786124</c:v>
                </c:pt>
                <c:pt idx="18">
                  <c:v>6.5866573270502089</c:v>
                </c:pt>
                <c:pt idx="19">
                  <c:v>8.0546109628071179</c:v>
                </c:pt>
                <c:pt idx="20">
                  <c:v>8.2414986657158273</c:v>
                </c:pt>
                <c:pt idx="21">
                  <c:v>8.3479508738533426</c:v>
                </c:pt>
                <c:pt idx="22">
                  <c:v>9.0257659580699272</c:v>
                </c:pt>
                <c:pt idx="23">
                  <c:v>9.5302082713906788</c:v>
                </c:pt>
                <c:pt idx="24">
                  <c:v>9.8160452670924805</c:v>
                </c:pt>
                <c:pt idx="25">
                  <c:v>11.446951337063156</c:v>
                </c:pt>
                <c:pt idx="26">
                  <c:v>11.629100712546739</c:v>
                </c:pt>
                <c:pt idx="27">
                  <c:v>12.327718961899119</c:v>
                </c:pt>
                <c:pt idx="28">
                  <c:v>13.300014301823538</c:v>
                </c:pt>
                <c:pt idx="29">
                  <c:v>20.809649495617734</c:v>
                </c:pt>
              </c:numCache>
            </c:numRef>
          </c:xVal>
          <c:yVal>
            <c:numRef>
              <c:f>Лист1!$K$2:$K$31</c:f>
              <c:numCache>
                <c:formatCode>General</c:formatCode>
                <c:ptCount val="30"/>
                <c:pt idx="0">
                  <c:v>-87.474875814013586</c:v>
                </c:pt>
                <c:pt idx="1">
                  <c:v>-64.416821671630274</c:v>
                </c:pt>
                <c:pt idx="2">
                  <c:v>-54.889216227882841</c:v>
                </c:pt>
                <c:pt idx="3">
                  <c:v>-54.560262835079648</c:v>
                </c:pt>
                <c:pt idx="4">
                  <c:v>-29.497155668524982</c:v>
                </c:pt>
                <c:pt idx="5">
                  <c:v>-19.996189389573164</c:v>
                </c:pt>
                <c:pt idx="6">
                  <c:v>-7.5478397309578433</c:v>
                </c:pt>
                <c:pt idx="7">
                  <c:v>-5.6427164688099731</c:v>
                </c:pt>
                <c:pt idx="8">
                  <c:v>-1.376748409883009</c:v>
                </c:pt>
                <c:pt idx="9">
                  <c:v>-0.51847968055092686</c:v>
                </c:pt>
                <c:pt idx="10">
                  <c:v>15.323535181222482</c:v>
                </c:pt>
                <c:pt idx="11">
                  <c:v>20.957953082050224</c:v>
                </c:pt>
                <c:pt idx="12">
                  <c:v>18.702263353182232</c:v>
                </c:pt>
                <c:pt idx="13">
                  <c:v>18.258838609163163</c:v>
                </c:pt>
                <c:pt idx="14">
                  <c:v>28.926261401825048</c:v>
                </c:pt>
                <c:pt idx="15">
                  <c:v>26.285090544484603</c:v>
                </c:pt>
                <c:pt idx="16">
                  <c:v>34.378369918720843</c:v>
                </c:pt>
                <c:pt idx="17">
                  <c:v>36.330103514930151</c:v>
                </c:pt>
                <c:pt idx="18">
                  <c:v>36.373913811525298</c:v>
                </c:pt>
                <c:pt idx="19">
                  <c:v>51.65463531259288</c:v>
                </c:pt>
                <c:pt idx="20">
                  <c:v>50.907254874273249</c:v>
                </c:pt>
                <c:pt idx="21">
                  <c:v>49.971704699886423</c:v>
                </c:pt>
                <c:pt idx="22">
                  <c:v>46.443165679595417</c:v>
                </c:pt>
                <c:pt idx="23">
                  <c:v>55.900589497691946</c:v>
                </c:pt>
                <c:pt idx="24">
                  <c:v>54.611322237795143</c:v>
                </c:pt>
                <c:pt idx="25">
                  <c:v>71.329525096921429</c:v>
                </c:pt>
                <c:pt idx="26">
                  <c:v>82.295938229389094</c:v>
                </c:pt>
                <c:pt idx="27">
                  <c:v>85.865057195706555</c:v>
                </c:pt>
                <c:pt idx="28">
                  <c:v>85.887863964044897</c:v>
                </c:pt>
                <c:pt idx="29">
                  <c:v>136.98219538145003</c:v>
                </c:pt>
              </c:numCache>
            </c:numRef>
          </c:yVal>
          <c:smooth val="1"/>
        </c:ser>
        <c:ser>
          <c:idx val="1"/>
          <c:order val="1"/>
          <c:tx>
            <c:v>regr</c:v>
          </c:tx>
          <c:xVal>
            <c:numRef>
              <c:f>Лист1!$J$2:$J$31</c:f>
              <c:numCache>
                <c:formatCode>General</c:formatCode>
                <c:ptCount val="30"/>
                <c:pt idx="0">
                  <c:v>-12.68937533576981</c:v>
                </c:pt>
                <c:pt idx="1">
                  <c:v>-8.7886059599828492</c:v>
                </c:pt>
                <c:pt idx="2">
                  <c:v>-8.5297409831549729</c:v>
                </c:pt>
                <c:pt idx="3">
                  <c:v>-7.8665123720667616</c:v>
                </c:pt>
                <c:pt idx="4">
                  <c:v>-4.097444690708862</c:v>
                </c:pt>
                <c:pt idx="5">
                  <c:v>-1.9039745633772096</c:v>
                </c:pt>
                <c:pt idx="6">
                  <c:v>-1.5045451639100005</c:v>
                </c:pt>
                <c:pt idx="7">
                  <c:v>0.20424300564583397</c:v>
                </c:pt>
                <c:pt idx="8">
                  <c:v>0.74933166587746136</c:v>
                </c:pt>
                <c:pt idx="9">
                  <c:v>3.0002898777798257</c:v>
                </c:pt>
                <c:pt idx="10">
                  <c:v>3.4506001604505174</c:v>
                </c:pt>
                <c:pt idx="11">
                  <c:v>3.8942093089996361</c:v>
                </c:pt>
                <c:pt idx="12">
                  <c:v>4.2770844704095445</c:v>
                </c:pt>
                <c:pt idx="13">
                  <c:v>4.5795939199602085</c:v>
                </c:pt>
                <c:pt idx="14">
                  <c:v>5.5434298431321087</c:v>
                </c:pt>
                <c:pt idx="15">
                  <c:v>6.0522330802448376</c:v>
                </c:pt>
                <c:pt idx="16">
                  <c:v>6.2230477291984538</c:v>
                </c:pt>
                <c:pt idx="17">
                  <c:v>6.4290110398786124</c:v>
                </c:pt>
                <c:pt idx="18">
                  <c:v>6.5866573270502089</c:v>
                </c:pt>
                <c:pt idx="19">
                  <c:v>8.0546109628071179</c:v>
                </c:pt>
                <c:pt idx="20">
                  <c:v>8.2414986657158273</c:v>
                </c:pt>
                <c:pt idx="21">
                  <c:v>8.3479508738533426</c:v>
                </c:pt>
                <c:pt idx="22">
                  <c:v>9.0257659580699272</c:v>
                </c:pt>
                <c:pt idx="23">
                  <c:v>9.5302082713906788</c:v>
                </c:pt>
                <c:pt idx="24">
                  <c:v>9.8160452670924805</c:v>
                </c:pt>
                <c:pt idx="25">
                  <c:v>11.446951337063156</c:v>
                </c:pt>
                <c:pt idx="26">
                  <c:v>11.629100712546739</c:v>
                </c:pt>
                <c:pt idx="27">
                  <c:v>12.327718961899119</c:v>
                </c:pt>
                <c:pt idx="28">
                  <c:v>13.300014301823538</c:v>
                </c:pt>
                <c:pt idx="29">
                  <c:v>20.809649495617734</c:v>
                </c:pt>
              </c:numCache>
            </c:numRef>
          </c:xVal>
          <c:yVal>
            <c:numRef>
              <c:f>Лист1!$S$2:$S$31</c:f>
              <c:numCache>
                <c:formatCode>General</c:formatCode>
                <c:ptCount val="30"/>
                <c:pt idx="0">
                  <c:v>-89.700133430548931</c:v>
                </c:pt>
                <c:pt idx="1">
                  <c:v>-63.84577051388311</c:v>
                </c:pt>
                <c:pt idx="2">
                  <c:v>-62.130009233847943</c:v>
                </c:pt>
                <c:pt idx="3">
                  <c:v>-57.734119203991604</c:v>
                </c:pt>
                <c:pt idx="4">
                  <c:v>-32.752677261748111</c:v>
                </c:pt>
                <c:pt idx="5">
                  <c:v>-18.214321554047075</c:v>
                </c:pt>
                <c:pt idx="6">
                  <c:v>-15.566896992750706</c:v>
                </c:pt>
                <c:pt idx="7">
                  <c:v>-4.2410211904960198</c:v>
                </c:pt>
                <c:pt idx="8">
                  <c:v>-0.62816467791522346</c:v>
                </c:pt>
                <c:pt idx="9">
                  <c:v>14.291222990070647</c:v>
                </c:pt>
                <c:pt idx="10">
                  <c:v>17.275886873442534</c:v>
                </c:pt>
                <c:pt idx="11">
                  <c:v>20.216135530780338</c:v>
                </c:pt>
                <c:pt idx="12">
                  <c:v>22.753838332774805</c:v>
                </c:pt>
                <c:pt idx="13">
                  <c:v>24.758875888430296</c:v>
                </c:pt>
                <c:pt idx="14">
                  <c:v>31.147196075849372</c:v>
                </c:pt>
                <c:pt idx="15">
                  <c:v>34.519552213369799</c:v>
                </c:pt>
                <c:pt idx="16">
                  <c:v>35.651714487033743</c:v>
                </c:pt>
                <c:pt idx="17">
                  <c:v>37.016842662746136</c:v>
                </c:pt>
                <c:pt idx="18">
                  <c:v>38.06172482017363</c:v>
                </c:pt>
                <c:pt idx="19">
                  <c:v>47.791345412275767</c:v>
                </c:pt>
                <c:pt idx="20">
                  <c:v>49.030040149179818</c:v>
                </c:pt>
                <c:pt idx="21">
                  <c:v>49.735607117468611</c:v>
                </c:pt>
                <c:pt idx="22">
                  <c:v>54.228176528648042</c:v>
                </c:pt>
                <c:pt idx="23">
                  <c:v>57.571628392291224</c:v>
                </c:pt>
                <c:pt idx="24">
                  <c:v>59.466160652454114</c:v>
                </c:pt>
                <c:pt idx="25">
                  <c:v>70.275832630948941</c:v>
                </c:pt>
                <c:pt idx="26">
                  <c:v>71.483121656552129</c:v>
                </c:pt>
                <c:pt idx="27">
                  <c:v>76.113574784870735</c:v>
                </c:pt>
                <c:pt idx="28">
                  <c:v>82.557964124221883</c:v>
                </c:pt>
                <c:pt idx="29">
                  <c:v>132.33194842519097</c:v>
                </c:pt>
              </c:numCache>
            </c:numRef>
          </c:yVal>
          <c:smooth val="1"/>
        </c:ser>
        <c:axId val="129057152"/>
        <c:axId val="129058688"/>
      </c:scatterChart>
      <c:valAx>
        <c:axId val="129057152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ru-RU"/>
          </a:p>
        </c:txPr>
        <c:crossAx val="129058688"/>
        <c:crosses val="autoZero"/>
        <c:crossBetween val="midCat"/>
      </c:valAx>
      <c:valAx>
        <c:axId val="129058688"/>
        <c:scaling>
          <c:orientation val="minMax"/>
        </c:scaling>
        <c:axPos val="l"/>
        <c:majorGridlines/>
        <c:minorGridlines/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ru-RU"/>
          </a:p>
        </c:txPr>
        <c:crossAx val="1290571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905390430707362"/>
          <c:y val="0.5000003699103106"/>
          <c:w val="0.13451557093425595"/>
          <c:h val="0.29403111196466336"/>
        </c:manualLayout>
      </c:layout>
    </c:legend>
    <c:plotVisOnly val="1"/>
    <c:dispBlanksAs val="gap"/>
  </c:chart>
  <c:printSettings>
    <c:headerFooter alignWithMargins="0"/>
    <c:pageMargins b="1" l="0.75000000000000078" r="0.75000000000000078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title>
      <c:tx>
        <c:rich>
          <a:bodyPr/>
          <a:lstStyle/>
          <a:p>
            <a:pPr>
              <a:defRPr/>
            </a:pPr>
            <a:r>
              <a:rPr lang="ru-RU"/>
              <a:t>остатки у1 по фактору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Лист1!$U$1</c:f>
              <c:strCache>
                <c:ptCount val="1"/>
                <c:pt idx="0">
                  <c:v>y-y1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Лист1!$I$2:$I$31</c:f>
              <c:numCache>
                <c:formatCode>General</c:formatCode>
                <c:ptCount val="30"/>
                <c:pt idx="0">
                  <c:v>-15.791666445124669</c:v>
                </c:pt>
                <c:pt idx="1">
                  <c:v>-9.1773294112540889</c:v>
                </c:pt>
                <c:pt idx="2">
                  <c:v>-8.536907168853519</c:v>
                </c:pt>
                <c:pt idx="3">
                  <c:v>-6.7800012403233092</c:v>
                </c:pt>
                <c:pt idx="4">
                  <c:v>-6.3084456024178976</c:v>
                </c:pt>
                <c:pt idx="5">
                  <c:v>-3.2322362803749725</c:v>
                </c:pt>
                <c:pt idx="6">
                  <c:v>-2.7847451469649114</c:v>
                </c:pt>
                <c:pt idx="7">
                  <c:v>-2.6922220004355983</c:v>
                </c:pt>
                <c:pt idx="8">
                  <c:v>-1.894533617876732</c:v>
                </c:pt>
                <c:pt idx="9">
                  <c:v>-1.4728127019013129</c:v>
                </c:pt>
                <c:pt idx="10">
                  <c:v>-1.2675308195081856</c:v>
                </c:pt>
                <c:pt idx="11">
                  <c:v>-0.16177746195388854</c:v>
                </c:pt>
                <c:pt idx="12">
                  <c:v>9.8844736704250091E-2</c:v>
                </c:pt>
                <c:pt idx="13">
                  <c:v>1.1073374836552581</c:v>
                </c:pt>
                <c:pt idx="14">
                  <c:v>1.7722530433856445</c:v>
                </c:pt>
                <c:pt idx="15">
                  <c:v>1.9254169122003342</c:v>
                </c:pt>
                <c:pt idx="16">
                  <c:v>2.2348004930687795</c:v>
                </c:pt>
                <c:pt idx="17">
                  <c:v>2.4369388910528027</c:v>
                </c:pt>
                <c:pt idx="18">
                  <c:v>2.5632809969794819</c:v>
                </c:pt>
                <c:pt idx="19">
                  <c:v>3.3143568360652029</c:v>
                </c:pt>
                <c:pt idx="20">
                  <c:v>3.5505323851854489</c:v>
                </c:pt>
                <c:pt idx="21">
                  <c:v>3.8818761271593498</c:v>
                </c:pt>
                <c:pt idx="22">
                  <c:v>4.064634984518996</c:v>
                </c:pt>
                <c:pt idx="23">
                  <c:v>5.352097683454347</c:v>
                </c:pt>
                <c:pt idx="24">
                  <c:v>6.0372930068218649</c:v>
                </c:pt>
                <c:pt idx="25">
                  <c:v>8.8964907427832625</c:v>
                </c:pt>
                <c:pt idx="26">
                  <c:v>10.435930465155934</c:v>
                </c:pt>
                <c:pt idx="27">
                  <c:v>10.69527698327596</c:v>
                </c:pt>
                <c:pt idx="28">
                  <c:v>11.289978999238725</c:v>
                </c:pt>
                <c:pt idx="29">
                  <c:v>17.106958195889582</c:v>
                </c:pt>
              </c:numCache>
            </c:numRef>
          </c:xVal>
          <c:yVal>
            <c:numRef>
              <c:f>Лист1!$U$2:$U$31</c:f>
              <c:numCache>
                <c:formatCode>General</c:formatCode>
                <c:ptCount val="30"/>
                <c:pt idx="0">
                  <c:v>12.384742534712231</c:v>
                </c:pt>
                <c:pt idx="1">
                  <c:v>-12.209877705379725</c:v>
                </c:pt>
                <c:pt idx="2">
                  <c:v>-7.2961636354969528</c:v>
                </c:pt>
                <c:pt idx="3">
                  <c:v>-19.624754861931031</c:v>
                </c:pt>
                <c:pt idx="4">
                  <c:v>2.0410522953772805</c:v>
                </c:pt>
                <c:pt idx="5">
                  <c:v>-10.620384158551474</c:v>
                </c:pt>
                <c:pt idx="6">
                  <c:v>-1.3959629390583395</c:v>
                </c:pt>
                <c:pt idx="7">
                  <c:v>-0.15741825490339512</c:v>
                </c:pt>
                <c:pt idx="8">
                  <c:v>-1.6383579447213035</c:v>
                </c:pt>
                <c:pt idx="9">
                  <c:v>-3.8183573572072085</c:v>
                </c:pt>
                <c:pt idx="10">
                  <c:v>10.544714014355677</c:v>
                </c:pt>
                <c:pt idx="11">
                  <c:v>8.212784808128113</c:v>
                </c:pt>
                <c:pt idx="12">
                  <c:v>4.0794549309120249</c:v>
                </c:pt>
                <c:pt idx="13">
                  <c:v>-3.6296075091381113</c:v>
                </c:pt>
                <c:pt idx="14">
                  <c:v>2.2474629780060198</c:v>
                </c:pt>
                <c:pt idx="15">
                  <c:v>-1.4971696367882217</c:v>
                </c:pt>
                <c:pt idx="16">
                  <c:v>4.367170546276963</c:v>
                </c:pt>
                <c:pt idx="17">
                  <c:v>4.8626077351513821</c:v>
                </c:pt>
                <c:pt idx="18">
                  <c:v>3.9961923804544384</c:v>
                </c:pt>
                <c:pt idx="19">
                  <c:v>13.865823969831773</c:v>
                </c:pt>
                <c:pt idx="20">
                  <c:v>11.416928098945277</c:v>
                </c:pt>
                <c:pt idx="21">
                  <c:v>8.0942278044331744</c:v>
                </c:pt>
                <c:pt idx="22">
                  <c:v>3.2490113490982893</c:v>
                </c:pt>
                <c:pt idx="23">
                  <c:v>3.4309718126993047</c:v>
                </c:pt>
                <c:pt idx="24">
                  <c:v>-2.7947523385875925</c:v>
                </c:pt>
                <c:pt idx="25">
                  <c:v>-6.675502633674725</c:v>
                </c:pt>
                <c:pt idx="26">
                  <c:v>-6.7999092532125189</c:v>
                </c:pt>
                <c:pt idx="27">
                  <c:v>-5.0992398559020273</c:v>
                </c:pt>
                <c:pt idx="28">
                  <c:v>-9.3609352797193992</c:v>
                </c:pt>
                <c:pt idx="29">
                  <c:v>-0.17475189410984626</c:v>
                </c:pt>
              </c:numCache>
            </c:numRef>
          </c:yVal>
        </c:ser>
        <c:axId val="129065344"/>
        <c:axId val="129066880"/>
      </c:scatterChart>
      <c:valAx>
        <c:axId val="129065344"/>
        <c:scaling>
          <c:orientation val="minMax"/>
        </c:scaling>
        <c:axPos val="b"/>
        <c:numFmt formatCode="General" sourceLinked="1"/>
        <c:tickLblPos val="nextTo"/>
        <c:crossAx val="129066880"/>
        <c:crosses val="autoZero"/>
        <c:crossBetween val="midCat"/>
      </c:valAx>
      <c:valAx>
        <c:axId val="129066880"/>
        <c:scaling>
          <c:orientation val="minMax"/>
        </c:scaling>
        <c:axPos val="l"/>
        <c:majorGridlines/>
        <c:numFmt formatCode="General" sourceLinked="1"/>
        <c:tickLblPos val="nextTo"/>
        <c:crossAx val="1290653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title>
      <c:tx>
        <c:rich>
          <a:bodyPr/>
          <a:lstStyle/>
          <a:p>
            <a:pPr>
              <a:defRPr/>
            </a:pPr>
            <a:r>
              <a:rPr lang="ru-RU"/>
              <a:t>остатки у2 по фактору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Лист1!$V$1</c:f>
              <c:strCache>
                <c:ptCount val="1"/>
                <c:pt idx="0">
                  <c:v>y-y2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Лист1!$J$2:$J$31</c:f>
              <c:numCache>
                <c:formatCode>General</c:formatCode>
                <c:ptCount val="30"/>
                <c:pt idx="0">
                  <c:v>-12.68937533576981</c:v>
                </c:pt>
                <c:pt idx="1">
                  <c:v>-8.7886059599828492</c:v>
                </c:pt>
                <c:pt idx="2">
                  <c:v>-8.5297409831549729</c:v>
                </c:pt>
                <c:pt idx="3">
                  <c:v>-7.8665123720667616</c:v>
                </c:pt>
                <c:pt idx="4">
                  <c:v>-4.097444690708862</c:v>
                </c:pt>
                <c:pt idx="5">
                  <c:v>-1.9039745633772096</c:v>
                </c:pt>
                <c:pt idx="6">
                  <c:v>-1.5045451639100005</c:v>
                </c:pt>
                <c:pt idx="7">
                  <c:v>0.20424300564583397</c:v>
                </c:pt>
                <c:pt idx="8">
                  <c:v>0.74933166587746136</c:v>
                </c:pt>
                <c:pt idx="9">
                  <c:v>3.0002898777798257</c:v>
                </c:pt>
                <c:pt idx="10">
                  <c:v>3.4506001604505174</c:v>
                </c:pt>
                <c:pt idx="11">
                  <c:v>3.8942093089996361</c:v>
                </c:pt>
                <c:pt idx="12">
                  <c:v>4.2770844704095445</c:v>
                </c:pt>
                <c:pt idx="13">
                  <c:v>4.5795939199602085</c:v>
                </c:pt>
                <c:pt idx="14">
                  <c:v>5.5434298431321087</c:v>
                </c:pt>
                <c:pt idx="15">
                  <c:v>6.0522330802448376</c:v>
                </c:pt>
                <c:pt idx="16">
                  <c:v>6.2230477291984538</c:v>
                </c:pt>
                <c:pt idx="17">
                  <c:v>6.4290110398786124</c:v>
                </c:pt>
                <c:pt idx="18">
                  <c:v>6.5866573270502089</c:v>
                </c:pt>
                <c:pt idx="19">
                  <c:v>8.0546109628071179</c:v>
                </c:pt>
                <c:pt idx="20">
                  <c:v>8.2414986657158273</c:v>
                </c:pt>
                <c:pt idx="21">
                  <c:v>8.3479508738533426</c:v>
                </c:pt>
                <c:pt idx="22">
                  <c:v>9.0257659580699272</c:v>
                </c:pt>
                <c:pt idx="23">
                  <c:v>9.5302082713906788</c:v>
                </c:pt>
                <c:pt idx="24">
                  <c:v>9.8160452670924805</c:v>
                </c:pt>
                <c:pt idx="25">
                  <c:v>11.446951337063156</c:v>
                </c:pt>
                <c:pt idx="26">
                  <c:v>11.629100712546739</c:v>
                </c:pt>
                <c:pt idx="27">
                  <c:v>12.327718961899119</c:v>
                </c:pt>
                <c:pt idx="28">
                  <c:v>13.300014301823538</c:v>
                </c:pt>
                <c:pt idx="29">
                  <c:v>20.809649495617734</c:v>
                </c:pt>
              </c:numCache>
            </c:numRef>
          </c:xVal>
          <c:yVal>
            <c:numRef>
              <c:f>Лист1!$V$2:$V$31</c:f>
              <c:numCache>
                <c:formatCode>General</c:formatCode>
                <c:ptCount val="30"/>
                <c:pt idx="0">
                  <c:v>2.2252576165353446</c:v>
                </c:pt>
                <c:pt idx="1">
                  <c:v>-0.57105115774716353</c:v>
                </c:pt>
                <c:pt idx="2">
                  <c:v>7.2407930059651022</c:v>
                </c:pt>
                <c:pt idx="3">
                  <c:v>3.1738563689119559</c:v>
                </c:pt>
                <c:pt idx="4">
                  <c:v>3.2555215932231292</c:v>
                </c:pt>
                <c:pt idx="5">
                  <c:v>-1.7818678355260893</c:v>
                </c:pt>
                <c:pt idx="6">
                  <c:v>8.019057261792863</c:v>
                </c:pt>
                <c:pt idx="7">
                  <c:v>-1.4016952783139534</c:v>
                </c:pt>
                <c:pt idx="8">
                  <c:v>-0.74858373196778549</c:v>
                </c:pt>
                <c:pt idx="9">
                  <c:v>-14.809702670621574</c:v>
                </c:pt>
                <c:pt idx="10">
                  <c:v>-1.9523516922200521</c:v>
                </c:pt>
                <c:pt idx="11">
                  <c:v>0.74181755126988591</c:v>
                </c:pt>
                <c:pt idx="12">
                  <c:v>-4.0515749795925728</c:v>
                </c:pt>
                <c:pt idx="13">
                  <c:v>-6.5000372792671328</c:v>
                </c:pt>
                <c:pt idx="14">
                  <c:v>-2.2209346740243241</c:v>
                </c:pt>
                <c:pt idx="15">
                  <c:v>-8.2344616688851957</c:v>
                </c:pt>
                <c:pt idx="16">
                  <c:v>-1.2733445683129005</c:v>
                </c:pt>
                <c:pt idx="17">
                  <c:v>-0.68673914781598455</c:v>
                </c:pt>
                <c:pt idx="18">
                  <c:v>-1.6878110086483318</c:v>
                </c:pt>
                <c:pt idx="19">
                  <c:v>3.8632899003171133</c:v>
                </c:pt>
                <c:pt idx="20">
                  <c:v>1.877214725093431</c:v>
                </c:pt>
                <c:pt idx="21">
                  <c:v>0.23609758241781265</c:v>
                </c:pt>
                <c:pt idx="22">
                  <c:v>-7.7850108490526253</c:v>
                </c:pt>
                <c:pt idx="23">
                  <c:v>-1.6710388945992776</c:v>
                </c:pt>
                <c:pt idx="24">
                  <c:v>-4.8548384146589711</c:v>
                </c:pt>
                <c:pt idx="25">
                  <c:v>1.0536924659724889</c:v>
                </c:pt>
                <c:pt idx="26">
                  <c:v>10.812816572836965</c:v>
                </c:pt>
                <c:pt idx="27">
                  <c:v>9.7514824108358198</c:v>
                </c:pt>
                <c:pt idx="28">
                  <c:v>3.329899839823014</c:v>
                </c:pt>
                <c:pt idx="29">
                  <c:v>4.6502469562590534</c:v>
                </c:pt>
              </c:numCache>
            </c:numRef>
          </c:yVal>
        </c:ser>
        <c:axId val="129083264"/>
        <c:axId val="129108992"/>
      </c:scatterChart>
      <c:valAx>
        <c:axId val="129083264"/>
        <c:scaling>
          <c:orientation val="minMax"/>
        </c:scaling>
        <c:axPos val="b"/>
        <c:numFmt formatCode="General" sourceLinked="1"/>
        <c:tickLblPos val="nextTo"/>
        <c:crossAx val="129108992"/>
        <c:crosses val="autoZero"/>
        <c:crossBetween val="midCat"/>
      </c:valAx>
      <c:valAx>
        <c:axId val="129108992"/>
        <c:scaling>
          <c:orientation val="minMax"/>
        </c:scaling>
        <c:axPos val="l"/>
        <c:majorGridlines/>
        <c:numFmt formatCode="General" sourceLinked="1"/>
        <c:tickLblPos val="nextTo"/>
        <c:crossAx val="1290832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title>
      <c:tx>
        <c:rich>
          <a:bodyPr/>
          <a:lstStyle/>
          <a:p>
            <a:pPr>
              <a:defRPr/>
            </a:pPr>
            <a:r>
              <a:rPr lang="ru-RU"/>
              <a:t>остатки у1 по номеру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Лист1!$U$1</c:f>
              <c:strCache>
                <c:ptCount val="1"/>
                <c:pt idx="0">
                  <c:v>y-y1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Лист1!$C$2:$C$31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Лист1!$U$2:$U$31</c:f>
              <c:numCache>
                <c:formatCode>General</c:formatCode>
                <c:ptCount val="30"/>
                <c:pt idx="0">
                  <c:v>12.384742534712231</c:v>
                </c:pt>
                <c:pt idx="1">
                  <c:v>-12.209877705379725</c:v>
                </c:pt>
                <c:pt idx="2">
                  <c:v>-7.2961636354969528</c:v>
                </c:pt>
                <c:pt idx="3">
                  <c:v>-19.624754861931031</c:v>
                </c:pt>
                <c:pt idx="4">
                  <c:v>2.0410522953772805</c:v>
                </c:pt>
                <c:pt idx="5">
                  <c:v>-10.620384158551474</c:v>
                </c:pt>
                <c:pt idx="6">
                  <c:v>-1.3959629390583395</c:v>
                </c:pt>
                <c:pt idx="7">
                  <c:v>-0.15741825490339512</c:v>
                </c:pt>
                <c:pt idx="8">
                  <c:v>-1.6383579447213035</c:v>
                </c:pt>
                <c:pt idx="9">
                  <c:v>-3.8183573572072085</c:v>
                </c:pt>
                <c:pt idx="10">
                  <c:v>10.544714014355677</c:v>
                </c:pt>
                <c:pt idx="11">
                  <c:v>8.212784808128113</c:v>
                </c:pt>
                <c:pt idx="12">
                  <c:v>4.0794549309120249</c:v>
                </c:pt>
                <c:pt idx="13">
                  <c:v>-3.6296075091381113</c:v>
                </c:pt>
                <c:pt idx="14">
                  <c:v>2.2474629780060198</c:v>
                </c:pt>
                <c:pt idx="15">
                  <c:v>-1.4971696367882217</c:v>
                </c:pt>
                <c:pt idx="16">
                  <c:v>4.367170546276963</c:v>
                </c:pt>
                <c:pt idx="17">
                  <c:v>4.8626077351513821</c:v>
                </c:pt>
                <c:pt idx="18">
                  <c:v>3.9961923804544384</c:v>
                </c:pt>
                <c:pt idx="19">
                  <c:v>13.865823969831773</c:v>
                </c:pt>
                <c:pt idx="20">
                  <c:v>11.416928098945277</c:v>
                </c:pt>
                <c:pt idx="21">
                  <c:v>8.0942278044331744</c:v>
                </c:pt>
                <c:pt idx="22">
                  <c:v>3.2490113490982893</c:v>
                </c:pt>
                <c:pt idx="23">
                  <c:v>3.4309718126993047</c:v>
                </c:pt>
                <c:pt idx="24">
                  <c:v>-2.7947523385875925</c:v>
                </c:pt>
                <c:pt idx="25">
                  <c:v>-6.675502633674725</c:v>
                </c:pt>
                <c:pt idx="26">
                  <c:v>-6.7999092532125189</c:v>
                </c:pt>
                <c:pt idx="27">
                  <c:v>-5.0992398559020273</c:v>
                </c:pt>
                <c:pt idx="28">
                  <c:v>-9.3609352797193992</c:v>
                </c:pt>
                <c:pt idx="29">
                  <c:v>-0.17475189410984626</c:v>
                </c:pt>
              </c:numCache>
            </c:numRef>
          </c:yVal>
        </c:ser>
        <c:axId val="129149568"/>
        <c:axId val="129167744"/>
      </c:scatterChart>
      <c:valAx>
        <c:axId val="129149568"/>
        <c:scaling>
          <c:orientation val="minMax"/>
        </c:scaling>
        <c:axPos val="b"/>
        <c:numFmt formatCode="General" sourceLinked="1"/>
        <c:tickLblPos val="nextTo"/>
        <c:crossAx val="129167744"/>
        <c:crosses val="autoZero"/>
        <c:crossBetween val="midCat"/>
      </c:valAx>
      <c:valAx>
        <c:axId val="129167744"/>
        <c:scaling>
          <c:orientation val="minMax"/>
        </c:scaling>
        <c:axPos val="l"/>
        <c:majorGridlines/>
        <c:numFmt formatCode="General" sourceLinked="1"/>
        <c:tickLblPos val="nextTo"/>
        <c:crossAx val="1291495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1"/>
  <c:chart>
    <c:title>
      <c:tx>
        <c:rich>
          <a:bodyPr/>
          <a:lstStyle/>
          <a:p>
            <a:pPr>
              <a:defRPr/>
            </a:pPr>
            <a:r>
              <a:rPr lang="ru-RU"/>
              <a:t>остатки у2 по номеру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Лист1!$V$1</c:f>
              <c:strCache>
                <c:ptCount val="1"/>
                <c:pt idx="0">
                  <c:v>y-y2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Лист1!$C$2:$C$31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Лист1!$V$2:$V$31</c:f>
              <c:numCache>
                <c:formatCode>General</c:formatCode>
                <c:ptCount val="30"/>
                <c:pt idx="0">
                  <c:v>2.2252576165353446</c:v>
                </c:pt>
                <c:pt idx="1">
                  <c:v>-0.57105115774716353</c:v>
                </c:pt>
                <c:pt idx="2">
                  <c:v>7.2407930059651022</c:v>
                </c:pt>
                <c:pt idx="3">
                  <c:v>3.1738563689119559</c:v>
                </c:pt>
                <c:pt idx="4">
                  <c:v>3.2555215932231292</c:v>
                </c:pt>
                <c:pt idx="5">
                  <c:v>-1.7818678355260893</c:v>
                </c:pt>
                <c:pt idx="6">
                  <c:v>8.019057261792863</c:v>
                </c:pt>
                <c:pt idx="7">
                  <c:v>-1.4016952783139534</c:v>
                </c:pt>
                <c:pt idx="8">
                  <c:v>-0.74858373196778549</c:v>
                </c:pt>
                <c:pt idx="9">
                  <c:v>-14.809702670621574</c:v>
                </c:pt>
                <c:pt idx="10">
                  <c:v>-1.9523516922200521</c:v>
                </c:pt>
                <c:pt idx="11">
                  <c:v>0.74181755126988591</c:v>
                </c:pt>
                <c:pt idx="12">
                  <c:v>-4.0515749795925728</c:v>
                </c:pt>
                <c:pt idx="13">
                  <c:v>-6.5000372792671328</c:v>
                </c:pt>
                <c:pt idx="14">
                  <c:v>-2.2209346740243241</c:v>
                </c:pt>
                <c:pt idx="15">
                  <c:v>-8.2344616688851957</c:v>
                </c:pt>
                <c:pt idx="16">
                  <c:v>-1.2733445683129005</c:v>
                </c:pt>
                <c:pt idx="17">
                  <c:v>-0.68673914781598455</c:v>
                </c:pt>
                <c:pt idx="18">
                  <c:v>-1.6878110086483318</c:v>
                </c:pt>
                <c:pt idx="19">
                  <c:v>3.8632899003171133</c:v>
                </c:pt>
                <c:pt idx="20">
                  <c:v>1.877214725093431</c:v>
                </c:pt>
                <c:pt idx="21">
                  <c:v>0.23609758241781265</c:v>
                </c:pt>
                <c:pt idx="22">
                  <c:v>-7.7850108490526253</c:v>
                </c:pt>
                <c:pt idx="23">
                  <c:v>-1.6710388945992776</c:v>
                </c:pt>
                <c:pt idx="24">
                  <c:v>-4.8548384146589711</c:v>
                </c:pt>
                <c:pt idx="25">
                  <c:v>1.0536924659724889</c:v>
                </c:pt>
                <c:pt idx="26">
                  <c:v>10.812816572836965</c:v>
                </c:pt>
                <c:pt idx="27">
                  <c:v>9.7514824108358198</c:v>
                </c:pt>
                <c:pt idx="28">
                  <c:v>3.329899839823014</c:v>
                </c:pt>
                <c:pt idx="29">
                  <c:v>4.6502469562590534</c:v>
                </c:pt>
              </c:numCache>
            </c:numRef>
          </c:yVal>
        </c:ser>
        <c:axId val="100233216"/>
        <c:axId val="100234752"/>
      </c:scatterChart>
      <c:valAx>
        <c:axId val="100233216"/>
        <c:scaling>
          <c:orientation val="minMax"/>
        </c:scaling>
        <c:axPos val="b"/>
        <c:numFmt formatCode="General" sourceLinked="1"/>
        <c:tickLblPos val="nextTo"/>
        <c:crossAx val="100234752"/>
        <c:crosses val="autoZero"/>
        <c:crossBetween val="midCat"/>
      </c:valAx>
      <c:valAx>
        <c:axId val="100234752"/>
        <c:scaling>
          <c:orientation val="minMax"/>
        </c:scaling>
        <c:axPos val="l"/>
        <c:majorGridlines/>
        <c:numFmt formatCode="General" sourceLinked="1"/>
        <c:tickLblPos val="nextTo"/>
        <c:crossAx val="1002332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диаграмма остатков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Лист1!$G$60</c:f>
              <c:strCache>
                <c:ptCount val="1"/>
                <c:pt idx="0">
                  <c:v>y-y3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Лист1!$F$61:$F$90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Лист1!$G$61:$G$90</c:f>
              <c:numCache>
                <c:formatCode>General</c:formatCode>
                <c:ptCount val="30"/>
                <c:pt idx="0">
                  <c:v>-4.3897488642358837</c:v>
                </c:pt>
                <c:pt idx="1">
                  <c:v>-17.714679412972984</c:v>
                </c:pt>
                <c:pt idx="2">
                  <c:v>-11.29659449436673</c:v>
                </c:pt>
                <c:pt idx="3">
                  <c:v>-19.334960971537043</c:v>
                </c:pt>
                <c:pt idx="4">
                  <c:v>-9.0056495886384305</c:v>
                </c:pt>
                <c:pt idx="5">
                  <c:v>-17.744755492978591</c:v>
                </c:pt>
                <c:pt idx="6">
                  <c:v>-8.2291747507114099</c:v>
                </c:pt>
                <c:pt idx="7">
                  <c:v>-12.58559307761448</c:v>
                </c:pt>
                <c:pt idx="8">
                  <c:v>-12.967028536648257</c:v>
                </c:pt>
                <c:pt idx="9">
                  <c:v>-21.391369740776661</c:v>
                </c:pt>
                <c:pt idx="10">
                  <c:v>-7.823496877425459</c:v>
                </c:pt>
                <c:pt idx="11">
                  <c:v>-7.5463384945169665</c:v>
                </c:pt>
                <c:pt idx="12">
                  <c:v>-12.032574182406854</c:v>
                </c:pt>
                <c:pt idx="13">
                  <c:v>-17.007053469756158</c:v>
                </c:pt>
                <c:pt idx="14">
                  <c:v>-11.985203411709261</c:v>
                </c:pt>
                <c:pt idx="15">
                  <c:v>-16.924131883971029</c:v>
                </c:pt>
                <c:pt idx="16">
                  <c:v>-10.492167833154589</c:v>
                </c:pt>
                <c:pt idx="17">
                  <c:v>-9.9540086151474085</c:v>
                </c:pt>
                <c:pt idx="18">
                  <c:v>-10.894269024590074</c:v>
                </c:pt>
                <c:pt idx="19">
                  <c:v>-3.3094367543763425</c:v>
                </c:pt>
                <c:pt idx="20">
                  <c:v>-5.5214760165367807</c:v>
                </c:pt>
                <c:pt idx="21">
                  <c:v>-7.9702768953304641</c:v>
                </c:pt>
                <c:pt idx="22">
                  <c:v>-14.486412828549852</c:v>
                </c:pt>
                <c:pt idx="23">
                  <c:v>-11.224653252916234</c:v>
                </c:pt>
                <c:pt idx="24">
                  <c:v>-15.871693877563992</c:v>
                </c:pt>
                <c:pt idx="25">
                  <c:v>-14.688590815379399</c:v>
                </c:pt>
                <c:pt idx="26">
                  <c:v>-9.666322540419003</c:v>
                </c:pt>
                <c:pt idx="27">
                  <c:v>-9.4213540010546524</c:v>
                </c:pt>
                <c:pt idx="28">
                  <c:v>-14.831317134442344</c:v>
                </c:pt>
                <c:pt idx="29">
                  <c:v>-9.9191981691614046</c:v>
                </c:pt>
              </c:numCache>
            </c:numRef>
          </c:yVal>
        </c:ser>
        <c:axId val="100254848"/>
        <c:axId val="100256384"/>
      </c:scatterChart>
      <c:valAx>
        <c:axId val="100254848"/>
        <c:scaling>
          <c:orientation val="minMax"/>
        </c:scaling>
        <c:axPos val="b"/>
        <c:numFmt formatCode="General" sourceLinked="1"/>
        <c:tickLblPos val="nextTo"/>
        <c:crossAx val="100256384"/>
        <c:crosses val="autoZero"/>
        <c:crossBetween val="midCat"/>
      </c:valAx>
      <c:valAx>
        <c:axId val="100256384"/>
        <c:scaling>
          <c:orientation val="minMax"/>
        </c:scaling>
        <c:axPos val="l"/>
        <c:majorGridlines/>
        <c:numFmt formatCode="General" sourceLinked="1"/>
        <c:tickLblPos val="nextTo"/>
        <c:crossAx val="1002548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22860</xdr:colOff>
      <xdr:row>0</xdr:row>
      <xdr:rowOff>175260</xdr:rowOff>
    </xdr:from>
    <xdr:to>
      <xdr:col>33</xdr:col>
      <xdr:colOff>594360</xdr:colOff>
      <xdr:row>18</xdr:row>
      <xdr:rowOff>167640</xdr:rowOff>
    </xdr:to>
    <xdr:graphicFrame macro="">
      <xdr:nvGraphicFramePr>
        <xdr:cNvPr id="3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76200</xdr:colOff>
      <xdr:row>20</xdr:row>
      <xdr:rowOff>30480</xdr:rowOff>
    </xdr:from>
    <xdr:to>
      <xdr:col>33</xdr:col>
      <xdr:colOff>601980</xdr:colOff>
      <xdr:row>33</xdr:row>
      <xdr:rowOff>68580</xdr:rowOff>
    </xdr:to>
    <xdr:graphicFrame macro="">
      <xdr:nvGraphicFramePr>
        <xdr:cNvPr id="4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1</xdr:row>
      <xdr:rowOff>15240</xdr:rowOff>
    </xdr:from>
    <xdr:to>
      <xdr:col>42</xdr:col>
      <xdr:colOff>304800</xdr:colOff>
      <xdr:row>16</xdr:row>
      <xdr:rowOff>15240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0</xdr:colOff>
      <xdr:row>19</xdr:row>
      <xdr:rowOff>0</xdr:rowOff>
    </xdr:from>
    <xdr:to>
      <xdr:col>42</xdr:col>
      <xdr:colOff>304800</xdr:colOff>
      <xdr:row>34</xdr:row>
      <xdr:rowOff>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0</xdr:colOff>
      <xdr:row>1</xdr:row>
      <xdr:rowOff>0</xdr:rowOff>
    </xdr:from>
    <xdr:to>
      <xdr:col>50</xdr:col>
      <xdr:colOff>304800</xdr:colOff>
      <xdr:row>16</xdr:row>
      <xdr:rowOff>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0</xdr:colOff>
      <xdr:row>19</xdr:row>
      <xdr:rowOff>0</xdr:rowOff>
    </xdr:from>
    <xdr:to>
      <xdr:col>50</xdr:col>
      <xdr:colOff>304800</xdr:colOff>
      <xdr:row>34</xdr:row>
      <xdr:rowOff>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365760</xdr:colOff>
      <xdr:row>59</xdr:row>
      <xdr:rowOff>45720</xdr:rowOff>
    </xdr:from>
    <xdr:to>
      <xdr:col>18</xdr:col>
      <xdr:colOff>60960</xdr:colOff>
      <xdr:row>74</xdr:row>
      <xdr:rowOff>45720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A16" sqref="A16:B19"/>
    </sheetView>
  </sheetViews>
  <sheetFormatPr defaultRowHeight="14.4"/>
  <sheetData>
    <row r="1" spans="1:9">
      <c r="A1" t="s">
        <v>72</v>
      </c>
    </row>
    <row r="2" spans="1:9" ht="15" thickBot="1"/>
    <row r="3" spans="1:9">
      <c r="A3" s="26" t="s">
        <v>73</v>
      </c>
      <c r="B3" s="26"/>
    </row>
    <row r="4" spans="1:9">
      <c r="A4" s="23" t="s">
        <v>74</v>
      </c>
      <c r="B4" s="23">
        <v>0.99639461555124087</v>
      </c>
    </row>
    <row r="5" spans="1:9">
      <c r="A5" s="23" t="s">
        <v>75</v>
      </c>
      <c r="B5" s="23">
        <v>0.99280222989950517</v>
      </c>
    </row>
    <row r="6" spans="1:9">
      <c r="A6" s="23" t="s">
        <v>76</v>
      </c>
      <c r="B6" s="23">
        <v>0.99226906174391294</v>
      </c>
    </row>
    <row r="7" spans="1:9">
      <c r="A7" s="23" t="s">
        <v>77</v>
      </c>
      <c r="B7" s="23">
        <v>4.3743148153035429</v>
      </c>
    </row>
    <row r="8" spans="1:9" ht="15" thickBot="1">
      <c r="A8" s="24" t="s">
        <v>78</v>
      </c>
      <c r="B8" s="24">
        <v>30</v>
      </c>
    </row>
    <row r="10" spans="1:9" ht="15" thickBot="1">
      <c r="A10" t="s">
        <v>79</v>
      </c>
    </row>
    <row r="11" spans="1:9">
      <c r="A11" s="25"/>
      <c r="B11" s="25" t="s">
        <v>84</v>
      </c>
      <c r="C11" s="25" t="s">
        <v>85</v>
      </c>
      <c r="D11" s="25" t="s">
        <v>86</v>
      </c>
      <c r="E11" s="25" t="s">
        <v>87</v>
      </c>
      <c r="F11" s="25" t="s">
        <v>88</v>
      </c>
    </row>
    <row r="12" spans="1:9">
      <c r="A12" s="23" t="s">
        <v>80</v>
      </c>
      <c r="B12" s="23">
        <v>2</v>
      </c>
      <c r="C12" s="23">
        <v>71260.457833763299</v>
      </c>
      <c r="D12" s="23">
        <v>35630.22891688165</v>
      </c>
      <c r="E12" s="23">
        <v>1862.0808829003827</v>
      </c>
      <c r="F12" s="23">
        <v>1.1807898426628842E-29</v>
      </c>
    </row>
    <row r="13" spans="1:9">
      <c r="A13" s="23" t="s">
        <v>81</v>
      </c>
      <c r="B13" s="23">
        <v>27</v>
      </c>
      <c r="C13" s="23">
        <v>516.63501279136983</v>
      </c>
      <c r="D13" s="23">
        <v>19.134630103384069</v>
      </c>
      <c r="E13" s="23"/>
      <c r="F13" s="23"/>
    </row>
    <row r="14" spans="1:9" ht="15" thickBot="1">
      <c r="A14" s="24" t="s">
        <v>82</v>
      </c>
      <c r="B14" s="24">
        <v>29</v>
      </c>
      <c r="C14" s="24">
        <v>71777.092846554675</v>
      </c>
      <c r="D14" s="24"/>
      <c r="E14" s="24"/>
      <c r="F14" s="24"/>
    </row>
    <row r="15" spans="1:9" ht="15" thickBot="1"/>
    <row r="16" spans="1:9">
      <c r="A16" s="25"/>
      <c r="B16" s="25" t="s">
        <v>89</v>
      </c>
      <c r="C16" s="25" t="s">
        <v>77</v>
      </c>
      <c r="D16" s="25" t="s">
        <v>90</v>
      </c>
      <c r="E16" s="25" t="s">
        <v>91</v>
      </c>
      <c r="F16" s="25" t="s">
        <v>92</v>
      </c>
      <c r="G16" s="25" t="s">
        <v>93</v>
      </c>
      <c r="H16" s="25" t="s">
        <v>94</v>
      </c>
      <c r="I16" s="25" t="s">
        <v>95</v>
      </c>
    </row>
    <row r="17" spans="1:9">
      <c r="A17" s="23" t="s">
        <v>83</v>
      </c>
      <c r="B17" s="23">
        <v>0.92506109578918227</v>
      </c>
      <c r="C17" s="23">
        <v>1.7957733541853056</v>
      </c>
      <c r="D17" s="23">
        <v>0.51513243229341588</v>
      </c>
      <c r="E17" s="23">
        <v>0.61065249752552786</v>
      </c>
      <c r="F17" s="23">
        <v>-2.7595614307924556</v>
      </c>
      <c r="G17" s="23">
        <v>4.6096836223708202</v>
      </c>
      <c r="H17" s="23">
        <v>-2.7595614307924556</v>
      </c>
      <c r="I17" s="23">
        <v>4.6096836223708202</v>
      </c>
    </row>
    <row r="18" spans="1:9">
      <c r="A18" s="23" t="s">
        <v>96</v>
      </c>
      <c r="B18" s="23">
        <v>2.5056125679835479</v>
      </c>
      <c r="C18" s="23">
        <v>0.59172548861823426</v>
      </c>
      <c r="D18" s="23">
        <v>4.2344171683976644</v>
      </c>
      <c r="E18" s="23">
        <v>2.3742706302312932E-4</v>
      </c>
      <c r="F18" s="23">
        <v>1.291492166968683</v>
      </c>
      <c r="G18" s="23">
        <v>3.7197329689984131</v>
      </c>
      <c r="H18" s="23">
        <v>1.291492166968683</v>
      </c>
      <c r="I18" s="23">
        <v>3.7197329689984131</v>
      </c>
    </row>
    <row r="19" spans="1:9" ht="15" thickBot="1">
      <c r="A19" s="24" t="s">
        <v>97</v>
      </c>
      <c r="B19" s="24">
        <v>4.3846699960518576</v>
      </c>
      <c r="C19" s="24">
        <v>0.54085970211702861</v>
      </c>
      <c r="D19" s="24">
        <v>8.1068528102378821</v>
      </c>
      <c r="E19" s="24">
        <v>1.0411529763045977E-8</v>
      </c>
      <c r="F19" s="24">
        <v>3.2749175668291026</v>
      </c>
      <c r="G19" s="24">
        <v>5.494422425274613</v>
      </c>
      <c r="H19" s="24">
        <v>3.2749175668291026</v>
      </c>
      <c r="I19" s="24">
        <v>5.494422425274613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39"/>
  <sheetViews>
    <sheetView topLeftCell="J85" workbookViewId="0">
      <selection activeCell="M100" sqref="M100:O105"/>
    </sheetView>
  </sheetViews>
  <sheetFormatPr defaultRowHeight="14.4"/>
  <cols>
    <col min="6" max="6" width="6.33203125" customWidth="1"/>
    <col min="7" max="7" width="10.21875" customWidth="1"/>
    <col min="12" max="12" width="26.44140625" customWidth="1"/>
    <col min="14" max="14" width="12" bestFit="1" customWidth="1"/>
  </cols>
  <sheetData>
    <row r="1" spans="1:25" ht="15" thickBot="1">
      <c r="D1" t="s">
        <v>10</v>
      </c>
      <c r="E1" t="s">
        <v>11</v>
      </c>
      <c r="F1" t="s">
        <v>12</v>
      </c>
      <c r="H1" t="s">
        <v>10</v>
      </c>
      <c r="I1" t="s">
        <v>11</v>
      </c>
      <c r="J1" t="s">
        <v>12</v>
      </c>
      <c r="K1" t="s">
        <v>13</v>
      </c>
      <c r="L1" s="5"/>
      <c r="M1" s="12"/>
      <c r="N1" s="12"/>
      <c r="O1" s="12"/>
      <c r="P1" s="12"/>
      <c r="Q1" s="6"/>
      <c r="R1" t="s">
        <v>18</v>
      </c>
      <c r="S1" t="s">
        <v>19</v>
      </c>
      <c r="U1" t="s">
        <v>20</v>
      </c>
      <c r="V1" t="s">
        <v>21</v>
      </c>
      <c r="X1" t="s">
        <v>22</v>
      </c>
      <c r="Y1" t="s">
        <v>23</v>
      </c>
    </row>
    <row r="2" spans="1:25">
      <c r="A2" s="5" t="s">
        <v>0</v>
      </c>
      <c r="B2" s="6">
        <v>30</v>
      </c>
      <c r="C2">
        <v>1</v>
      </c>
      <c r="D2">
        <f ca="1">NORMINV(RAND(),$B$3, $B$4)</f>
        <v>-2.3459458056025158</v>
      </c>
      <c r="E2">
        <f ca="1">NORMINV(RAND(),$B$6, $B$8)</f>
        <v>14.243815010754261</v>
      </c>
      <c r="F2">
        <f ca="1">NORMINV(RAND(),$B$7, $B$9)</f>
        <v>-23.334450792592342</v>
      </c>
      <c r="H2">
        <v>8.6576248644396721</v>
      </c>
      <c r="I2">
        <v>-15.791666445124669</v>
      </c>
      <c r="J2">
        <v>-12.68937533576981</v>
      </c>
      <c r="K2">
        <f>$B$11+$B$12*I2+$B$13*J2+H2</f>
        <v>-87.474875814013586</v>
      </c>
      <c r="L2" s="7"/>
      <c r="M2" s="5" t="s">
        <v>16</v>
      </c>
      <c r="N2" s="6"/>
      <c r="O2" s="13"/>
      <c r="P2" s="13"/>
      <c r="Q2" s="8"/>
      <c r="R2">
        <f>$N$4+$M$4*I2</f>
        <v>-99.859618348725817</v>
      </c>
      <c r="S2">
        <f>$N$12+$M$12*J2</f>
        <v>-89.700133430548931</v>
      </c>
      <c r="U2">
        <f>K2-R2</f>
        <v>12.384742534712231</v>
      </c>
      <c r="V2">
        <f>K2-S2</f>
        <v>2.2252576165353446</v>
      </c>
      <c r="X2">
        <f>ABS(U2)/ABS(R2)</f>
        <v>0.1240215288172114</v>
      </c>
      <c r="Y2">
        <f>ABS(V2)/ABS(S2)</f>
        <v>2.4807740316888923E-2</v>
      </c>
    </row>
    <row r="3" spans="1:25">
      <c r="A3" s="7" t="s">
        <v>1</v>
      </c>
      <c r="B3" s="8">
        <v>0</v>
      </c>
      <c r="C3">
        <v>2</v>
      </c>
      <c r="D3">
        <f ca="1">NORMINV(RAND(),$B$3, $B$4)</f>
        <v>-7.4461813879632714</v>
      </c>
      <c r="E3">
        <f t="shared" ref="E3:E31" ca="1" si="0">NORMINV(RAND(),$B$6, $B$8)</f>
        <v>-10.483427463419872</v>
      </c>
      <c r="F3">
        <f t="shared" ref="F3:F31" ca="1" si="1">NORMINV(RAND(),$B$7, $B$9)</f>
        <v>16.522010775883814</v>
      </c>
      <c r="H3">
        <v>-3.7304095979366112</v>
      </c>
      <c r="I3">
        <v>-9.1773294112540889</v>
      </c>
      <c r="J3">
        <v>-8.7886059599828492</v>
      </c>
      <c r="K3">
        <f t="shared" ref="K3:K31" si="2">$B$11+$B$12*I3+$B$13*J3+H3</f>
        <v>-64.416821671630274</v>
      </c>
      <c r="L3" s="7"/>
      <c r="M3" s="7" t="s">
        <v>14</v>
      </c>
      <c r="N3" s="8" t="s">
        <v>15</v>
      </c>
      <c r="O3" s="13"/>
      <c r="P3" s="13"/>
      <c r="Q3" s="8"/>
      <c r="R3">
        <f t="shared" ref="R3:R31" si="3">$N$4+$M$4*I3</f>
        <v>-52.206943966250549</v>
      </c>
      <c r="S3">
        <f t="shared" ref="S3:S31" si="4">$N$12+$M$12*J3</f>
        <v>-63.84577051388311</v>
      </c>
      <c r="U3">
        <f t="shared" ref="U3:U31" si="5">K3-R3</f>
        <v>-12.209877705379725</v>
      </c>
      <c r="V3">
        <f t="shared" ref="V3:V31" si="6">K3-S3</f>
        <v>-0.57105115774716353</v>
      </c>
      <c r="X3">
        <f t="shared" ref="X3:X31" si="7">ABS(U3)/ABS(R3)</f>
        <v>0.23387459172620531</v>
      </c>
      <c r="Y3">
        <f t="shared" ref="Y3:Y31" si="8">ABS(V3)/ABS(S3)</f>
        <v>8.9442284610378349E-3</v>
      </c>
    </row>
    <row r="4" spans="1:25">
      <c r="A4" s="7" t="s">
        <v>2</v>
      </c>
      <c r="B4" s="8">
        <v>4</v>
      </c>
      <c r="C4">
        <v>3</v>
      </c>
      <c r="D4">
        <f t="shared" ref="D4:D31" ca="1" si="9">NORMINV(RAND(),$B$3, $B$4)</f>
        <v>-4.1884846341706545</v>
      </c>
      <c r="E4">
        <f t="shared" ca="1" si="0"/>
        <v>-7.2868082282912017</v>
      </c>
      <c r="F4">
        <f t="shared" ca="1" si="1"/>
        <v>8.5533791163122519</v>
      </c>
      <c r="H4">
        <v>2.8404692112976102</v>
      </c>
      <c r="I4">
        <v>-8.536907168853519</v>
      </c>
      <c r="J4">
        <v>-8.5297409831549729</v>
      </c>
      <c r="K4">
        <f t="shared" si="2"/>
        <v>-54.889216227882841</v>
      </c>
      <c r="L4" s="7"/>
      <c r="M4" s="7">
        <f t="array" ref="M4:N8">LINEST(K2:K31,I2:I31,1,1)</f>
        <v>7.2044521073625818</v>
      </c>
      <c r="N4" s="8">
        <v>13.910686250619573</v>
      </c>
      <c r="O4" s="13"/>
      <c r="P4" s="13"/>
      <c r="Q4" s="8"/>
      <c r="R4">
        <f t="shared" si="3"/>
        <v>-47.593052592385888</v>
      </c>
      <c r="S4">
        <f t="shared" si="4"/>
        <v>-62.130009233847943</v>
      </c>
      <c r="U4">
        <f t="shared" si="5"/>
        <v>-7.2961636354969528</v>
      </c>
      <c r="V4">
        <f t="shared" si="6"/>
        <v>7.2407930059651022</v>
      </c>
      <c r="X4">
        <f t="shared" si="7"/>
        <v>0.15330312384005854</v>
      </c>
      <c r="Y4">
        <f t="shared" si="8"/>
        <v>0.11654260308753302</v>
      </c>
    </row>
    <row r="5" spans="1:25">
      <c r="A5" s="7"/>
      <c r="B5" s="8"/>
      <c r="C5">
        <v>4</v>
      </c>
      <c r="D5">
        <f t="shared" ca="1" si="9"/>
        <v>1.1784494291507572</v>
      </c>
      <c r="E5">
        <f t="shared" ca="1" si="0"/>
        <v>0.82776791678600747</v>
      </c>
      <c r="F5">
        <f t="shared" ca="1" si="1"/>
        <v>-3.5549938675424286</v>
      </c>
      <c r="H5">
        <v>-4.7542096258426714</v>
      </c>
      <c r="I5">
        <v>-6.7800012403233092</v>
      </c>
      <c r="J5">
        <v>-7.8665123720667616</v>
      </c>
      <c r="K5">
        <f t="shared" si="2"/>
        <v>-54.560262835079648</v>
      </c>
      <c r="L5" s="7"/>
      <c r="M5" s="7">
        <v>0.21675200956259799</v>
      </c>
      <c r="N5" s="8">
        <v>1.4772593473330837</v>
      </c>
      <c r="O5" s="13"/>
      <c r="P5" s="13"/>
      <c r="Q5" s="8"/>
      <c r="R5">
        <f t="shared" si="3"/>
        <v>-34.935507973148617</v>
      </c>
      <c r="S5">
        <f t="shared" si="4"/>
        <v>-57.734119203991604</v>
      </c>
      <c r="U5">
        <f t="shared" si="5"/>
        <v>-19.624754861931031</v>
      </c>
      <c r="V5">
        <f t="shared" si="6"/>
        <v>3.1738563689119559</v>
      </c>
      <c r="X5">
        <f t="shared" si="7"/>
        <v>0.56174236473145289</v>
      </c>
      <c r="Y5">
        <f t="shared" si="8"/>
        <v>5.497366916948692E-2</v>
      </c>
    </row>
    <row r="6" spans="1:25">
      <c r="A6" s="7" t="s">
        <v>5</v>
      </c>
      <c r="B6" s="8">
        <v>1</v>
      </c>
      <c r="C6">
        <v>5</v>
      </c>
      <c r="D6">
        <f t="shared" ca="1" si="9"/>
        <v>2.6929756794647153</v>
      </c>
      <c r="E6">
        <f t="shared" ca="1" si="0"/>
        <v>5.5044501049659358</v>
      </c>
      <c r="F6">
        <f t="shared" ca="1" si="1"/>
        <v>3.6520102965138532</v>
      </c>
      <c r="H6">
        <v>3.8179599015641603</v>
      </c>
      <c r="I6">
        <v>-6.3084456024178976</v>
      </c>
      <c r="J6">
        <v>-4.097444690708862</v>
      </c>
      <c r="K6">
        <f t="shared" si="2"/>
        <v>-29.497155668524982</v>
      </c>
      <c r="L6" s="7"/>
      <c r="M6" s="7">
        <v>0.97528204106466498</v>
      </c>
      <c r="N6" s="8">
        <v>7.9601310862296408</v>
      </c>
      <c r="O6" s="13"/>
      <c r="P6" s="13"/>
      <c r="Q6" s="8"/>
      <c r="R6">
        <f t="shared" si="3"/>
        <v>-31.538207963902263</v>
      </c>
      <c r="S6">
        <f t="shared" si="4"/>
        <v>-32.752677261748111</v>
      </c>
      <c r="U6">
        <f t="shared" si="5"/>
        <v>2.0410522953772805</v>
      </c>
      <c r="V6">
        <f t="shared" si="6"/>
        <v>3.2555215932231292</v>
      </c>
      <c r="X6">
        <f t="shared" si="7"/>
        <v>6.4716812626557957E-2</v>
      </c>
      <c r="Y6">
        <f t="shared" si="8"/>
        <v>9.9397113927698871E-2</v>
      </c>
    </row>
    <row r="7" spans="1:25">
      <c r="A7" s="7" t="s">
        <v>4</v>
      </c>
      <c r="B7" s="8">
        <v>4</v>
      </c>
      <c r="C7">
        <v>6</v>
      </c>
      <c r="D7">
        <f t="shared" ca="1" si="9"/>
        <v>-3.631017136609354</v>
      </c>
      <c r="E7">
        <f t="shared" ca="1" si="0"/>
        <v>11.5213050216224</v>
      </c>
      <c r="F7">
        <f t="shared" ca="1" si="1"/>
        <v>17.668382664840987</v>
      </c>
      <c r="H7">
        <v>-4.6835822949394093</v>
      </c>
      <c r="I7">
        <v>-3.2322362803749725</v>
      </c>
      <c r="J7">
        <v>-1.9039745633772096</v>
      </c>
      <c r="K7">
        <f t="shared" si="2"/>
        <v>-19.996189389573164</v>
      </c>
      <c r="L7" s="7"/>
      <c r="M7" s="7">
        <v>1104.7796147429165</v>
      </c>
      <c r="N7" s="8">
        <v>28</v>
      </c>
      <c r="O7" s="13"/>
      <c r="P7" s="13"/>
      <c r="Q7" s="8"/>
      <c r="R7">
        <f t="shared" si="3"/>
        <v>-9.3758052310216904</v>
      </c>
      <c r="S7">
        <f t="shared" si="4"/>
        <v>-18.214321554047075</v>
      </c>
      <c r="U7">
        <f t="shared" si="5"/>
        <v>-10.620384158551474</v>
      </c>
      <c r="V7">
        <f t="shared" si="6"/>
        <v>-1.7818678355260893</v>
      </c>
      <c r="X7">
        <f t="shared" si="7"/>
        <v>1.132743684074393</v>
      </c>
      <c r="Y7">
        <f t="shared" si="8"/>
        <v>9.7827845535656127E-2</v>
      </c>
    </row>
    <row r="8" spans="1:25" ht="15" thickBot="1">
      <c r="A8" s="7" t="s">
        <v>3</v>
      </c>
      <c r="B8" s="8">
        <v>6</v>
      </c>
      <c r="C8">
        <v>7</v>
      </c>
      <c r="D8">
        <f t="shared" ca="1" si="9"/>
        <v>6.1767062056946607</v>
      </c>
      <c r="E8">
        <f t="shared" ca="1" si="0"/>
        <v>-4.0110899785920608</v>
      </c>
      <c r="F8">
        <f t="shared" ca="1" si="1"/>
        <v>3.5421847857134416</v>
      </c>
      <c r="H8">
        <v>4.8245763655768918</v>
      </c>
      <c r="I8">
        <v>-2.7847451469649114</v>
      </c>
      <c r="J8">
        <v>-1.5045451639100005</v>
      </c>
      <c r="K8">
        <f t="shared" si="2"/>
        <v>-7.5478397309578433</v>
      </c>
      <c r="L8" s="7"/>
      <c r="M8" s="9">
        <v>70002.909613075812</v>
      </c>
      <c r="N8" s="10">
        <v>1774.1832334788653</v>
      </c>
      <c r="O8" s="13"/>
      <c r="P8" s="13"/>
      <c r="Q8" s="8"/>
      <c r="R8">
        <f t="shared" si="3"/>
        <v>-6.1518767918995039</v>
      </c>
      <c r="S8">
        <f t="shared" si="4"/>
        <v>-15.566896992750706</v>
      </c>
      <c r="U8">
        <f t="shared" si="5"/>
        <v>-1.3959629390583395</v>
      </c>
      <c r="V8">
        <f t="shared" si="6"/>
        <v>8.019057261792863</v>
      </c>
      <c r="X8">
        <f t="shared" si="7"/>
        <v>0.22691659574464762</v>
      </c>
      <c r="Y8">
        <f t="shared" si="8"/>
        <v>0.51513524278648659</v>
      </c>
    </row>
    <row r="9" spans="1:25" ht="15" thickBot="1">
      <c r="A9" s="7" t="s">
        <v>6</v>
      </c>
      <c r="B9" s="8">
        <v>8</v>
      </c>
      <c r="C9">
        <v>8</v>
      </c>
      <c r="D9">
        <f t="shared" ca="1" si="9"/>
        <v>-1.4335206885630538</v>
      </c>
      <c r="E9">
        <f t="shared" ca="1" si="0"/>
        <v>5.1290529608630457</v>
      </c>
      <c r="F9">
        <f t="shared" ca="1" si="1"/>
        <v>21.206983044000893</v>
      </c>
      <c r="H9">
        <v>-0.38302249008651479</v>
      </c>
      <c r="I9">
        <v>-2.6922220004355983</v>
      </c>
      <c r="J9">
        <v>0.20424300564583397</v>
      </c>
      <c r="K9">
        <f t="shared" si="2"/>
        <v>-5.6427164688099731</v>
      </c>
      <c r="L9" s="7"/>
      <c r="M9" s="13"/>
      <c r="N9" s="13"/>
      <c r="O9" s="13"/>
      <c r="P9" s="13"/>
      <c r="Q9" s="8"/>
      <c r="R9">
        <f t="shared" si="3"/>
        <v>-5.485298213906578</v>
      </c>
      <c r="S9">
        <f t="shared" si="4"/>
        <v>-4.2410211904960198</v>
      </c>
      <c r="U9">
        <f t="shared" si="5"/>
        <v>-0.15741825490339512</v>
      </c>
      <c r="V9">
        <f t="shared" si="6"/>
        <v>-1.4016952783139534</v>
      </c>
      <c r="X9">
        <f t="shared" si="7"/>
        <v>2.8698212706886415E-2</v>
      </c>
      <c r="Y9">
        <f t="shared" si="8"/>
        <v>0.33050890701869245</v>
      </c>
    </row>
    <row r="10" spans="1:25">
      <c r="A10" s="7"/>
      <c r="B10" s="8"/>
      <c r="C10">
        <v>9</v>
      </c>
      <c r="D10">
        <f t="shared" ca="1" si="9"/>
        <v>-0.61837166194000925</v>
      </c>
      <c r="E10">
        <f t="shared" ca="1" si="0"/>
        <v>4.9280113659032061</v>
      </c>
      <c r="F10">
        <f t="shared" ca="1" si="1"/>
        <v>12.951925717452948</v>
      </c>
      <c r="H10">
        <v>-0.69047421976265833</v>
      </c>
      <c r="I10">
        <v>-1.894533617876732</v>
      </c>
      <c r="J10">
        <v>0.74933166587746136</v>
      </c>
      <c r="K10">
        <f t="shared" si="2"/>
        <v>-1.376748409883009</v>
      </c>
      <c r="L10" s="7"/>
      <c r="M10" s="5" t="s">
        <v>17</v>
      </c>
      <c r="N10" s="6"/>
      <c r="O10" s="13"/>
      <c r="P10" s="13"/>
      <c r="Q10" s="8"/>
      <c r="R10">
        <f t="shared" si="3"/>
        <v>0.26160953483829452</v>
      </c>
      <c r="S10">
        <f t="shared" si="4"/>
        <v>-0.62816467791522346</v>
      </c>
      <c r="U10">
        <f t="shared" si="5"/>
        <v>-1.6383579447213035</v>
      </c>
      <c r="V10">
        <f t="shared" si="6"/>
        <v>-0.74858373196778549</v>
      </c>
      <c r="X10">
        <f t="shared" si="7"/>
        <v>6.26260791960049</v>
      </c>
      <c r="Y10">
        <f t="shared" si="8"/>
        <v>1.1916998173985416</v>
      </c>
    </row>
    <row r="11" spans="1:25">
      <c r="A11" s="7" t="s">
        <v>7</v>
      </c>
      <c r="B11" s="8">
        <v>2</v>
      </c>
      <c r="C11">
        <v>10</v>
      </c>
      <c r="D11">
        <f t="shared" ca="1" si="9"/>
        <v>-4.2056486598243836</v>
      </c>
      <c r="E11">
        <f t="shared" ca="1" si="0"/>
        <v>6.5383445621531333</v>
      </c>
      <c r="F11">
        <f t="shared" ca="1" si="1"/>
        <v>7.7394184042807179</v>
      </c>
      <c r="H11">
        <v>-10.101201085966292</v>
      </c>
      <c r="I11">
        <v>-1.4728127019013129</v>
      </c>
      <c r="J11">
        <v>3.0002898777798257</v>
      </c>
      <c r="K11">
        <f t="shared" si="2"/>
        <v>-0.51847968055092686</v>
      </c>
      <c r="L11" s="7"/>
      <c r="M11" s="7" t="s">
        <v>14</v>
      </c>
      <c r="N11" s="8" t="s">
        <v>15</v>
      </c>
      <c r="O11" s="13"/>
      <c r="P11" s="13"/>
      <c r="Q11" s="8"/>
      <c r="R11">
        <f t="shared" si="3"/>
        <v>3.2998776766562816</v>
      </c>
      <c r="S11">
        <f t="shared" si="4"/>
        <v>14.291222990070647</v>
      </c>
      <c r="U11">
        <f t="shared" si="5"/>
        <v>-3.8183573572072085</v>
      </c>
      <c r="V11">
        <f t="shared" si="6"/>
        <v>-14.809702670621574</v>
      </c>
      <c r="X11">
        <f t="shared" si="7"/>
        <v>1.1571208788188461</v>
      </c>
      <c r="Y11">
        <f t="shared" si="8"/>
        <v>1.0362795878918942</v>
      </c>
    </row>
    <row r="12" spans="1:25">
      <c r="A12" s="7" t="s">
        <v>8</v>
      </c>
      <c r="B12" s="8">
        <v>3</v>
      </c>
      <c r="C12">
        <v>11</v>
      </c>
      <c r="D12">
        <f t="shared" ca="1" si="9"/>
        <v>1.5582242117311025</v>
      </c>
      <c r="E12">
        <f t="shared" ca="1" si="0"/>
        <v>1.9527485295051281</v>
      </c>
      <c r="F12">
        <f t="shared" ca="1" si="1"/>
        <v>11.102605022173755</v>
      </c>
      <c r="H12">
        <v>3.3237269979449708</v>
      </c>
      <c r="I12">
        <v>-1.2675308195081856</v>
      </c>
      <c r="J12">
        <v>3.4506001604505174</v>
      </c>
      <c r="K12">
        <f t="shared" si="2"/>
        <v>15.323535181222482</v>
      </c>
      <c r="L12" s="7"/>
      <c r="M12" s="7">
        <f t="array" ref="M12:N16">LINEST(K2:K31,J2:J31,1,1)</f>
        <v>6.6280162772888476</v>
      </c>
      <c r="N12" s="8">
        <v>-5.5947471564390057</v>
      </c>
      <c r="O12" s="13"/>
      <c r="P12" s="13"/>
      <c r="Q12" s="8"/>
      <c r="R12">
        <f t="shared" si="3"/>
        <v>4.7788211668668055</v>
      </c>
      <c r="S12">
        <f t="shared" si="4"/>
        <v>17.275886873442534</v>
      </c>
      <c r="U12">
        <f t="shared" si="5"/>
        <v>10.544714014355677</v>
      </c>
      <c r="V12">
        <f t="shared" si="6"/>
        <v>-1.9523516922200521</v>
      </c>
      <c r="X12">
        <f t="shared" si="7"/>
        <v>2.2065512908216296</v>
      </c>
      <c r="Y12">
        <f t="shared" si="8"/>
        <v>0.11301021513525404</v>
      </c>
    </row>
    <row r="13" spans="1:25" ht="15" thickBot="1">
      <c r="A13" s="9" t="s">
        <v>9</v>
      </c>
      <c r="B13" s="10">
        <v>4</v>
      </c>
      <c r="C13">
        <v>12</v>
      </c>
      <c r="D13">
        <f t="shared" ca="1" si="9"/>
        <v>-2.7211255290900374</v>
      </c>
      <c r="E13">
        <f t="shared" ca="1" si="0"/>
        <v>2.6342637471793955</v>
      </c>
      <c r="F13">
        <f t="shared" ca="1" si="1"/>
        <v>-1.9947034877792706</v>
      </c>
      <c r="H13">
        <v>3.8664482319133473</v>
      </c>
      <c r="I13">
        <v>-0.16177746195388854</v>
      </c>
      <c r="J13">
        <v>3.8942093089996361</v>
      </c>
      <c r="K13">
        <f t="shared" si="2"/>
        <v>20.957953082050224</v>
      </c>
      <c r="L13" s="7"/>
      <c r="M13" s="7">
        <v>0.13791385094924707</v>
      </c>
      <c r="N13" s="8">
        <v>1.1706779667885938</v>
      </c>
      <c r="O13" s="13"/>
      <c r="P13" s="13"/>
      <c r="Q13" s="8"/>
      <c r="R13">
        <f t="shared" si="3"/>
        <v>12.745168273922111</v>
      </c>
      <c r="S13">
        <f t="shared" si="4"/>
        <v>20.216135530780338</v>
      </c>
      <c r="U13">
        <f t="shared" si="5"/>
        <v>8.212784808128113</v>
      </c>
      <c r="V13">
        <f t="shared" si="6"/>
        <v>0.74181755126988591</v>
      </c>
      <c r="X13">
        <f t="shared" si="7"/>
        <v>0.64438418007648368</v>
      </c>
      <c r="Y13">
        <f t="shared" si="8"/>
        <v>3.6694330137449958E-2</v>
      </c>
    </row>
    <row r="14" spans="1:25">
      <c r="C14">
        <v>13</v>
      </c>
      <c r="D14">
        <f t="shared" ca="1" si="9"/>
        <v>1.698870494930329</v>
      </c>
      <c r="E14">
        <f t="shared" ca="1" si="0"/>
        <v>1.8429892394572716</v>
      </c>
      <c r="F14">
        <f t="shared" ca="1" si="1"/>
        <v>14.537714582842323</v>
      </c>
      <c r="H14">
        <v>-0.70260873856869721</v>
      </c>
      <c r="I14">
        <v>9.8844736704250091E-2</v>
      </c>
      <c r="J14">
        <v>4.2770844704095445</v>
      </c>
      <c r="K14">
        <f t="shared" si="2"/>
        <v>18.702263353182232</v>
      </c>
      <c r="L14" s="7"/>
      <c r="M14" s="7">
        <v>0.98802230040686345</v>
      </c>
      <c r="N14" s="8">
        <v>5.5411591611731783</v>
      </c>
      <c r="O14" s="13"/>
      <c r="P14" s="13"/>
      <c r="Q14" s="8"/>
      <c r="R14">
        <f t="shared" si="3"/>
        <v>14.622808422270207</v>
      </c>
      <c r="S14">
        <f t="shared" si="4"/>
        <v>22.753838332774805</v>
      </c>
      <c r="U14">
        <f t="shared" si="5"/>
        <v>4.0794549309120249</v>
      </c>
      <c r="V14">
        <f t="shared" si="6"/>
        <v>-4.0515749795925728</v>
      </c>
      <c r="X14">
        <f t="shared" si="7"/>
        <v>0.27897889469023662</v>
      </c>
      <c r="Y14">
        <f t="shared" si="8"/>
        <v>0.17806116578391315</v>
      </c>
    </row>
    <row r="15" spans="1:25">
      <c r="C15">
        <v>14</v>
      </c>
      <c r="D15">
        <f t="shared" ca="1" si="9"/>
        <v>3.6896497089632208</v>
      </c>
      <c r="E15">
        <f t="shared" ca="1" si="0"/>
        <v>-5.0729138737785107</v>
      </c>
      <c r="F15">
        <f t="shared" ca="1" si="1"/>
        <v>9.2594701214603532</v>
      </c>
      <c r="H15">
        <v>-5.3815495216434428</v>
      </c>
      <c r="I15">
        <v>1.1073374836552581</v>
      </c>
      <c r="J15">
        <v>4.5795939199602085</v>
      </c>
      <c r="K15">
        <f t="shared" si="2"/>
        <v>18.258838609163163</v>
      </c>
      <c r="L15" s="7"/>
      <c r="M15" s="7">
        <v>2309.6775967936887</v>
      </c>
      <c r="N15" s="8">
        <v>28</v>
      </c>
      <c r="O15" s="13"/>
      <c r="P15" s="13"/>
      <c r="Q15" s="8"/>
      <c r="R15">
        <f t="shared" si="3"/>
        <v>21.888446118301275</v>
      </c>
      <c r="S15">
        <f t="shared" si="4"/>
        <v>24.758875888430296</v>
      </c>
      <c r="U15">
        <f t="shared" si="5"/>
        <v>-3.6296075091381113</v>
      </c>
      <c r="V15">
        <f t="shared" si="6"/>
        <v>-6.5000372792671328</v>
      </c>
      <c r="X15">
        <f t="shared" si="7"/>
        <v>0.16582298668078313</v>
      </c>
      <c r="Y15">
        <f t="shared" si="8"/>
        <v>0.26253361859229518</v>
      </c>
    </row>
    <row r="16" spans="1:25" ht="15" thickBot="1">
      <c r="C16">
        <v>15</v>
      </c>
      <c r="D16">
        <f t="shared" ca="1" si="9"/>
        <v>-3.0538130986369358</v>
      </c>
      <c r="E16">
        <f t="shared" ca="1" si="0"/>
        <v>5.8726828106669604</v>
      </c>
      <c r="F16">
        <f t="shared" ca="1" si="1"/>
        <v>-1.4620425374991992</v>
      </c>
      <c r="H16">
        <v>-0.56421710086032251</v>
      </c>
      <c r="I16">
        <v>1.7722530433856445</v>
      </c>
      <c r="J16">
        <v>5.5434298431321087</v>
      </c>
      <c r="K16">
        <f t="shared" si="2"/>
        <v>28.926261401825048</v>
      </c>
      <c r="L16" s="7"/>
      <c r="M16" s="9">
        <v>70917.368390769974</v>
      </c>
      <c r="N16" s="10">
        <v>859.72445578469637</v>
      </c>
      <c r="O16" s="13"/>
      <c r="P16" s="13"/>
      <c r="Q16" s="8"/>
      <c r="R16">
        <f t="shared" si="3"/>
        <v>26.678798423819028</v>
      </c>
      <c r="S16">
        <f t="shared" si="4"/>
        <v>31.147196075849372</v>
      </c>
      <c r="U16">
        <f t="shared" si="5"/>
        <v>2.2474629780060198</v>
      </c>
      <c r="V16">
        <f t="shared" si="6"/>
        <v>-2.2209346740243241</v>
      </c>
      <c r="X16">
        <f t="shared" si="7"/>
        <v>8.4241536755248633E-2</v>
      </c>
      <c r="Y16">
        <f t="shared" si="8"/>
        <v>7.1304481745834328E-2</v>
      </c>
    </row>
    <row r="17" spans="3:25">
      <c r="C17">
        <v>16</v>
      </c>
      <c r="D17">
        <f t="shared" ca="1" si="9"/>
        <v>-1.9948519452978752</v>
      </c>
      <c r="E17">
        <f t="shared" ca="1" si="0"/>
        <v>-3.5703117809197735</v>
      </c>
      <c r="F17">
        <f t="shared" ca="1" si="1"/>
        <v>0.17312567377087795</v>
      </c>
      <c r="H17">
        <v>-5.7000925130957505</v>
      </c>
      <c r="I17">
        <v>1.9254169122003342</v>
      </c>
      <c r="J17">
        <v>6.0522330802448376</v>
      </c>
      <c r="K17">
        <f t="shared" si="2"/>
        <v>26.285090544484603</v>
      </c>
      <c r="L17" s="7"/>
      <c r="M17" s="13"/>
      <c r="N17" s="13"/>
      <c r="O17" s="13"/>
      <c r="P17" s="13"/>
      <c r="Q17" s="8"/>
      <c r="R17">
        <f t="shared" si="3"/>
        <v>27.782260181272825</v>
      </c>
      <c r="S17">
        <f t="shared" si="4"/>
        <v>34.519552213369799</v>
      </c>
      <c r="U17">
        <f t="shared" si="5"/>
        <v>-1.4971696367882217</v>
      </c>
      <c r="V17">
        <f t="shared" si="6"/>
        <v>-8.2344616688851957</v>
      </c>
      <c r="X17">
        <f t="shared" si="7"/>
        <v>5.3889410977347986E-2</v>
      </c>
      <c r="Y17">
        <f t="shared" si="8"/>
        <v>0.23854485765014932</v>
      </c>
    </row>
    <row r="18" spans="3:25" ht="15" thickBot="1">
      <c r="C18">
        <v>17</v>
      </c>
      <c r="D18">
        <f t="shared" ca="1" si="9"/>
        <v>-0.43497005535598565</v>
      </c>
      <c r="E18">
        <f t="shared" ca="1" si="0"/>
        <v>-1.0582887641921515</v>
      </c>
      <c r="F18">
        <f t="shared" ca="1" si="1"/>
        <v>6.6463917394212109</v>
      </c>
      <c r="H18">
        <v>0.78177752272068979</v>
      </c>
      <c r="I18">
        <v>2.2348004930687795</v>
      </c>
      <c r="J18">
        <v>6.2230477291984538</v>
      </c>
      <c r="K18">
        <f t="shared" si="2"/>
        <v>34.378369918720843</v>
      </c>
      <c r="L18" s="9"/>
      <c r="M18" s="14"/>
      <c r="N18" s="14"/>
      <c r="O18" s="14"/>
      <c r="P18" s="14"/>
      <c r="Q18" s="10"/>
      <c r="R18">
        <f t="shared" si="3"/>
        <v>30.01119937244388</v>
      </c>
      <c r="S18">
        <f t="shared" si="4"/>
        <v>35.651714487033743</v>
      </c>
      <c r="U18">
        <f t="shared" si="5"/>
        <v>4.367170546276963</v>
      </c>
      <c r="V18">
        <f t="shared" si="6"/>
        <v>-1.2733445683129005</v>
      </c>
      <c r="X18">
        <f t="shared" si="7"/>
        <v>0.14551802785619009</v>
      </c>
      <c r="Y18">
        <f t="shared" si="8"/>
        <v>3.5716222533309201E-2</v>
      </c>
    </row>
    <row r="19" spans="3:25">
      <c r="C19">
        <v>18</v>
      </c>
      <c r="D19">
        <f t="shared" ca="1" si="9"/>
        <v>3.2387369383153786</v>
      </c>
      <c r="E19">
        <f t="shared" ca="1" si="0"/>
        <v>0.18099203939281749</v>
      </c>
      <c r="F19">
        <f t="shared" ca="1" si="1"/>
        <v>1.4749762489284297</v>
      </c>
      <c r="H19">
        <v>1.3032426822572907</v>
      </c>
      <c r="I19">
        <v>2.4369388910528027</v>
      </c>
      <c r="J19">
        <v>6.4290110398786124</v>
      </c>
      <c r="K19">
        <f t="shared" si="2"/>
        <v>36.330103514930151</v>
      </c>
      <c r="R19">
        <f t="shared" si="3"/>
        <v>31.467495779778769</v>
      </c>
      <c r="S19">
        <f t="shared" si="4"/>
        <v>37.016842662746136</v>
      </c>
      <c r="U19">
        <f t="shared" si="5"/>
        <v>4.8626077351513821</v>
      </c>
      <c r="V19">
        <f t="shared" si="6"/>
        <v>-0.68673914781598455</v>
      </c>
      <c r="X19">
        <f t="shared" si="7"/>
        <v>0.15452795383470355</v>
      </c>
      <c r="Y19">
        <f t="shared" si="8"/>
        <v>1.8552072473407382E-2</v>
      </c>
    </row>
    <row r="20" spans="3:25">
      <c r="C20">
        <v>19</v>
      </c>
      <c r="D20">
        <f t="shared" ca="1" si="9"/>
        <v>-1.4469226592820958</v>
      </c>
      <c r="E20">
        <f t="shared" ca="1" si="0"/>
        <v>-8.044566561550992</v>
      </c>
      <c r="F20">
        <f t="shared" ca="1" si="1"/>
        <v>2.1368357738666082</v>
      </c>
      <c r="H20">
        <v>0.33744151238602382</v>
      </c>
      <c r="I20">
        <v>2.5632809969794819</v>
      </c>
      <c r="J20">
        <v>6.5866573270502089</v>
      </c>
      <c r="K20">
        <f t="shared" si="2"/>
        <v>36.373913811525298</v>
      </c>
      <c r="R20">
        <f t="shared" si="3"/>
        <v>32.37772143107086</v>
      </c>
      <c r="S20">
        <f t="shared" si="4"/>
        <v>38.06172482017363</v>
      </c>
      <c r="U20">
        <f t="shared" si="5"/>
        <v>3.9961923804544384</v>
      </c>
      <c r="V20">
        <f t="shared" si="6"/>
        <v>-1.6878110086483318</v>
      </c>
      <c r="X20">
        <f t="shared" si="7"/>
        <v>0.12342413869246352</v>
      </c>
      <c r="Y20">
        <f t="shared" si="8"/>
        <v>4.4344049478119062E-2</v>
      </c>
    </row>
    <row r="21" spans="3:25">
      <c r="C21">
        <v>20</v>
      </c>
      <c r="D21">
        <f t="shared" ca="1" si="9"/>
        <v>0.77067237828013435</v>
      </c>
      <c r="E21">
        <f t="shared" ca="1" si="0"/>
        <v>-7.6562761744319126</v>
      </c>
      <c r="F21">
        <f t="shared" ca="1" si="1"/>
        <v>8.0435529522059586</v>
      </c>
      <c r="H21">
        <v>7.4931209531687983</v>
      </c>
      <c r="I21">
        <v>3.3143568360652029</v>
      </c>
      <c r="J21">
        <v>8.0546109628071179</v>
      </c>
      <c r="K21">
        <f t="shared" si="2"/>
        <v>51.65463531259288</v>
      </c>
      <c r="R21">
        <f t="shared" si="3"/>
        <v>37.788811342761107</v>
      </c>
      <c r="S21">
        <f t="shared" si="4"/>
        <v>47.791345412275767</v>
      </c>
      <c r="U21">
        <f t="shared" si="5"/>
        <v>13.865823969831773</v>
      </c>
      <c r="V21">
        <f t="shared" si="6"/>
        <v>3.8632899003171133</v>
      </c>
      <c r="X21">
        <f t="shared" si="7"/>
        <v>0.36692934964433421</v>
      </c>
      <c r="Y21">
        <f t="shared" si="8"/>
        <v>8.0836600580924053E-2</v>
      </c>
    </row>
    <row r="22" spans="3:25">
      <c r="C22">
        <v>21</v>
      </c>
      <c r="D22">
        <f t="shared" ca="1" si="9"/>
        <v>-2.6185739182702621</v>
      </c>
      <c r="E22">
        <f t="shared" ca="1" si="0"/>
        <v>-5.2554766035042118</v>
      </c>
      <c r="F22">
        <f t="shared" ca="1" si="1"/>
        <v>-2.2858281162577647</v>
      </c>
      <c r="H22">
        <v>5.2896630558535964</v>
      </c>
      <c r="I22">
        <v>3.5505323851854489</v>
      </c>
      <c r="J22">
        <v>8.2414986657158273</v>
      </c>
      <c r="K22">
        <f t="shared" si="2"/>
        <v>50.907254874273249</v>
      </c>
      <c r="R22">
        <f t="shared" si="3"/>
        <v>39.490326775327972</v>
      </c>
      <c r="S22">
        <f t="shared" si="4"/>
        <v>49.030040149179818</v>
      </c>
      <c r="U22">
        <f t="shared" si="5"/>
        <v>11.416928098945277</v>
      </c>
      <c r="V22">
        <f t="shared" si="6"/>
        <v>1.877214725093431</v>
      </c>
      <c r="X22">
        <f t="shared" si="7"/>
        <v>0.28910695431566125</v>
      </c>
      <c r="Y22">
        <f t="shared" si="8"/>
        <v>3.8287032182347365E-2</v>
      </c>
    </row>
    <row r="23" spans="3:25">
      <c r="C23">
        <v>22</v>
      </c>
      <c r="D23">
        <f t="shared" ca="1" si="9"/>
        <v>-2.0943075056330684</v>
      </c>
      <c r="E23">
        <f t="shared" ca="1" si="0"/>
        <v>-9.3193230046872806</v>
      </c>
      <c r="F23">
        <f t="shared" ca="1" si="1"/>
        <v>1.9813015462068284</v>
      </c>
      <c r="H23">
        <v>2.9342728229950028</v>
      </c>
      <c r="I23">
        <v>3.8818761271593498</v>
      </c>
      <c r="J23">
        <v>8.3479508738533426</v>
      </c>
      <c r="K23">
        <f t="shared" si="2"/>
        <v>49.971704699886423</v>
      </c>
      <c r="R23">
        <f t="shared" si="3"/>
        <v>41.877476895453249</v>
      </c>
      <c r="S23">
        <f t="shared" si="4"/>
        <v>49.735607117468611</v>
      </c>
      <c r="U23">
        <f t="shared" si="5"/>
        <v>8.0942278044331744</v>
      </c>
      <c r="V23">
        <f t="shared" si="6"/>
        <v>0.23609758241781265</v>
      </c>
      <c r="X23">
        <f t="shared" si="7"/>
        <v>0.19328355967195307</v>
      </c>
      <c r="Y23">
        <f t="shared" si="8"/>
        <v>4.7470533909475133E-3</v>
      </c>
    </row>
    <row r="24" spans="3:25">
      <c r="C24">
        <v>23</v>
      </c>
      <c r="D24">
        <f t="shared" ca="1" si="9"/>
        <v>3.0594341648600203</v>
      </c>
      <c r="E24">
        <f t="shared" ca="1" si="0"/>
        <v>-8.4967035460430154</v>
      </c>
      <c r="F24">
        <f t="shared" ca="1" si="1"/>
        <v>7.859548979977192</v>
      </c>
      <c r="H24">
        <v>-3.8538031062412772</v>
      </c>
      <c r="I24">
        <v>4.064634984518996</v>
      </c>
      <c r="J24">
        <v>9.0257659580699272</v>
      </c>
      <c r="K24">
        <f t="shared" si="2"/>
        <v>46.443165679595417</v>
      </c>
      <c r="R24">
        <f t="shared" si="3"/>
        <v>43.194154330497128</v>
      </c>
      <c r="S24">
        <f t="shared" si="4"/>
        <v>54.228176528648042</v>
      </c>
      <c r="U24">
        <f t="shared" si="5"/>
        <v>3.2490113490982893</v>
      </c>
      <c r="V24">
        <f t="shared" si="6"/>
        <v>-7.7850108490526253</v>
      </c>
      <c r="X24">
        <f t="shared" si="7"/>
        <v>7.5218774379484321E-2</v>
      </c>
      <c r="Y24">
        <f t="shared" si="8"/>
        <v>0.14356025497076977</v>
      </c>
    </row>
    <row r="25" spans="3:25">
      <c r="C25">
        <v>24</v>
      </c>
      <c r="D25">
        <f t="shared" ca="1" si="9"/>
        <v>-1.3557892942531149</v>
      </c>
      <c r="E25">
        <f t="shared" ca="1" si="0"/>
        <v>-1.2376289904517064</v>
      </c>
      <c r="F25">
        <f t="shared" ca="1" si="1"/>
        <v>12.662353735550543</v>
      </c>
      <c r="H25">
        <v>-0.2765366382338138</v>
      </c>
      <c r="I25">
        <v>5.352097683454347</v>
      </c>
      <c r="J25">
        <v>9.5302082713906788</v>
      </c>
      <c r="K25">
        <f t="shared" si="2"/>
        <v>55.900589497691946</v>
      </c>
      <c r="R25">
        <f t="shared" si="3"/>
        <v>52.469617684992642</v>
      </c>
      <c r="S25">
        <f t="shared" si="4"/>
        <v>57.571628392291224</v>
      </c>
      <c r="U25">
        <f t="shared" si="5"/>
        <v>3.4309718126993047</v>
      </c>
      <c r="V25">
        <f t="shared" si="6"/>
        <v>-1.6710388945992776</v>
      </c>
      <c r="X25">
        <f t="shared" si="7"/>
        <v>6.5389685766295017E-2</v>
      </c>
      <c r="Y25">
        <f t="shared" si="8"/>
        <v>2.9025388742053158E-2</v>
      </c>
    </row>
    <row r="26" spans="3:25">
      <c r="C26">
        <v>25</v>
      </c>
      <c r="D26">
        <f t="shared" ca="1" si="9"/>
        <v>-6.9066056103810425</v>
      </c>
      <c r="E26">
        <f t="shared" ca="1" si="0"/>
        <v>11.551509005210464</v>
      </c>
      <c r="F26">
        <f t="shared" ca="1" si="1"/>
        <v>2.1212823131046621</v>
      </c>
      <c r="H26">
        <v>-4.7647378510403726</v>
      </c>
      <c r="I26">
        <v>6.0372930068218649</v>
      </c>
      <c r="J26">
        <v>9.8160452670924805</v>
      </c>
      <c r="K26">
        <f t="shared" si="2"/>
        <v>54.611322237795143</v>
      </c>
      <c r="R26">
        <f t="shared" si="3"/>
        <v>57.406074576382736</v>
      </c>
      <c r="S26">
        <f t="shared" si="4"/>
        <v>59.466160652454114</v>
      </c>
      <c r="U26">
        <f t="shared" si="5"/>
        <v>-2.7947523385875925</v>
      </c>
      <c r="V26">
        <f t="shared" si="6"/>
        <v>-4.8548384146589711</v>
      </c>
      <c r="X26">
        <f t="shared" si="7"/>
        <v>4.8683912969331881E-2</v>
      </c>
      <c r="Y26">
        <f t="shared" si="8"/>
        <v>8.1640354134055168E-2</v>
      </c>
    </row>
    <row r="27" spans="3:25">
      <c r="C27">
        <v>26</v>
      </c>
      <c r="D27">
        <f t="shared" ca="1" si="9"/>
        <v>0.93390429508816797</v>
      </c>
      <c r="E27">
        <f t="shared" ca="1" si="0"/>
        <v>1.3551367103579466</v>
      </c>
      <c r="F27">
        <f t="shared" ca="1" si="1"/>
        <v>-0.74811753009686299</v>
      </c>
      <c r="H27">
        <v>-3.1477524796809817</v>
      </c>
      <c r="I27">
        <v>8.8964907427832625</v>
      </c>
      <c r="J27">
        <v>11.446951337063156</v>
      </c>
      <c r="K27">
        <f t="shared" si="2"/>
        <v>71.329525096921429</v>
      </c>
      <c r="R27">
        <f t="shared" si="3"/>
        <v>78.005027730596154</v>
      </c>
      <c r="S27">
        <f t="shared" si="4"/>
        <v>70.275832630948941</v>
      </c>
      <c r="U27">
        <f t="shared" si="5"/>
        <v>-6.675502633674725</v>
      </c>
      <c r="V27">
        <f t="shared" si="6"/>
        <v>1.0536924659724889</v>
      </c>
      <c r="X27">
        <f t="shared" si="7"/>
        <v>8.5577850914042713E-2</v>
      </c>
      <c r="Y27">
        <f t="shared" si="8"/>
        <v>1.499366747464833E-2</v>
      </c>
    </row>
    <row r="28" spans="3:25">
      <c r="C28">
        <v>27</v>
      </c>
      <c r="D28">
        <f t="shared" ca="1" si="9"/>
        <v>-0.19117776700256495</v>
      </c>
      <c r="E28">
        <f t="shared" ca="1" si="0"/>
        <v>1.8588409415024518</v>
      </c>
      <c r="F28">
        <f t="shared" ca="1" si="1"/>
        <v>-1.6217710739383779</v>
      </c>
      <c r="H28">
        <v>2.4717439837343393</v>
      </c>
      <c r="I28">
        <v>10.435930465155934</v>
      </c>
      <c r="J28">
        <v>11.629100712546739</v>
      </c>
      <c r="K28">
        <f t="shared" si="2"/>
        <v>82.295938229389094</v>
      </c>
      <c r="R28">
        <f t="shared" si="3"/>
        <v>89.095847482601613</v>
      </c>
      <c r="S28">
        <f t="shared" si="4"/>
        <v>71.483121656552129</v>
      </c>
      <c r="U28">
        <f t="shared" si="5"/>
        <v>-6.7999092532125189</v>
      </c>
      <c r="V28">
        <f t="shared" si="6"/>
        <v>10.812816572836965</v>
      </c>
      <c r="X28">
        <f t="shared" si="7"/>
        <v>7.6321281466461E-2</v>
      </c>
      <c r="Y28">
        <f t="shared" si="8"/>
        <v>0.15126391128787342</v>
      </c>
    </row>
    <row r="29" spans="3:25">
      <c r="C29">
        <v>28</v>
      </c>
      <c r="D29">
        <f t="shared" ca="1" si="9"/>
        <v>-5.5856519653990517</v>
      </c>
      <c r="E29">
        <f t="shared" ca="1" si="0"/>
        <v>-1.0888205409849814</v>
      </c>
      <c r="F29">
        <f t="shared" ca="1" si="1"/>
        <v>-1.9875837218106494</v>
      </c>
      <c r="H29">
        <v>2.4683503982821984</v>
      </c>
      <c r="I29">
        <v>10.69527698327596</v>
      </c>
      <c r="J29">
        <v>12.327718961899119</v>
      </c>
      <c r="K29">
        <f t="shared" si="2"/>
        <v>85.865057195706555</v>
      </c>
      <c r="R29">
        <f t="shared" si="3"/>
        <v>90.964297051608582</v>
      </c>
      <c r="S29">
        <f t="shared" si="4"/>
        <v>76.113574784870735</v>
      </c>
      <c r="U29">
        <f t="shared" si="5"/>
        <v>-5.0992398559020273</v>
      </c>
      <c r="V29">
        <f t="shared" si="6"/>
        <v>9.7514824108358198</v>
      </c>
      <c r="X29">
        <f t="shared" si="7"/>
        <v>5.6057596454672474E-2</v>
      </c>
      <c r="Y29">
        <f t="shared" si="8"/>
        <v>0.12811751961982665</v>
      </c>
    </row>
    <row r="30" spans="3:25">
      <c r="C30">
        <v>29</v>
      </c>
      <c r="D30">
        <f t="shared" ca="1" si="9"/>
        <v>-0.18190877361277541</v>
      </c>
      <c r="E30">
        <f t="shared" ca="1" si="0"/>
        <v>7.9847753414629086</v>
      </c>
      <c r="F30">
        <f t="shared" ca="1" si="1"/>
        <v>1.271709581914112</v>
      </c>
      <c r="H30">
        <v>-3.1821302409654155</v>
      </c>
      <c r="I30">
        <v>11.289978999238725</v>
      </c>
      <c r="J30">
        <v>13.300014301823538</v>
      </c>
      <c r="K30">
        <f t="shared" si="2"/>
        <v>85.887863964044897</v>
      </c>
      <c r="R30">
        <f t="shared" si="3"/>
        <v>95.248799243764296</v>
      </c>
      <c r="S30">
        <f t="shared" si="4"/>
        <v>82.557964124221883</v>
      </c>
      <c r="U30">
        <f t="shared" si="5"/>
        <v>-9.3609352797193992</v>
      </c>
      <c r="V30">
        <f t="shared" si="6"/>
        <v>3.329899839823014</v>
      </c>
      <c r="X30">
        <f t="shared" si="7"/>
        <v>9.8278774683159445E-2</v>
      </c>
      <c r="Y30">
        <f t="shared" si="8"/>
        <v>4.0334083757354262E-2</v>
      </c>
    </row>
    <row r="31" spans="3:25">
      <c r="C31">
        <v>30</v>
      </c>
      <c r="D31">
        <f t="shared" ca="1" si="9"/>
        <v>8.5327816523134814E-2</v>
      </c>
      <c r="E31">
        <f t="shared" ca="1" si="0"/>
        <v>-5.3772323101314994</v>
      </c>
      <c r="F31">
        <f t="shared" ca="1" si="1"/>
        <v>-1.0972670760152461</v>
      </c>
      <c r="H31">
        <v>0.42272281131033507</v>
      </c>
      <c r="I31">
        <v>17.106958195889582</v>
      </c>
      <c r="J31">
        <v>20.809649495617734</v>
      </c>
      <c r="K31">
        <f t="shared" si="2"/>
        <v>136.98219538145003</v>
      </c>
      <c r="R31">
        <f t="shared" si="3"/>
        <v>137.15694727555987</v>
      </c>
      <c r="S31">
        <f t="shared" si="4"/>
        <v>132.33194842519097</v>
      </c>
      <c r="U31">
        <f t="shared" si="5"/>
        <v>-0.17475189410984626</v>
      </c>
      <c r="V31">
        <f t="shared" si="6"/>
        <v>4.6502469562590534</v>
      </c>
      <c r="X31">
        <f t="shared" si="7"/>
        <v>1.2741016593111757E-3</v>
      </c>
      <c r="Y31">
        <f t="shared" si="8"/>
        <v>3.5140772969785905E-2</v>
      </c>
    </row>
    <row r="32" spans="3:25" ht="15" thickBot="1"/>
    <row r="33" spans="1:34" ht="15" thickBot="1">
      <c r="H33" s="4" t="s">
        <v>68</v>
      </c>
      <c r="I33" s="2">
        <f>AVERAGE(I2:I31)</f>
        <v>1.2221363689868714</v>
      </c>
      <c r="J33" s="2">
        <f t="shared" ref="J33:K33" si="10">AVERAGE(J2:J31)</f>
        <v>4.2713015722512147</v>
      </c>
      <c r="K33" s="3">
        <f t="shared" si="10"/>
        <v>22.715509189651492</v>
      </c>
      <c r="W33" t="s">
        <v>24</v>
      </c>
      <c r="X33">
        <f>SUM(X2:X31)</f>
        <v>15.159205974996542</v>
      </c>
      <c r="Y33">
        <f>SUM(Y2:Y31)</f>
        <v>5.222824408234235</v>
      </c>
    </row>
    <row r="34" spans="1:34" ht="15" thickBot="1">
      <c r="W34" s="4" t="s">
        <v>25</v>
      </c>
      <c r="X34" s="2">
        <f>X33/30</f>
        <v>0.50530686583321804</v>
      </c>
      <c r="Y34" s="3">
        <f>Y33/30</f>
        <v>0.17409414694114117</v>
      </c>
    </row>
    <row r="36" spans="1:34" s="27" customFormat="1"/>
    <row r="37" spans="1:34" ht="15" thickBot="1">
      <c r="A37" s="18" t="s">
        <v>26</v>
      </c>
    </row>
    <row r="38" spans="1:34" ht="15" thickBot="1">
      <c r="B38" s="11" t="s">
        <v>28</v>
      </c>
    </row>
    <row r="39" spans="1:34" ht="15" thickBot="1">
      <c r="A39" t="s">
        <v>27</v>
      </c>
      <c r="B39" t="s">
        <v>11</v>
      </c>
      <c r="C39" t="s">
        <v>12</v>
      </c>
      <c r="E39" s="11" t="s">
        <v>29</v>
      </c>
    </row>
    <row r="40" spans="1:34">
      <c r="A40">
        <v>1</v>
      </c>
      <c r="B40">
        <v>-11.803270471198196</v>
      </c>
      <c r="C40">
        <v>-10.180460723980865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1</v>
      </c>
      <c r="B41">
        <v>-11.288790390420814</v>
      </c>
      <c r="C41">
        <v>-9.4494723006751009</v>
      </c>
      <c r="E41">
        <v>-11.803270471198196</v>
      </c>
      <c r="F41">
        <v>-11.288790390420814</v>
      </c>
      <c r="G41">
        <v>-9.489029997068446</v>
      </c>
      <c r="H41">
        <v>-7.9094662049490783</v>
      </c>
      <c r="I41">
        <v>-6.9564860325268576</v>
      </c>
      <c r="J41">
        <v>-6.3214427843625991</v>
      </c>
      <c r="K41">
        <v>-5.9001773753005349</v>
      </c>
      <c r="L41">
        <v>-5.554389773337185</v>
      </c>
      <c r="M41">
        <v>-5.1157460568504973</v>
      </c>
      <c r="N41">
        <v>-4.0905923970833769</v>
      </c>
      <c r="O41">
        <v>-3.9507513733728468</v>
      </c>
      <c r="P41">
        <v>-3.7540140515445</v>
      </c>
      <c r="Q41">
        <v>-2.6631016721491001</v>
      </c>
      <c r="R41">
        <v>-1.1767830832010251</v>
      </c>
      <c r="S41">
        <v>-1.1745644675906366</v>
      </c>
      <c r="T41">
        <v>1.5030341855681975</v>
      </c>
      <c r="U41">
        <v>1.5386170471438732</v>
      </c>
      <c r="V41">
        <v>2.6760331096910663</v>
      </c>
      <c r="W41">
        <v>2.8970435002958999</v>
      </c>
      <c r="X41">
        <v>3.2395475201896851</v>
      </c>
      <c r="Y41">
        <v>3.5847718880649371</v>
      </c>
      <c r="Z41">
        <v>4.135910228282472</v>
      </c>
      <c r="AA41">
        <v>4.6100085517640297</v>
      </c>
      <c r="AB41">
        <v>5.8102580672016888</v>
      </c>
      <c r="AC41">
        <v>6.3949598755169719</v>
      </c>
      <c r="AD41">
        <v>6.5366082787611113</v>
      </c>
      <c r="AE41">
        <v>7.0836038143989422</v>
      </c>
      <c r="AF41">
        <v>7.1908200664291346</v>
      </c>
      <c r="AG41">
        <v>9.4968116848423954</v>
      </c>
      <c r="AH41">
        <v>17.309759114255083</v>
      </c>
    </row>
    <row r="42" spans="1:34">
      <c r="A42">
        <v>1</v>
      </c>
      <c r="B42">
        <v>-9.489029997068446</v>
      </c>
      <c r="C42">
        <v>-9.1089117275401712</v>
      </c>
      <c r="E42">
        <v>-10.180460723980865</v>
      </c>
      <c r="F42">
        <v>-9.4494723006751009</v>
      </c>
      <c r="G42">
        <v>-9.1089117275401712</v>
      </c>
      <c r="H42">
        <v>-6.2740302098511016</v>
      </c>
      <c r="I42">
        <v>-5.8049840210654331</v>
      </c>
      <c r="J42">
        <v>-5.0151721656280088</v>
      </c>
      <c r="K42">
        <v>-4.0721553859418087</v>
      </c>
      <c r="L42">
        <v>-3.3426292819218464</v>
      </c>
      <c r="M42">
        <v>-2.72348163452771</v>
      </c>
      <c r="N42">
        <v>-2.1370905641867495</v>
      </c>
      <c r="O42">
        <v>-1.6301442940575974</v>
      </c>
      <c r="P42">
        <v>-0.29667697566890361</v>
      </c>
      <c r="Q42">
        <v>1.0438398913087052</v>
      </c>
      <c r="R42">
        <v>1.1271393380049322</v>
      </c>
      <c r="S42">
        <v>1.6274258585086452</v>
      </c>
      <c r="T42">
        <v>1.7942442571595443</v>
      </c>
      <c r="U42">
        <v>3.3243753264001676</v>
      </c>
      <c r="V42">
        <v>3.9918428632527569</v>
      </c>
      <c r="W42">
        <v>4.940604920425625</v>
      </c>
      <c r="X42">
        <v>5.0717099393852063</v>
      </c>
      <c r="Y42">
        <v>5.3223598702698158</v>
      </c>
      <c r="Z42">
        <v>6.5834538751647758</v>
      </c>
      <c r="AA42">
        <v>6.7676441699004792</v>
      </c>
      <c r="AB42">
        <v>7.1482868322122481</v>
      </c>
      <c r="AC42">
        <v>9.4153539001381521</v>
      </c>
      <c r="AD42">
        <v>10.664693279528327</v>
      </c>
      <c r="AE42">
        <v>11.456631874706829</v>
      </c>
      <c r="AF42">
        <v>13.934146895431908</v>
      </c>
      <c r="AG42">
        <v>14.699805557525167</v>
      </c>
      <c r="AH42">
        <v>16.310316402793053</v>
      </c>
    </row>
    <row r="43" spans="1:34" ht="15" thickBot="1">
      <c r="A43">
        <v>1</v>
      </c>
      <c r="B43">
        <v>-7.9094662049490783</v>
      </c>
      <c r="C43">
        <v>-6.2740302098511016</v>
      </c>
    </row>
    <row r="44" spans="1:34" ht="15" thickBot="1">
      <c r="A44">
        <v>1</v>
      </c>
      <c r="B44">
        <v>-6.9564860325268576</v>
      </c>
      <c r="C44">
        <v>-5.8049840210654331</v>
      </c>
      <c r="E44" s="11" t="s">
        <v>30</v>
      </c>
      <c r="I44" s="11" t="s">
        <v>31</v>
      </c>
      <c r="K44" s="11" t="s">
        <v>32</v>
      </c>
    </row>
    <row r="45" spans="1:34">
      <c r="A45">
        <v>1</v>
      </c>
      <c r="B45">
        <v>-6.3214427843625991</v>
      </c>
      <c r="C45">
        <v>-5.0151721656280088</v>
      </c>
      <c r="E45">
        <f t="array" ref="E45:G47">MMULT(E40:AH42,A40:C69)</f>
        <v>30</v>
      </c>
      <c r="F45">
        <v>-3.1408191985502327</v>
      </c>
      <c r="G45">
        <v>65.188665767071043</v>
      </c>
      <c r="I45">
        <f>MDETERM(E45:G47)</f>
        <v>2507129.339767294</v>
      </c>
      <c r="K45">
        <f t="array" ref="K45:M47">MINVERSE(E45:G47)</f>
        <v>0.11728749656885977</v>
      </c>
      <c r="L45">
        <v>3.8591885038725696E-2</v>
      </c>
      <c r="M45">
        <v>-3.6776558247015506E-2</v>
      </c>
    </row>
    <row r="46" spans="1:34">
      <c r="A46">
        <v>1</v>
      </c>
      <c r="B46">
        <v>-5.9001773753005349</v>
      </c>
      <c r="C46">
        <v>-4.0721553859418087</v>
      </c>
      <c r="E46">
        <v>-3.1408191985502327</v>
      </c>
      <c r="F46">
        <v>1346.8014419800222</v>
      </c>
      <c r="G46">
        <v>1403.2642002898056</v>
      </c>
      <c r="K46">
        <v>3.859188503872573E-2</v>
      </c>
      <c r="L46">
        <v>1.8412824779843226E-2</v>
      </c>
      <c r="M46">
        <v>-1.6872951526940249E-2</v>
      </c>
    </row>
    <row r="47" spans="1:34">
      <c r="A47">
        <v>1</v>
      </c>
      <c r="B47">
        <v>-5.554389773337185</v>
      </c>
      <c r="C47">
        <v>-3.3426292819218464</v>
      </c>
      <c r="E47">
        <v>65.188665767071043</v>
      </c>
      <c r="F47">
        <v>1403.2642002898056</v>
      </c>
      <c r="G47">
        <v>1680.429845934337</v>
      </c>
      <c r="K47">
        <v>-3.677655824701552E-2</v>
      </c>
      <c r="L47">
        <v>-1.6872951526940249E-2</v>
      </c>
      <c r="M47">
        <v>1.6111725020900587E-2</v>
      </c>
    </row>
    <row r="48" spans="1:34" ht="15" thickBot="1">
      <c r="A48">
        <v>1</v>
      </c>
      <c r="B48">
        <v>-5.1157460568504973</v>
      </c>
      <c r="C48">
        <v>-2.72348163452771</v>
      </c>
    </row>
    <row r="49" spans="1:34" ht="15" thickBot="1">
      <c r="A49">
        <v>1</v>
      </c>
      <c r="B49">
        <v>-4.0905923970833769</v>
      </c>
      <c r="C49">
        <v>-2.1370905641867495</v>
      </c>
      <c r="E49" s="11" t="s">
        <v>33</v>
      </c>
    </row>
    <row r="50" spans="1:34">
      <c r="A50">
        <v>1</v>
      </c>
      <c r="B50">
        <v>-3.9507513733728468</v>
      </c>
      <c r="C50">
        <v>-1.6301442940575974</v>
      </c>
      <c r="E50">
        <f t="array" ref="E50:AH52">MMULT(K45:M47,E40:AH42)</f>
        <v>3.6179346260329259E-2</v>
      </c>
      <c r="F50">
        <v>2.915086406480577E-2</v>
      </c>
      <c r="G50">
        <v>8.6082364507778397E-2</v>
      </c>
      <c r="H50">
        <v>4.2783523525902922E-2</v>
      </c>
      <c r="I50">
        <v>6.2310920301789474E-2</v>
      </c>
      <c r="J50">
        <v>5.7771874623885638E-2</v>
      </c>
      <c r="K50">
        <v>3.9348389335158038E-2</v>
      </c>
      <c r="L50">
        <v>2.5863525460735837E-2</v>
      </c>
      <c r="M50">
        <v>2.002149382245641E-2</v>
      </c>
      <c r="N50">
        <v>3.8018660653293956E-2</v>
      </c>
      <c r="O50">
        <v>2.4771650332516423E-2</v>
      </c>
      <c r="P50">
        <v>-1.6676224065870625E-2</v>
      </c>
      <c r="Q50">
        <v>-2.3875455572429399E-2</v>
      </c>
      <c r="R50">
        <v>3.0420913589807759E-2</v>
      </c>
      <c r="S50">
        <v>1.2107717786887455E-2</v>
      </c>
      <c r="T50">
        <v>0.10930629063478131</v>
      </c>
      <c r="U50">
        <v>5.4406545944562776E-2</v>
      </c>
      <c r="V50">
        <v>7.3754417124532873E-2</v>
      </c>
      <c r="W50">
        <v>4.7391421652942245E-2</v>
      </c>
      <c r="X50">
        <v>5.578770604774147E-2</v>
      </c>
      <c r="Y50">
        <v>5.9892523382561708E-2</v>
      </c>
      <c r="Z50">
        <v>3.4783293722689346E-2</v>
      </c>
      <c r="AA50">
        <v>4.6305756616659671E-2</v>
      </c>
      <c r="AB50">
        <v>7.8626920892408192E-2</v>
      </c>
      <c r="AC50">
        <v>1.7816741787378965E-2</v>
      </c>
      <c r="AD50">
        <v>-2.2663181775137098E-2</v>
      </c>
      <c r="AE50">
        <v>-3.0678368820747592E-2</v>
      </c>
      <c r="AF50">
        <v>-0.11765516701566703</v>
      </c>
      <c r="AG50">
        <v>-5.6820893961402164E-2</v>
      </c>
      <c r="AH50">
        <v>0.18546642913965505</v>
      </c>
    </row>
    <row r="51" spans="1:34">
      <c r="A51">
        <v>1</v>
      </c>
      <c r="B51">
        <v>-3.7540140515445</v>
      </c>
      <c r="C51">
        <v>-0.29667697566890361</v>
      </c>
      <c r="E51">
        <v>-6.9652456588960854E-3</v>
      </c>
      <c r="F51">
        <v>-9.8261463120151715E-3</v>
      </c>
      <c r="G51">
        <v>1.7566264413991034E-2</v>
      </c>
      <c r="H51">
        <v>-1.1823226857168023E-3</v>
      </c>
      <c r="I51">
        <v>8.4505406404816741E-3</v>
      </c>
      <c r="J51">
        <v>6.8170235443542476E-3</v>
      </c>
      <c r="K51">
        <v>-1.3377667055135128E-3</v>
      </c>
      <c r="L51">
        <v>-7.2800987702865833E-3</v>
      </c>
      <c r="M51">
        <v>-9.6502771203383353E-3</v>
      </c>
      <c r="N51">
        <v>-6.68450516324956E-4</v>
      </c>
      <c r="O51">
        <v>-6.6472620923614043E-3</v>
      </c>
      <c r="P51">
        <v>-2.5524301683811857E-2</v>
      </c>
      <c r="Q51">
        <v>-2.8055999309401513E-2</v>
      </c>
      <c r="R51">
        <v>-2.0941830904031601E-3</v>
      </c>
      <c r="S51">
        <v>-1.0494642319955998E-2</v>
      </c>
      <c r="T51">
        <v>3.599279375716341E-2</v>
      </c>
      <c r="U51">
        <v>1.083014739135945E-2</v>
      </c>
      <c r="V51">
        <v>2.0511042657700179E-2</v>
      </c>
      <c r="W51">
        <v>8.5720520531537697E-3</v>
      </c>
      <c r="X51">
        <v>1.2666389928006394E-2</v>
      </c>
      <c r="Y51">
        <v>1.4793741589378587E-2</v>
      </c>
      <c r="Z51">
        <v>3.6633772617500754E-3</v>
      </c>
      <c r="AA51">
        <v>9.2850327056250848E-3</v>
      </c>
      <c r="AB51">
        <v>2.4962451535198452E-2</v>
      </c>
      <c r="AC51">
        <v>-2.5236492652710996E-3</v>
      </c>
      <c r="AD51">
        <v>-2.0995544825140183E-2</v>
      </c>
      <c r="AE51">
        <v>-2.4286153400844362E-2</v>
      </c>
      <c r="AF51">
        <v>-6.4114990190621529E-2</v>
      </c>
      <c r="AG51">
        <v>-3.4574092068672541E-2</v>
      </c>
      <c r="AH51">
        <v>8.2110268537413267E-2</v>
      </c>
    </row>
    <row r="52" spans="1:34">
      <c r="A52">
        <v>1</v>
      </c>
      <c r="B52">
        <v>-2.6631016721491001</v>
      </c>
      <c r="C52">
        <v>1.0438398913087052</v>
      </c>
      <c r="E52">
        <v>-1.6453314979813227E-3</v>
      </c>
      <c r="F52">
        <v>1.451355507249702E-3</v>
      </c>
      <c r="G52">
        <v>-2.3428896062581431E-2</v>
      </c>
      <c r="H52">
        <v>-4.4059678808818364E-3</v>
      </c>
      <c r="I52">
        <v>-1.2928412920481011E-2</v>
      </c>
      <c r="J52">
        <v>-1.0918235431212162E-2</v>
      </c>
      <c r="K52">
        <v>-2.8325992138937689E-3</v>
      </c>
      <c r="L52">
        <v>3.0868673231002688E-3</v>
      </c>
      <c r="M52">
        <v>5.661189799375313E-3</v>
      </c>
      <c r="N52">
        <v>-2.1884065294955901E-3</v>
      </c>
      <c r="O52">
        <v>3.6198415606510277E-3</v>
      </c>
      <c r="P52">
        <v>2.1784761024137608E-2</v>
      </c>
      <c r="Q52">
        <v>2.497588847308238E-2</v>
      </c>
      <c r="R52">
        <v>1.2394047477340617E-3</v>
      </c>
      <c r="S52">
        <v>9.2624490041020302E-3</v>
      </c>
      <c r="T52">
        <v>-3.3228811111757212E-2</v>
      </c>
      <c r="U52">
        <v>-9.1761479767718881E-3</v>
      </c>
      <c r="V52">
        <v>-1.7613660651947166E-2</v>
      </c>
      <c r="W52">
        <v>-6.0565648841394565E-3</v>
      </c>
      <c r="X52">
        <v>-9.7232905952527315E-3</v>
      </c>
      <c r="Y52">
        <v>-1.1509841857409872E-2</v>
      </c>
      <c r="Z52">
        <v>-4.9077252416479533E-4</v>
      </c>
      <c r="AA52">
        <v>-5.5225871749724764E-3</v>
      </c>
      <c r="AB52">
        <v>-1.9641529162794866E-2</v>
      </c>
      <c r="AC52">
        <v>7.0191867701485666E-3</v>
      </c>
      <c r="AD52">
        <v>2.4758172666858785E-2</v>
      </c>
      <c r="AE52">
        <v>2.8288240387543295E-2</v>
      </c>
      <c r="AF52">
        <v>6.6396226513210921E-2</v>
      </c>
      <c r="AG52">
        <v>3.9823423537710706E-2</v>
      </c>
      <c r="AH52">
        <v>-6.6055951839167681E-2</v>
      </c>
    </row>
    <row r="53" spans="1:34" ht="15" thickBot="1">
      <c r="A53">
        <v>1</v>
      </c>
      <c r="B53">
        <v>-1.1767830832010251</v>
      </c>
      <c r="C53">
        <v>1.1271393380049322</v>
      </c>
    </row>
    <row r="54" spans="1:34">
      <c r="A54">
        <v>1</v>
      </c>
      <c r="B54">
        <v>-1.1745644675906366</v>
      </c>
      <c r="C54">
        <v>1.6274258585086452</v>
      </c>
      <c r="E54" s="37" t="s">
        <v>34</v>
      </c>
      <c r="F54" s="30"/>
      <c r="G54" s="30"/>
      <c r="H54" s="31"/>
    </row>
    <row r="55" spans="1:34">
      <c r="A55">
        <v>1</v>
      </c>
      <c r="B55">
        <v>1.5030341855681975</v>
      </c>
      <c r="C55">
        <v>1.7942442571595443</v>
      </c>
      <c r="E55" s="32" t="s">
        <v>35</v>
      </c>
      <c r="F55" s="27">
        <f t="array" ref="F55:F57">MMULT(E50:AH52,K2:K31)</f>
        <v>15.520166864597231</v>
      </c>
      <c r="G55" s="27"/>
      <c r="H55" s="33"/>
    </row>
    <row r="56" spans="1:34">
      <c r="A56">
        <v>1</v>
      </c>
      <c r="B56">
        <v>1.5386170471438732</v>
      </c>
      <c r="C56">
        <v>3.3243753264001676</v>
      </c>
      <c r="E56" s="32" t="s">
        <v>36</v>
      </c>
      <c r="F56" s="27">
        <v>3.4497715734932202</v>
      </c>
      <c r="G56" s="27"/>
      <c r="H56" s="33"/>
    </row>
    <row r="57" spans="1:34" ht="15" thickBot="1">
      <c r="A57">
        <v>1</v>
      </c>
      <c r="B57">
        <v>2.6760331096910663</v>
      </c>
      <c r="C57">
        <v>3.9918428632527569</v>
      </c>
      <c r="E57" s="34" t="s">
        <v>37</v>
      </c>
      <c r="F57" s="35">
        <v>3.4775275099245135</v>
      </c>
      <c r="G57" s="35"/>
      <c r="H57" s="36"/>
    </row>
    <row r="58" spans="1:34">
      <c r="A58">
        <v>1</v>
      </c>
      <c r="B58">
        <v>2.8970435002958999</v>
      </c>
      <c r="C58">
        <v>4.940604920425625</v>
      </c>
      <c r="E58" s="27"/>
      <c r="F58" s="27"/>
      <c r="G58" s="27"/>
    </row>
    <row r="59" spans="1:34">
      <c r="A59">
        <v>1</v>
      </c>
      <c r="B59">
        <v>3.2395475201896851</v>
      </c>
      <c r="C59">
        <v>5.0717099393852063</v>
      </c>
      <c r="J59" t="s">
        <v>42</v>
      </c>
    </row>
    <row r="60" spans="1:34">
      <c r="A60">
        <v>1</v>
      </c>
      <c r="B60">
        <v>3.5847718880649371</v>
      </c>
      <c r="C60">
        <v>5.3223598702698158</v>
      </c>
      <c r="E60" t="s">
        <v>38</v>
      </c>
      <c r="F60" t="s">
        <v>41</v>
      </c>
      <c r="G60" t="s">
        <v>39</v>
      </c>
      <c r="H60" t="s">
        <v>40</v>
      </c>
      <c r="J60">
        <f>ABS(G61/E61)</f>
        <v>5.2834352252832763E-2</v>
      </c>
      <c r="T60" t="s">
        <v>45</v>
      </c>
      <c r="U60" t="s">
        <v>46</v>
      </c>
      <c r="W60" t="s">
        <v>69</v>
      </c>
      <c r="X60" t="s">
        <v>70</v>
      </c>
    </row>
    <row r="61" spans="1:34">
      <c r="A61">
        <v>1</v>
      </c>
      <c r="B61">
        <v>4.135910228282472</v>
      </c>
      <c r="C61">
        <v>6.5834538751647758</v>
      </c>
      <c r="E61">
        <f>$F$55+$F$56*I2+$F$57*J2</f>
        <v>-83.085126949777703</v>
      </c>
      <c r="F61">
        <v>1</v>
      </c>
      <c r="G61">
        <f>K2-E61</f>
        <v>-4.3897488642358837</v>
      </c>
      <c r="H61">
        <f>G61^2</f>
        <v>19.269895091060231</v>
      </c>
      <c r="J61">
        <f t="shared" ref="J61:J89" si="11">ABS(G62/E62)</f>
        <v>0.37931192352721615</v>
      </c>
      <c r="T61">
        <f>K2-$E$92</f>
        <v>-122.06470270396137</v>
      </c>
      <c r="U61">
        <f>E61-$E$92</f>
        <v>-117.67495383972549</v>
      </c>
      <c r="W61">
        <f>I2-$I$33</f>
        <v>-17.013802814111539</v>
      </c>
      <c r="X61">
        <f>J2-$J$33</f>
        <v>-16.960676908021025</v>
      </c>
    </row>
    <row r="62" spans="1:34">
      <c r="A62">
        <v>1</v>
      </c>
      <c r="B62">
        <v>4.6100085517640297</v>
      </c>
      <c r="C62">
        <v>6.7676441699004792</v>
      </c>
      <c r="E62">
        <f t="shared" ref="E62:E90" si="12">$F$55+$F$56*I3+$F$57*J3</f>
        <v>-46.70214225865729</v>
      </c>
      <c r="F62">
        <v>2</v>
      </c>
      <c r="G62">
        <f t="shared" ref="G62:G90" si="13">K3-E62</f>
        <v>-17.714679412972984</v>
      </c>
      <c r="H62">
        <f t="shared" ref="H62:H90" si="14">G62^2</f>
        <v>313.80986670440888</v>
      </c>
      <c r="J62">
        <f t="shared" si="11"/>
        <v>0.25914005731115186</v>
      </c>
      <c r="T62">
        <f t="shared" ref="T62:T90" si="15">K3-$E$92</f>
        <v>-99.006648561578061</v>
      </c>
      <c r="U62">
        <f t="shared" ref="U62:U90" si="16">E62-$E$92</f>
        <v>-81.291969148605077</v>
      </c>
      <c r="W62">
        <f t="shared" ref="W62:W90" si="17">I3-$I$33</f>
        <v>-10.399465780240961</v>
      </c>
      <c r="X62">
        <f t="shared" ref="X62:X90" si="18">J3-$J$33</f>
        <v>-13.059907532234064</v>
      </c>
    </row>
    <row r="63" spans="1:34">
      <c r="A63">
        <v>1</v>
      </c>
      <c r="B63">
        <v>5.8102580672016888</v>
      </c>
      <c r="C63">
        <v>7.1482868322122481</v>
      </c>
      <c r="E63">
        <f t="shared" si="12"/>
        <v>-43.592621733516111</v>
      </c>
      <c r="F63">
        <v>3</v>
      </c>
      <c r="G63">
        <f t="shared" si="13"/>
        <v>-11.29659449436673</v>
      </c>
      <c r="H63">
        <f t="shared" si="14"/>
        <v>127.6130471701567</v>
      </c>
      <c r="J63">
        <f t="shared" si="11"/>
        <v>0.54889411725803527</v>
      </c>
      <c r="T63">
        <f t="shared" si="15"/>
        <v>-89.479043117830628</v>
      </c>
      <c r="U63">
        <f t="shared" si="16"/>
        <v>-78.182448623463898</v>
      </c>
      <c r="W63">
        <f t="shared" si="17"/>
        <v>-9.759043537840391</v>
      </c>
      <c r="X63">
        <f t="shared" si="18"/>
        <v>-12.801042555406188</v>
      </c>
    </row>
    <row r="64" spans="1:34">
      <c r="A64">
        <v>1</v>
      </c>
      <c r="B64">
        <v>6.3949598755169719</v>
      </c>
      <c r="C64">
        <v>9.4153539001381521</v>
      </c>
      <c r="E64">
        <f t="shared" si="12"/>
        <v>-35.225301863542605</v>
      </c>
      <c r="F64">
        <v>4</v>
      </c>
      <c r="G64">
        <f t="shared" si="13"/>
        <v>-19.334960971537043</v>
      </c>
      <c r="H64">
        <f t="shared" si="14"/>
        <v>373.8407157708607</v>
      </c>
      <c r="J64">
        <f t="shared" si="11"/>
        <v>0.43948207386659249</v>
      </c>
      <c r="T64">
        <f t="shared" si="15"/>
        <v>-89.150089725027442</v>
      </c>
      <c r="U64">
        <f t="shared" si="16"/>
        <v>-69.815128753490399</v>
      </c>
      <c r="W64">
        <f t="shared" si="17"/>
        <v>-8.0021376093101804</v>
      </c>
      <c r="X64">
        <f t="shared" si="18"/>
        <v>-12.137813944317976</v>
      </c>
    </row>
    <row r="65" spans="1:24">
      <c r="A65">
        <v>1</v>
      </c>
      <c r="B65">
        <v>6.5366082787611113</v>
      </c>
      <c r="C65">
        <v>10.664693279528327</v>
      </c>
      <c r="E65">
        <f t="shared" si="12"/>
        <v>-20.491506079886552</v>
      </c>
      <c r="F65">
        <v>5</v>
      </c>
      <c r="G65">
        <f t="shared" si="13"/>
        <v>-9.0056495886384305</v>
      </c>
      <c r="H65">
        <f t="shared" si="14"/>
        <v>81.101724513343527</v>
      </c>
      <c r="J65">
        <f t="shared" si="11"/>
        <v>7.8815351940017404</v>
      </c>
      <c r="T65">
        <f t="shared" si="15"/>
        <v>-64.086982558472769</v>
      </c>
      <c r="U65">
        <f t="shared" si="16"/>
        <v>-55.081332969834335</v>
      </c>
      <c r="W65">
        <f t="shared" si="17"/>
        <v>-7.5305819714047688</v>
      </c>
      <c r="X65">
        <f t="shared" si="18"/>
        <v>-8.3687462629600766</v>
      </c>
    </row>
    <row r="66" spans="1:24">
      <c r="A66">
        <v>1</v>
      </c>
      <c r="B66">
        <v>7.0836038143989422</v>
      </c>
      <c r="C66">
        <v>11.456631874706829</v>
      </c>
      <c r="E66">
        <f t="shared" si="12"/>
        <v>-2.2514338965945715</v>
      </c>
      <c r="F66">
        <v>6</v>
      </c>
      <c r="G66">
        <f t="shared" si="13"/>
        <v>-17.744755492978591</v>
      </c>
      <c r="H66">
        <f t="shared" si="14"/>
        <v>314.87634750559386</v>
      </c>
      <c r="J66">
        <f t="shared" si="11"/>
        <v>12.078015237918985</v>
      </c>
      <c r="T66">
        <f t="shared" si="15"/>
        <v>-54.586016279520948</v>
      </c>
      <c r="U66">
        <f t="shared" si="16"/>
        <v>-36.841260786542357</v>
      </c>
      <c r="W66">
        <f t="shared" si="17"/>
        <v>-4.4543726493618436</v>
      </c>
      <c r="X66">
        <f t="shared" si="18"/>
        <v>-6.1752761356284243</v>
      </c>
    </row>
    <row r="67" spans="1:24">
      <c r="A67">
        <v>1</v>
      </c>
      <c r="B67">
        <v>7.1908200664291346</v>
      </c>
      <c r="C67">
        <v>13.934146895431908</v>
      </c>
      <c r="E67">
        <f t="shared" si="12"/>
        <v>0.68133501975356658</v>
      </c>
      <c r="F67">
        <v>7</v>
      </c>
      <c r="G67">
        <f t="shared" si="13"/>
        <v>-8.2291747507114099</v>
      </c>
      <c r="H67">
        <f t="shared" si="14"/>
        <v>67.719317077746197</v>
      </c>
      <c r="J67">
        <f t="shared" si="11"/>
        <v>1.8127346612575894</v>
      </c>
      <c r="T67">
        <f t="shared" si="15"/>
        <v>-42.137666620905634</v>
      </c>
      <c r="U67">
        <f t="shared" si="16"/>
        <v>-33.908491870194219</v>
      </c>
      <c r="W67">
        <f t="shared" si="17"/>
        <v>-4.0068815159517825</v>
      </c>
      <c r="X67">
        <f t="shared" si="18"/>
        <v>-5.7758467361612151</v>
      </c>
    </row>
    <row r="68" spans="1:24">
      <c r="A68">
        <v>1</v>
      </c>
      <c r="B68">
        <v>9.4968116848423954</v>
      </c>
      <c r="C68">
        <v>14.699805557525167</v>
      </c>
      <c r="E68">
        <f t="shared" si="12"/>
        <v>6.9428766088045073</v>
      </c>
      <c r="F68">
        <v>8</v>
      </c>
      <c r="G68">
        <f t="shared" si="13"/>
        <v>-12.58559307761448</v>
      </c>
      <c r="H68">
        <f t="shared" si="14"/>
        <v>158.3971531152975</v>
      </c>
      <c r="J68">
        <f t="shared" si="11"/>
        <v>1.1187847398704114</v>
      </c>
      <c r="T68">
        <f t="shared" si="15"/>
        <v>-40.232543358757759</v>
      </c>
      <c r="U68">
        <f t="shared" si="16"/>
        <v>-27.64695028114328</v>
      </c>
      <c r="W68">
        <f t="shared" si="17"/>
        <v>-3.9143583694224695</v>
      </c>
      <c r="X68">
        <f t="shared" si="18"/>
        <v>-4.0670585666053807</v>
      </c>
    </row>
    <row r="69" spans="1:24">
      <c r="A69">
        <v>1</v>
      </c>
      <c r="B69">
        <v>17.309759114255083</v>
      </c>
      <c r="C69">
        <v>16.310316402793053</v>
      </c>
      <c r="E69">
        <f t="shared" si="12"/>
        <v>11.590280126765249</v>
      </c>
      <c r="F69">
        <v>9</v>
      </c>
      <c r="G69">
        <f t="shared" si="13"/>
        <v>-12.967028536648257</v>
      </c>
      <c r="H69">
        <f t="shared" si="14"/>
        <v>168.14382907025023</v>
      </c>
      <c r="J69">
        <f t="shared" si="11"/>
        <v>1.0248398606544147</v>
      </c>
      <c r="T69">
        <f t="shared" si="15"/>
        <v>-35.966575299830794</v>
      </c>
      <c r="U69">
        <f t="shared" si="16"/>
        <v>-22.999546763182536</v>
      </c>
      <c r="W69">
        <f t="shared" si="17"/>
        <v>-3.1166699868636032</v>
      </c>
      <c r="X69">
        <f t="shared" si="18"/>
        <v>-3.5219699063737533</v>
      </c>
    </row>
    <row r="70" spans="1:24">
      <c r="E70">
        <f t="shared" si="12"/>
        <v>20.872890060225735</v>
      </c>
      <c r="F70">
        <v>10</v>
      </c>
      <c r="G70">
        <f t="shared" si="13"/>
        <v>-21.391369740776661</v>
      </c>
      <c r="H70">
        <f t="shared" si="14"/>
        <v>457.59069938661531</v>
      </c>
      <c r="J70">
        <f t="shared" si="11"/>
        <v>0.33799136138071445</v>
      </c>
      <c r="T70">
        <f t="shared" si="15"/>
        <v>-35.108306570498712</v>
      </c>
      <c r="U70">
        <f t="shared" si="16"/>
        <v>-13.716936829722052</v>
      </c>
      <c r="W70">
        <f t="shared" si="17"/>
        <v>-2.6949490708881845</v>
      </c>
      <c r="X70">
        <f t="shared" si="18"/>
        <v>-1.271011694471389</v>
      </c>
    </row>
    <row r="71" spans="1:24">
      <c r="E71">
        <f t="shared" si="12"/>
        <v>23.147032058647941</v>
      </c>
      <c r="F71">
        <v>11</v>
      </c>
      <c r="G71">
        <f t="shared" si="13"/>
        <v>-7.823496877425459</v>
      </c>
      <c r="H71">
        <f t="shared" si="14"/>
        <v>61.207103391085909</v>
      </c>
      <c r="J71">
        <f t="shared" si="11"/>
        <v>0.26474394124990852</v>
      </c>
      <c r="T71">
        <f t="shared" si="15"/>
        <v>-19.266291708725305</v>
      </c>
      <c r="U71">
        <f t="shared" si="16"/>
        <v>-11.442794831299846</v>
      </c>
      <c r="W71">
        <f t="shared" si="17"/>
        <v>-2.4896671884950567</v>
      </c>
      <c r="X71">
        <f t="shared" si="18"/>
        <v>-0.82070141180069722</v>
      </c>
    </row>
    <row r="72" spans="1:24">
      <c r="E72">
        <f t="shared" si="12"/>
        <v>28.504291576567191</v>
      </c>
      <c r="F72">
        <v>12</v>
      </c>
      <c r="G72">
        <f t="shared" si="13"/>
        <v>-7.5463384945169665</v>
      </c>
      <c r="H72">
        <f t="shared" si="14"/>
        <v>56.947224673828593</v>
      </c>
      <c r="J72">
        <f t="shared" si="11"/>
        <v>0.39149626766283896</v>
      </c>
      <c r="T72">
        <f t="shared" si="15"/>
        <v>-13.631873807897563</v>
      </c>
      <c r="U72">
        <f t="shared" si="16"/>
        <v>-6.0855353133805963</v>
      </c>
      <c r="W72">
        <f t="shared" si="17"/>
        <v>-1.3839138309407599</v>
      </c>
      <c r="X72">
        <f t="shared" si="18"/>
        <v>-0.37709226325157852</v>
      </c>
    </row>
    <row r="73" spans="1:24">
      <c r="E73">
        <f t="shared" si="12"/>
        <v>30.734837535589087</v>
      </c>
      <c r="F73">
        <v>13</v>
      </c>
      <c r="G73">
        <f t="shared" si="13"/>
        <v>-12.032574182406854</v>
      </c>
      <c r="H73">
        <f t="shared" si="14"/>
        <v>144.78284145512399</v>
      </c>
      <c r="J73">
        <f t="shared" si="11"/>
        <v>0.48225218382955243</v>
      </c>
      <c r="T73">
        <f t="shared" si="15"/>
        <v>-15.887563536765555</v>
      </c>
      <c r="U73">
        <f t="shared" si="16"/>
        <v>-3.8549893543587004</v>
      </c>
      <c r="W73">
        <f t="shared" si="17"/>
        <v>-1.1232916322826214</v>
      </c>
      <c r="X73">
        <f t="shared" si="18"/>
        <v>5.7828981583298855E-3</v>
      </c>
    </row>
    <row r="74" spans="1:24">
      <c r="E74">
        <f t="shared" si="12"/>
        <v>35.265892078919322</v>
      </c>
      <c r="F74">
        <v>14</v>
      </c>
      <c r="G74">
        <f t="shared" si="13"/>
        <v>-17.007053469756158</v>
      </c>
      <c r="H74">
        <f t="shared" si="14"/>
        <v>289.23986772314498</v>
      </c>
      <c r="J74">
        <f t="shared" si="11"/>
        <v>0.29295463915396941</v>
      </c>
      <c r="T74">
        <f t="shared" si="15"/>
        <v>-16.330988280784624</v>
      </c>
      <c r="U74">
        <f t="shared" si="16"/>
        <v>0.67606518897153478</v>
      </c>
      <c r="W74">
        <f t="shared" si="17"/>
        <v>-0.11479888533161331</v>
      </c>
      <c r="X74">
        <f t="shared" si="18"/>
        <v>0.30829234770899383</v>
      </c>
    </row>
    <row r="75" spans="1:24">
      <c r="E75">
        <f t="shared" si="12"/>
        <v>40.911464813534309</v>
      </c>
      <c r="F75">
        <v>15</v>
      </c>
      <c r="G75">
        <f t="shared" si="13"/>
        <v>-11.985203411709261</v>
      </c>
      <c r="H75">
        <f t="shared" si="14"/>
        <v>143.6451008200473</v>
      </c>
      <c r="J75">
        <f t="shared" si="11"/>
        <v>0.3916786957227345</v>
      </c>
      <c r="T75">
        <f t="shared" si="15"/>
        <v>-5.6635654881227389</v>
      </c>
      <c r="U75">
        <f t="shared" si="16"/>
        <v>6.3216379235865219</v>
      </c>
      <c r="W75">
        <f t="shared" si="17"/>
        <v>0.5501166743987731</v>
      </c>
      <c r="X75">
        <f t="shared" si="18"/>
        <v>1.2721282708808941</v>
      </c>
    </row>
    <row r="76" spans="1:24">
      <c r="E76">
        <f t="shared" si="12"/>
        <v>43.209222428455632</v>
      </c>
      <c r="F76">
        <v>16</v>
      </c>
      <c r="G76">
        <f t="shared" si="13"/>
        <v>-16.924131883971029</v>
      </c>
      <c r="H76">
        <f t="shared" si="14"/>
        <v>286.42624002604475</v>
      </c>
      <c r="J76">
        <f t="shared" si="11"/>
        <v>0.23383200556173528</v>
      </c>
      <c r="T76">
        <f t="shared" si="15"/>
        <v>-8.3047363454631835</v>
      </c>
      <c r="U76">
        <f t="shared" si="16"/>
        <v>8.6193955385078453</v>
      </c>
      <c r="W76">
        <f t="shared" si="17"/>
        <v>0.70328054321346278</v>
      </c>
      <c r="X76">
        <f t="shared" si="18"/>
        <v>1.780931507993623</v>
      </c>
    </row>
    <row r="77" spans="1:24" ht="15" thickBot="1">
      <c r="E77">
        <f t="shared" si="12"/>
        <v>44.870537751875432</v>
      </c>
      <c r="F77">
        <v>17</v>
      </c>
      <c r="G77">
        <f t="shared" si="13"/>
        <v>-10.492167833154589</v>
      </c>
      <c r="H77">
        <f t="shared" si="14"/>
        <v>110.08558583908386</v>
      </c>
      <c r="J77">
        <f t="shared" si="11"/>
        <v>0.21506318598426419</v>
      </c>
      <c r="T77">
        <f t="shared" si="15"/>
        <v>-0.21145697122694429</v>
      </c>
      <c r="U77">
        <f t="shared" si="16"/>
        <v>10.280710861927645</v>
      </c>
      <c r="W77">
        <f t="shared" si="17"/>
        <v>1.0126641240819081</v>
      </c>
      <c r="X77">
        <f t="shared" si="18"/>
        <v>1.9517461569472392</v>
      </c>
    </row>
    <row r="78" spans="1:24">
      <c r="E78">
        <f t="shared" si="12"/>
        <v>46.28411213007756</v>
      </c>
      <c r="F78">
        <v>18</v>
      </c>
      <c r="G78">
        <f t="shared" si="13"/>
        <v>-9.9540086151474085</v>
      </c>
      <c r="H78">
        <f t="shared" si="14"/>
        <v>99.082287510428827</v>
      </c>
      <c r="J78">
        <f t="shared" si="11"/>
        <v>0.23047784727333076</v>
      </c>
      <c r="M78" s="5" t="s">
        <v>98</v>
      </c>
      <c r="N78" s="6">
        <f>SUMPRODUCT((T61:T90)^2)</f>
        <v>76007.075471981778</v>
      </c>
      <c r="T78">
        <f t="shared" si="15"/>
        <v>1.7402766249823642</v>
      </c>
      <c r="U78">
        <f t="shared" si="16"/>
        <v>11.694285240129773</v>
      </c>
      <c r="W78">
        <f t="shared" si="17"/>
        <v>1.2148025220659313</v>
      </c>
      <c r="X78">
        <f t="shared" si="18"/>
        <v>2.1577094676273978</v>
      </c>
    </row>
    <row r="79" spans="1:24">
      <c r="E79">
        <f t="shared" si="12"/>
        <v>47.268182836115372</v>
      </c>
      <c r="F79">
        <v>19</v>
      </c>
      <c r="G79">
        <f t="shared" si="13"/>
        <v>-10.894269024590074</v>
      </c>
      <c r="H79">
        <f t="shared" si="14"/>
        <v>118.68509758014275</v>
      </c>
      <c r="J79">
        <f t="shared" si="11"/>
        <v>6.0210909234382499E-2</v>
      </c>
      <c r="M79" s="7" t="s">
        <v>99</v>
      </c>
      <c r="N79" s="8">
        <f>SUMPRODUCT((U61:U90)^2)</f>
        <v>70251.215308322688</v>
      </c>
      <c r="T79">
        <f t="shared" si="15"/>
        <v>1.7840869215775115</v>
      </c>
      <c r="U79">
        <f t="shared" si="16"/>
        <v>12.678355946167585</v>
      </c>
      <c r="W79">
        <f t="shared" si="17"/>
        <v>1.3411446279926105</v>
      </c>
      <c r="X79">
        <f t="shared" si="18"/>
        <v>2.3153557547989942</v>
      </c>
    </row>
    <row r="80" spans="1:24">
      <c r="E80">
        <f t="shared" si="12"/>
        <v>54.964072066969223</v>
      </c>
      <c r="F80">
        <v>20</v>
      </c>
      <c r="G80">
        <f t="shared" si="13"/>
        <v>-3.3094367543763425</v>
      </c>
      <c r="H80">
        <f t="shared" si="14"/>
        <v>10.952371631217019</v>
      </c>
      <c r="J80">
        <f t="shared" si="11"/>
        <v>9.7848665553384034E-2</v>
      </c>
      <c r="M80" s="7" t="s">
        <v>100</v>
      </c>
      <c r="N80" s="8">
        <f>N79/N78</f>
        <v>0.92427204799136298</v>
      </c>
      <c r="T80">
        <f t="shared" si="15"/>
        <v>17.064808422645093</v>
      </c>
      <c r="U80">
        <f t="shared" si="16"/>
        <v>20.374245177021436</v>
      </c>
      <c r="W80">
        <f t="shared" si="17"/>
        <v>2.0922204670783318</v>
      </c>
      <c r="X80">
        <f t="shared" si="18"/>
        <v>3.7833093905559032</v>
      </c>
    </row>
    <row r="81" spans="3:24">
      <c r="E81">
        <f t="shared" si="12"/>
        <v>56.42873089081003</v>
      </c>
      <c r="F81">
        <v>21</v>
      </c>
      <c r="G81">
        <f t="shared" si="13"/>
        <v>-5.5214760165367807</v>
      </c>
      <c r="H81">
        <f t="shared" si="14"/>
        <v>30.486697401190874</v>
      </c>
      <c r="J81">
        <f t="shared" si="11"/>
        <v>0.13755616697769982</v>
      </c>
      <c r="M81" s="7" t="s">
        <v>87</v>
      </c>
      <c r="N81" s="8">
        <f>(N80/(1-N80))*26/3</f>
        <v>105.77808506355581</v>
      </c>
      <c r="T81">
        <f t="shared" si="15"/>
        <v>16.317427984325462</v>
      </c>
      <c r="U81">
        <f t="shared" si="16"/>
        <v>21.838904000862243</v>
      </c>
      <c r="W81">
        <f t="shared" si="17"/>
        <v>2.3283960161985773</v>
      </c>
      <c r="X81">
        <f t="shared" si="18"/>
        <v>3.9701970934646127</v>
      </c>
    </row>
    <row r="82" spans="3:24" ht="15" thickBot="1">
      <c r="E82">
        <f t="shared" si="12"/>
        <v>57.941981595216888</v>
      </c>
      <c r="F82">
        <v>22</v>
      </c>
      <c r="G82">
        <f t="shared" si="13"/>
        <v>-7.9702768953304641</v>
      </c>
      <c r="H82">
        <f t="shared" si="14"/>
        <v>63.52531378823862</v>
      </c>
      <c r="J82">
        <f t="shared" si="11"/>
        <v>0.23775665585169378</v>
      </c>
      <c r="M82" s="9" t="s">
        <v>47</v>
      </c>
      <c r="N82" s="10">
        <f>FINV(0.05,3,26)</f>
        <v>2.9751539660870048</v>
      </c>
      <c r="T82">
        <f t="shared" si="15"/>
        <v>15.381877809938636</v>
      </c>
      <c r="U82">
        <f t="shared" si="16"/>
        <v>23.352154705269101</v>
      </c>
      <c r="W82">
        <f t="shared" si="17"/>
        <v>2.6597397581724787</v>
      </c>
      <c r="X82">
        <f t="shared" si="18"/>
        <v>4.0766493016021279</v>
      </c>
    </row>
    <row r="83" spans="3:24">
      <c r="E83">
        <f t="shared" si="12"/>
        <v>60.929578508145269</v>
      </c>
      <c r="F83">
        <v>23</v>
      </c>
      <c r="G83">
        <f t="shared" si="13"/>
        <v>-14.486412828549852</v>
      </c>
      <c r="H83">
        <f t="shared" si="14"/>
        <v>209.85615663917375</v>
      </c>
      <c r="J83">
        <f t="shared" si="11"/>
        <v>0.16721955546022266</v>
      </c>
      <c r="T83">
        <f t="shared" si="15"/>
        <v>11.85333878964763</v>
      </c>
      <c r="U83">
        <f t="shared" si="16"/>
        <v>26.339751618197482</v>
      </c>
      <c r="W83">
        <f t="shared" si="17"/>
        <v>2.8424986155321248</v>
      </c>
      <c r="X83">
        <f t="shared" si="18"/>
        <v>4.7544643858187126</v>
      </c>
    </row>
    <row r="84" spans="3:24">
      <c r="E84">
        <f t="shared" si="12"/>
        <v>67.12524275060818</v>
      </c>
      <c r="F84">
        <v>24</v>
      </c>
      <c r="G84">
        <f t="shared" si="13"/>
        <v>-11.224653252916234</v>
      </c>
      <c r="H84">
        <f t="shared" si="14"/>
        <v>125.99284064820299</v>
      </c>
      <c r="J84">
        <f t="shared" si="11"/>
        <v>0.22518465798323506</v>
      </c>
      <c r="T84">
        <f t="shared" si="15"/>
        <v>21.310762607744159</v>
      </c>
      <c r="U84">
        <f t="shared" si="16"/>
        <v>32.535415860660393</v>
      </c>
      <c r="W84">
        <f t="shared" si="17"/>
        <v>4.1299613144674758</v>
      </c>
      <c r="X84">
        <f t="shared" si="18"/>
        <v>5.2589066991394642</v>
      </c>
    </row>
    <row r="85" spans="3:24">
      <c r="E85">
        <f t="shared" si="12"/>
        <v>70.483016115359135</v>
      </c>
      <c r="F85">
        <v>25</v>
      </c>
      <c r="G85">
        <f t="shared" si="13"/>
        <v>-15.871693877563992</v>
      </c>
      <c r="H85">
        <f t="shared" si="14"/>
        <v>251.91066654310231</v>
      </c>
      <c r="J85">
        <f t="shared" si="11"/>
        <v>0.17076159666592849</v>
      </c>
      <c r="T85">
        <f t="shared" si="15"/>
        <v>20.021495347847356</v>
      </c>
      <c r="U85">
        <f t="shared" si="16"/>
        <v>35.893189225411348</v>
      </c>
      <c r="W85">
        <f t="shared" si="17"/>
        <v>4.8151566378349937</v>
      </c>
      <c r="X85">
        <f t="shared" si="18"/>
        <v>5.5447436948412658</v>
      </c>
    </row>
    <row r="86" spans="3:24">
      <c r="E86">
        <f t="shared" si="12"/>
        <v>86.018115912300829</v>
      </c>
      <c r="F86">
        <v>26</v>
      </c>
      <c r="G86">
        <f t="shared" si="13"/>
        <v>-14.688590815379399</v>
      </c>
      <c r="H86">
        <f t="shared" si="14"/>
        <v>215.75470014164804</v>
      </c>
      <c r="J86">
        <f t="shared" si="11"/>
        <v>0.1051118410911504</v>
      </c>
      <c r="T86">
        <f t="shared" si="15"/>
        <v>36.739698206973642</v>
      </c>
      <c r="U86">
        <f t="shared" si="16"/>
        <v>51.428289022353042</v>
      </c>
      <c r="W86">
        <f t="shared" si="17"/>
        <v>7.6743543737963913</v>
      </c>
      <c r="X86">
        <f t="shared" si="18"/>
        <v>7.1756497648119417</v>
      </c>
    </row>
    <row r="87" spans="3:24">
      <c r="E87">
        <f t="shared" si="12"/>
        <v>91.962260769808097</v>
      </c>
      <c r="F87">
        <v>27</v>
      </c>
      <c r="G87">
        <f t="shared" si="13"/>
        <v>-9.666322540419003</v>
      </c>
      <c r="H87">
        <f t="shared" si="14"/>
        <v>93.437791455412494</v>
      </c>
      <c r="J87">
        <f t="shared" si="11"/>
        <v>9.8874056465407992E-2</v>
      </c>
      <c r="T87">
        <f t="shared" si="15"/>
        <v>47.706111339441307</v>
      </c>
      <c r="U87">
        <f t="shared" si="16"/>
        <v>57.37243387986031</v>
      </c>
      <c r="W87">
        <f t="shared" si="17"/>
        <v>9.2137940961690621</v>
      </c>
      <c r="X87">
        <f t="shared" si="18"/>
        <v>7.3577991402955245</v>
      </c>
    </row>
    <row r="88" spans="3:24">
      <c r="E88">
        <f t="shared" si="12"/>
        <v>95.286411196761208</v>
      </c>
      <c r="F88">
        <v>28</v>
      </c>
      <c r="G88">
        <f t="shared" si="13"/>
        <v>-9.4213540010546524</v>
      </c>
      <c r="H88">
        <f t="shared" si="14"/>
        <v>88.761911213188512</v>
      </c>
      <c r="J88">
        <f t="shared" si="11"/>
        <v>0.1472541473499441</v>
      </c>
      <c r="T88">
        <f t="shared" si="15"/>
        <v>51.275230305758768</v>
      </c>
      <c r="U88">
        <f t="shared" si="16"/>
        <v>60.696584306813421</v>
      </c>
      <c r="W88">
        <f t="shared" si="17"/>
        <v>9.4731406142890879</v>
      </c>
      <c r="X88">
        <f t="shared" si="18"/>
        <v>8.0564173896479048</v>
      </c>
    </row>
    <row r="89" spans="3:24">
      <c r="E89">
        <f t="shared" si="12"/>
        <v>100.71918109848724</v>
      </c>
      <c r="F89">
        <v>29</v>
      </c>
      <c r="G89">
        <f t="shared" si="13"/>
        <v>-14.831317134442344</v>
      </c>
      <c r="H89">
        <f t="shared" si="14"/>
        <v>219.96796794240305</v>
      </c>
      <c r="J89">
        <f t="shared" si="11"/>
        <v>6.7522832353145629E-2</v>
      </c>
      <c r="T89">
        <f t="shared" si="15"/>
        <v>51.29803707409711</v>
      </c>
      <c r="U89">
        <f t="shared" si="16"/>
        <v>66.129354208539453</v>
      </c>
      <c r="W89">
        <f t="shared" si="17"/>
        <v>10.067842630251853</v>
      </c>
      <c r="X89">
        <f t="shared" si="18"/>
        <v>9.0287127295723231</v>
      </c>
    </row>
    <row r="90" spans="3:24" ht="15" thickBot="1">
      <c r="E90">
        <f t="shared" si="12"/>
        <v>146.90139355061143</v>
      </c>
      <c r="F90">
        <v>30</v>
      </c>
      <c r="G90">
        <f t="shared" si="13"/>
        <v>-9.9191981691614046</v>
      </c>
      <c r="H90">
        <f t="shared" si="14"/>
        <v>98.39049231909496</v>
      </c>
      <c r="I90" t="s">
        <v>24</v>
      </c>
      <c r="J90">
        <f>SUM(J60:J89)</f>
        <v>29.951363430724207</v>
      </c>
      <c r="T90">
        <f t="shared" si="15"/>
        <v>102.39236849150224</v>
      </c>
      <c r="U90">
        <f t="shared" si="16"/>
        <v>112.31156666066364</v>
      </c>
      <c r="W90">
        <f t="shared" si="17"/>
        <v>15.88482182690271</v>
      </c>
      <c r="X90">
        <f t="shared" si="18"/>
        <v>16.538347923366519</v>
      </c>
    </row>
    <row r="91" spans="3:24" ht="15" thickBot="1">
      <c r="G91" s="1" t="s">
        <v>43</v>
      </c>
      <c r="H91" s="2">
        <f>SUM(H61:H90)/26</f>
        <v>184.67310977488984</v>
      </c>
      <c r="I91" s="2" t="s">
        <v>25</v>
      </c>
      <c r="J91" s="3">
        <f>J90/30</f>
        <v>0.99837878102414024</v>
      </c>
    </row>
    <row r="92" spans="3:24" ht="15" thickBot="1">
      <c r="D92" s="4" t="s">
        <v>44</v>
      </c>
      <c r="E92" s="3">
        <f>AVERAGE(E61:E90)</f>
        <v>34.589826889947787</v>
      </c>
    </row>
    <row r="95" spans="3:24" ht="15" thickBot="1">
      <c r="M95" s="29">
        <v>2</v>
      </c>
      <c r="N95" s="29"/>
      <c r="R95" t="s">
        <v>71</v>
      </c>
    </row>
    <row r="96" spans="3:24" ht="15" thickBot="1">
      <c r="C96" s="18" t="s">
        <v>48</v>
      </c>
      <c r="G96" s="28" t="s">
        <v>54</v>
      </c>
      <c r="H96" s="28"/>
      <c r="I96" s="19" t="s">
        <v>55</v>
      </c>
      <c r="M96" s="15" t="s">
        <v>60</v>
      </c>
      <c r="N96" s="6">
        <f>AVERAGE(I2:I31)*3</f>
        <v>3.6664091069606144</v>
      </c>
    </row>
    <row r="97" spans="3:20">
      <c r="C97" s="15" t="s">
        <v>49</v>
      </c>
      <c r="D97" s="6">
        <f>CORREL(I2:I31,J2:J31)</f>
        <v>0.97953069473543875</v>
      </c>
      <c r="G97" s="5" t="s">
        <v>56</v>
      </c>
      <c r="H97" s="12">
        <f>$H$91*SQRT(K45)</f>
        <v>63.245484049908598</v>
      </c>
      <c r="I97" s="6">
        <f>F55/H97</f>
        <v>0.24539565310860578</v>
      </c>
      <c r="M97" s="16" t="s">
        <v>61</v>
      </c>
      <c r="N97" s="8">
        <f>AVERAGE(J2:J31)*3</f>
        <v>12.813904716753644</v>
      </c>
      <c r="R97">
        <f t="array" ref="R97:T101">LINEST(K2:K31,I2:J31,1,1)</f>
        <v>4.3846699960518576</v>
      </c>
      <c r="S97">
        <v>2.5056125679835479</v>
      </c>
      <c r="T97">
        <v>0.92506109578918227</v>
      </c>
    </row>
    <row r="98" spans="3:20" ht="15" thickBot="1">
      <c r="C98" s="16" t="s">
        <v>50</v>
      </c>
      <c r="D98" s="8">
        <f>CORREL(I2:I31,K2:K31)</f>
        <v>0.9875636896244544</v>
      </c>
      <c r="G98" s="7" t="s">
        <v>57</v>
      </c>
      <c r="H98" s="13">
        <f>$H$91*SQRT(L46)</f>
        <v>25.059007878039115</v>
      </c>
      <c r="I98" s="8">
        <f>F56/H98</f>
        <v>0.13766592796822119</v>
      </c>
      <c r="M98" s="17" t="s">
        <v>62</v>
      </c>
      <c r="N98" s="10">
        <f>F55+F56*N96+N97*F57</f>
        <v>72.729146940648903</v>
      </c>
      <c r="R98">
        <v>0.54085970211702861</v>
      </c>
      <c r="S98">
        <v>0.59172548861823426</v>
      </c>
      <c r="T98">
        <v>1.7957733541853056</v>
      </c>
    </row>
    <row r="99" spans="3:20">
      <c r="C99" s="16" t="s">
        <v>51</v>
      </c>
      <c r="D99" s="8">
        <f>CORREL(J2:J31,K2:K31)</f>
        <v>0.99399310883268388</v>
      </c>
      <c r="G99" s="7" t="s">
        <v>58</v>
      </c>
      <c r="H99" s="13">
        <f>$H$91*SQRT(M47)</f>
        <v>23.440921639078692</v>
      </c>
      <c r="I99" s="8">
        <f>F57/H99</f>
        <v>0.14835284906746493</v>
      </c>
      <c r="R99">
        <v>0.99280222989950517</v>
      </c>
      <c r="S99">
        <v>4.3743148153035429</v>
      </c>
      <c r="T99" t="e">
        <v>#N/A</v>
      </c>
    </row>
    <row r="100" spans="3:20" ht="15" thickBot="1">
      <c r="C100" s="16"/>
      <c r="D100" s="8"/>
      <c r="G100" s="7"/>
      <c r="H100" s="13"/>
      <c r="I100" s="8"/>
      <c r="M100" s="28" t="s">
        <v>63</v>
      </c>
      <c r="N100" s="28"/>
      <c r="O100" s="28"/>
      <c r="R100">
        <v>1862.0808829003827</v>
      </c>
      <c r="S100">
        <v>27</v>
      </c>
      <c r="T100" t="e">
        <v>#N/A</v>
      </c>
    </row>
    <row r="101" spans="3:20" ht="15" thickBot="1">
      <c r="C101" s="16" t="s">
        <v>52</v>
      </c>
      <c r="D101" s="8">
        <f>(D98-D97*D99)/(SQRT((1-D99^2)*(1-D97^2)))</f>
        <v>0.63171914219403991</v>
      </c>
      <c r="G101" s="9" t="s">
        <v>59</v>
      </c>
      <c r="H101" s="14">
        <f>TINV(0.05,26)</f>
        <v>2.0555294184806892</v>
      </c>
      <c r="I101" s="10"/>
      <c r="M101" s="20" t="s">
        <v>64</v>
      </c>
      <c r="N101" s="12">
        <f>N98-O104*Q91</f>
        <v>72.729146940648903</v>
      </c>
      <c r="O101" s="6">
        <f>N98+O104*Q91</f>
        <v>72.729146940648903</v>
      </c>
      <c r="R101">
        <v>71260.457833763299</v>
      </c>
      <c r="S101">
        <v>516.63501279136983</v>
      </c>
      <c r="T101" t="e">
        <v>#N/A</v>
      </c>
    </row>
    <row r="102" spans="3:20" ht="15" thickBot="1">
      <c r="C102" s="17" t="s">
        <v>53</v>
      </c>
      <c r="D102" s="10">
        <f>(D99-D98*D97)/SQRT((1-D98^2)*(1-D97^2))</f>
        <v>0.84190499885153058</v>
      </c>
      <c r="M102" s="21" t="s">
        <v>65</v>
      </c>
      <c r="N102" s="13">
        <f>N98-O105*Q91</f>
        <v>72.729146940648903</v>
      </c>
      <c r="O102" s="8">
        <f>N98+O105*Q91</f>
        <v>72.729146940648903</v>
      </c>
    </row>
    <row r="103" spans="3:20">
      <c r="M103" s="7"/>
      <c r="N103" s="13"/>
      <c r="O103" s="8"/>
    </row>
    <row r="104" spans="3:20">
      <c r="M104" s="7"/>
      <c r="N104" s="13" t="s">
        <v>66</v>
      </c>
      <c r="O104" s="8">
        <f>H91*SQRT(1+1/30+(N96-I33)^2/SUMPRODUCT((W61:W90)^2))</f>
        <v>188.12771640520984</v>
      </c>
    </row>
    <row r="105" spans="3:20" ht="15" thickBot="1">
      <c r="M105" s="9"/>
      <c r="N105" s="14" t="s">
        <v>67</v>
      </c>
      <c r="O105" s="10">
        <f>H91*SQRT(1+1/30+(N97-J33)^2/SUMPRODUCT((X61:X90)^2))</f>
        <v>191.78808975409132</v>
      </c>
    </row>
    <row r="108" spans="3:20">
      <c r="L108" s="13"/>
      <c r="M108" s="22"/>
      <c r="N108" s="22"/>
    </row>
    <row r="109" spans="3:20">
      <c r="L109" s="13"/>
      <c r="M109" s="13"/>
      <c r="N109" s="13"/>
    </row>
    <row r="110" spans="3:20">
      <c r="L110" s="13"/>
      <c r="M110" s="13"/>
      <c r="N110" s="13"/>
    </row>
    <row r="111" spans="3:20">
      <c r="L111" s="13"/>
      <c r="M111" s="13"/>
      <c r="N111" s="13"/>
    </row>
    <row r="112" spans="3:20">
      <c r="L112" s="13"/>
      <c r="M112" s="13"/>
      <c r="N112" s="13"/>
    </row>
    <row r="113" spans="12:14">
      <c r="L113" s="13"/>
      <c r="M113" s="13"/>
      <c r="N113" s="13"/>
    </row>
    <row r="114" spans="12:14">
      <c r="L114" s="13"/>
      <c r="M114" s="13"/>
      <c r="N114" s="13"/>
    </row>
    <row r="115" spans="12:14">
      <c r="L115" s="13"/>
      <c r="M115" s="13"/>
      <c r="N115" s="13"/>
    </row>
    <row r="116" spans="12:14">
      <c r="L116" s="13"/>
      <c r="M116" s="13"/>
      <c r="N116" s="13"/>
    </row>
    <row r="117" spans="12:14">
      <c r="L117" s="13"/>
      <c r="M117" s="13"/>
      <c r="N117" s="13"/>
    </row>
    <row r="118" spans="12:14">
      <c r="L118" s="13"/>
      <c r="M118" s="13"/>
      <c r="N118" s="13"/>
    </row>
    <row r="119" spans="12:14">
      <c r="L119" s="13"/>
      <c r="M119" s="13"/>
      <c r="N119" s="13"/>
    </row>
    <row r="120" spans="12:14">
      <c r="L120" s="13"/>
      <c r="M120" s="13"/>
      <c r="N120" s="13"/>
    </row>
    <row r="121" spans="12:14">
      <c r="L121" s="13"/>
      <c r="M121" s="13"/>
      <c r="N121" s="13"/>
    </row>
    <row r="122" spans="12:14">
      <c r="L122" s="13"/>
      <c r="M122" s="13"/>
      <c r="N122" s="13"/>
    </row>
    <row r="123" spans="12:14">
      <c r="L123" s="13"/>
      <c r="M123" s="13"/>
      <c r="N123" s="13"/>
    </row>
    <row r="124" spans="12:14">
      <c r="L124" s="13"/>
      <c r="M124" s="13"/>
      <c r="N124" s="13"/>
    </row>
    <row r="125" spans="12:14">
      <c r="L125" s="13"/>
      <c r="M125" s="13"/>
      <c r="N125" s="13"/>
    </row>
    <row r="126" spans="12:14">
      <c r="L126" s="13"/>
      <c r="M126" s="13"/>
      <c r="N126" s="13"/>
    </row>
    <row r="127" spans="12:14">
      <c r="L127" s="13"/>
      <c r="M127" s="13"/>
      <c r="N127" s="13"/>
    </row>
    <row r="128" spans="12:14">
      <c r="L128" s="13"/>
      <c r="M128" s="13"/>
      <c r="N128" s="13"/>
    </row>
    <row r="129" spans="12:14">
      <c r="L129" s="13"/>
      <c r="M129" s="13"/>
      <c r="N129" s="13"/>
    </row>
    <row r="130" spans="12:14">
      <c r="L130" s="13"/>
      <c r="M130" s="13"/>
      <c r="N130" s="13"/>
    </row>
    <row r="131" spans="12:14">
      <c r="L131" s="13"/>
      <c r="M131" s="13"/>
      <c r="N131" s="13"/>
    </row>
    <row r="132" spans="12:14">
      <c r="L132" s="13"/>
      <c r="M132" s="13"/>
      <c r="N132" s="13"/>
    </row>
    <row r="133" spans="12:14">
      <c r="L133" s="13"/>
      <c r="M133" s="13"/>
      <c r="N133" s="13"/>
    </row>
    <row r="134" spans="12:14">
      <c r="L134" s="13"/>
      <c r="M134" s="13"/>
      <c r="N134" s="13"/>
    </row>
    <row r="135" spans="12:14">
      <c r="L135" s="13"/>
      <c r="M135" s="13"/>
      <c r="N135" s="13"/>
    </row>
    <row r="136" spans="12:14">
      <c r="L136" s="13"/>
      <c r="M136" s="13"/>
      <c r="N136" s="13"/>
    </row>
    <row r="137" spans="12:14">
      <c r="L137" s="13"/>
      <c r="M137" s="13"/>
      <c r="N137" s="13"/>
    </row>
    <row r="138" spans="12:14">
      <c r="L138" s="13"/>
      <c r="M138" s="13"/>
      <c r="N138" s="13"/>
    </row>
    <row r="139" spans="12:14">
      <c r="L139" s="13"/>
      <c r="M139" s="13"/>
      <c r="N139" s="13"/>
    </row>
  </sheetData>
  <sortState ref="J2:J31">
    <sortCondition ref="J2"/>
  </sortState>
  <mergeCells count="3">
    <mergeCell ref="G96:H96"/>
    <mergeCell ref="M95:N95"/>
    <mergeCell ref="M100:O100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2022-01-17T17:21:34Z</dcterms:modified>
</cp:coreProperties>
</file>