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4556\OneDrive\Рабочий стол\Лаба 11_2\"/>
    </mc:Choice>
  </mc:AlternateContent>
  <xr:revisionPtr revIDLastSave="0" documentId="13_ncr:1_{46F15970-F472-421A-9C3E-7C68203A378E}" xr6:coauthVersionLast="47" xr6:coauthVersionMax="47" xr10:uidLastSave="{00000000-0000-0000-0000-000000000000}"/>
  <bookViews>
    <workbookView xWindow="2472" yWindow="2472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6" i="1" l="1"/>
  <c r="BU3" i="1"/>
  <c r="BK3" i="1"/>
  <c r="H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" i="1"/>
  <c r="H4" i="1"/>
  <c r="H5" i="1"/>
  <c r="H6" i="1"/>
  <c r="L6" i="1" s="1"/>
  <c r="H7" i="1"/>
  <c r="H8" i="1"/>
  <c r="H9" i="1"/>
  <c r="H10" i="1"/>
  <c r="L10" i="1" s="1"/>
  <c r="H11" i="1"/>
  <c r="H12" i="1"/>
  <c r="H13" i="1"/>
  <c r="H14" i="1"/>
  <c r="L14" i="1" s="1"/>
  <c r="H15" i="1"/>
  <c r="H16" i="1"/>
  <c r="H17" i="1"/>
  <c r="H18" i="1"/>
  <c r="L18" i="1" s="1"/>
  <c r="H19" i="1"/>
  <c r="H20" i="1"/>
  <c r="H21" i="1"/>
  <c r="H22" i="1"/>
  <c r="L22" i="1" s="1"/>
  <c r="H23" i="1"/>
  <c r="H24" i="1"/>
  <c r="H25" i="1"/>
  <c r="H26" i="1"/>
  <c r="L26" i="1" s="1"/>
  <c r="H27" i="1"/>
  <c r="H28" i="1"/>
  <c r="H29" i="1"/>
  <c r="H30" i="1"/>
  <c r="L30" i="1" s="1"/>
  <c r="H31" i="1"/>
  <c r="H32" i="1"/>
  <c r="L24" i="1" l="1"/>
  <c r="L8" i="1"/>
  <c r="L25" i="1"/>
  <c r="L9" i="1"/>
  <c r="L29" i="1"/>
  <c r="L21" i="1"/>
  <c r="L17" i="1"/>
  <c r="L13" i="1"/>
  <c r="L5" i="1"/>
  <c r="L28" i="1"/>
  <c r="L16" i="1"/>
  <c r="L4" i="1"/>
  <c r="L32" i="1"/>
  <c r="L20" i="1"/>
  <c r="L12" i="1"/>
  <c r="L27" i="1"/>
  <c r="L23" i="1"/>
  <c r="L19" i="1"/>
  <c r="L15" i="1"/>
  <c r="L11" i="1"/>
  <c r="L7" i="1"/>
  <c r="L31" i="1"/>
  <c r="L3" i="1"/>
  <c r="P3" i="1" l="1" a="1"/>
  <c r="P3" i="1" l="1"/>
  <c r="O9" i="1" s="1"/>
  <c r="AA3" i="1" s="1"/>
  <c r="O21" i="1" l="1"/>
  <c r="CE12" i="1"/>
  <c r="CE6" i="1"/>
  <c r="CE11" i="1"/>
  <c r="O18" i="1"/>
  <c r="O20" i="1"/>
  <c r="O31" i="1"/>
  <c r="P31" i="1" s="1"/>
  <c r="CE4" i="1"/>
  <c r="CE9" i="1"/>
  <c r="O29" i="1"/>
  <c r="O12" i="1"/>
  <c r="AA6" i="1" s="1"/>
  <c r="O16" i="1"/>
  <c r="AB5" i="1" s="1"/>
  <c r="CE10" i="1"/>
  <c r="CE5" i="1"/>
  <c r="O19" i="1"/>
  <c r="P19" i="1" s="1"/>
  <c r="O33" i="1"/>
  <c r="P33" i="1" s="1"/>
  <c r="O37" i="1"/>
  <c r="O24" i="1"/>
  <c r="O36" i="1"/>
  <c r="P36" i="1" s="1"/>
  <c r="CE8" i="1"/>
  <c r="CE13" i="1"/>
  <c r="CE7" i="1"/>
  <c r="P18" i="1"/>
  <c r="AB7" i="1"/>
  <c r="P21" i="1"/>
  <c r="AC5" i="1"/>
  <c r="P20" i="1"/>
  <c r="AC4" i="1"/>
  <c r="AF5" i="1"/>
  <c r="O30" i="1"/>
  <c r="O28" i="1"/>
  <c r="O32" i="1"/>
  <c r="O34" i="1"/>
  <c r="O27" i="1"/>
  <c r="O17" i="1"/>
  <c r="O10" i="1"/>
  <c r="AC3" i="1"/>
  <c r="P29" i="1"/>
  <c r="AE3" i="1"/>
  <c r="P37" i="1"/>
  <c r="AF6" i="1"/>
  <c r="P12" i="1"/>
  <c r="P24" i="1"/>
  <c r="AD3" i="1"/>
  <c r="P16" i="1"/>
  <c r="O15" i="1"/>
  <c r="O11" i="1"/>
  <c r="O25" i="1"/>
  <c r="O26" i="1"/>
  <c r="O38" i="1"/>
  <c r="O14" i="1"/>
  <c r="O13" i="1"/>
  <c r="O23" i="1"/>
  <c r="O22" i="1"/>
  <c r="O35" i="1"/>
  <c r="P9" i="1"/>
  <c r="AE5" i="1" l="1"/>
  <c r="AE7" i="1"/>
  <c r="P38" i="1"/>
  <c r="AF7" i="1"/>
  <c r="P34" i="1"/>
  <c r="AF3" i="1"/>
  <c r="P23" i="1"/>
  <c r="AC7" i="1"/>
  <c r="P26" i="1"/>
  <c r="AD5" i="1"/>
  <c r="P10" i="1"/>
  <c r="AA4" i="1"/>
  <c r="P32" i="1"/>
  <c r="AE6" i="1"/>
  <c r="P22" i="1"/>
  <c r="AC6" i="1"/>
  <c r="P15" i="1"/>
  <c r="AB4" i="1"/>
  <c r="P13" i="1"/>
  <c r="AA7" i="1"/>
  <c r="P25" i="1"/>
  <c r="AD4" i="1"/>
  <c r="P17" i="1"/>
  <c r="AB6" i="1"/>
  <c r="P28" i="1"/>
  <c r="AD7" i="1"/>
  <c r="P35" i="1"/>
  <c r="AF4" i="1"/>
  <c r="P14" i="1"/>
  <c r="AB3" i="1"/>
  <c r="Z3" i="1" s="1"/>
  <c r="P11" i="1"/>
  <c r="AA5" i="1"/>
  <c r="P27" i="1"/>
  <c r="AD6" i="1"/>
  <c r="P30" i="1"/>
  <c r="AE4" i="1"/>
  <c r="Z6" i="1" l="1"/>
  <c r="CD9" i="1"/>
  <c r="CF9" i="1" s="1"/>
  <c r="CD4" i="1"/>
  <c r="CF4" i="1" s="1"/>
  <c r="AI16" i="1"/>
  <c r="AJ16" i="1" s="1"/>
  <c r="AI31" i="1"/>
  <c r="AJ31" i="1" s="1"/>
  <c r="AI11" i="1"/>
  <c r="AJ11" i="1" s="1"/>
  <c r="AI26" i="1"/>
  <c r="AJ26" i="1" s="1"/>
  <c r="AI6" i="1"/>
  <c r="AJ6" i="1" s="1"/>
  <c r="AI21" i="1"/>
  <c r="AJ21" i="1" s="1"/>
  <c r="Z5" i="1"/>
  <c r="Z7" i="1"/>
  <c r="Z4" i="1"/>
  <c r="AI28" i="1"/>
  <c r="AJ28" i="1" s="1"/>
  <c r="AI8" i="1"/>
  <c r="AJ8" i="1" s="1"/>
  <c r="AI23" i="1"/>
  <c r="AJ23" i="1" s="1"/>
  <c r="AI3" i="1"/>
  <c r="AJ3" i="1" s="1"/>
  <c r="AI18" i="1"/>
  <c r="AJ18" i="1" s="1"/>
  <c r="AI13" i="1"/>
  <c r="AJ13" i="1" s="1"/>
  <c r="CD5" i="1" l="1"/>
  <c r="CF5" i="1" s="1"/>
  <c r="CD10" i="1"/>
  <c r="CF10" i="1" s="1"/>
  <c r="CD13" i="1"/>
  <c r="CF13" i="1" s="1"/>
  <c r="CD8" i="1"/>
  <c r="CF8" i="1" s="1"/>
  <c r="CD11" i="1"/>
  <c r="CF11" i="1" s="1"/>
  <c r="CD6" i="1"/>
  <c r="CF6" i="1" s="1"/>
  <c r="CD7" i="1"/>
  <c r="CF7" i="1" s="1"/>
  <c r="CD12" i="1"/>
  <c r="CF12" i="1" s="1"/>
  <c r="AI32" i="1"/>
  <c r="AJ32" i="1" s="1"/>
  <c r="AI12" i="1"/>
  <c r="AJ12" i="1" s="1"/>
  <c r="AI27" i="1"/>
  <c r="AJ27" i="1" s="1"/>
  <c r="AI7" i="1"/>
  <c r="AJ7" i="1" s="1"/>
  <c r="AI22" i="1"/>
  <c r="AJ22" i="1" s="1"/>
  <c r="AI17" i="1"/>
  <c r="AJ17" i="1" s="1"/>
  <c r="BF26" i="1"/>
  <c r="AU26" i="1"/>
  <c r="BN26" i="1"/>
  <c r="AI20" i="1"/>
  <c r="AJ20" i="1" s="1"/>
  <c r="AI15" i="1"/>
  <c r="AJ15" i="1" s="1"/>
  <c r="AI30" i="1"/>
  <c r="AJ30" i="1" s="1"/>
  <c r="AI10" i="1"/>
  <c r="AJ10" i="1" s="1"/>
  <c r="AI25" i="1"/>
  <c r="AJ25" i="1" s="1"/>
  <c r="AI5" i="1"/>
  <c r="AJ5" i="1" s="1"/>
  <c r="BN11" i="1"/>
  <c r="BF11" i="1"/>
  <c r="AU11" i="1"/>
  <c r="AU23" i="1"/>
  <c r="BF23" i="1"/>
  <c r="BN23" i="1"/>
  <c r="BF8" i="1"/>
  <c r="AU8" i="1"/>
  <c r="BN8" i="1"/>
  <c r="BN18" i="1"/>
  <c r="AU18" i="1"/>
  <c r="BF18" i="1"/>
  <c r="BF28" i="1"/>
  <c r="AU28" i="1"/>
  <c r="BN28" i="1"/>
  <c r="AU21" i="1"/>
  <c r="BF21" i="1"/>
  <c r="BN21" i="1"/>
  <c r="AU31" i="1"/>
  <c r="BN31" i="1"/>
  <c r="BF31" i="1"/>
  <c r="BN13" i="1"/>
  <c r="AU13" i="1"/>
  <c r="BF13" i="1"/>
  <c r="BF3" i="1"/>
  <c r="AU3" i="1"/>
  <c r="BN3" i="1"/>
  <c r="AI24" i="1"/>
  <c r="AJ24" i="1" s="1"/>
  <c r="AI4" i="1"/>
  <c r="AJ4" i="1" s="1"/>
  <c r="AI19" i="1"/>
  <c r="AJ19" i="1" s="1"/>
  <c r="AI14" i="1"/>
  <c r="AJ14" i="1" s="1"/>
  <c r="AI9" i="1"/>
  <c r="AJ9" i="1" s="1"/>
  <c r="AI29" i="1"/>
  <c r="AJ29" i="1" s="1"/>
  <c r="BF6" i="1"/>
  <c r="AU6" i="1"/>
  <c r="BN6" i="1"/>
  <c r="BN16" i="1"/>
  <c r="AU16" i="1"/>
  <c r="BF16" i="1"/>
  <c r="BN29" i="1" l="1"/>
  <c r="AU29" i="1"/>
  <c r="BF29" i="1"/>
  <c r="BH28" i="1" s="1"/>
  <c r="BF4" i="1"/>
  <c r="BH3" i="1" s="1"/>
  <c r="AU4" i="1"/>
  <c r="BN4" i="1"/>
  <c r="BN30" i="1"/>
  <c r="AU30" i="1"/>
  <c r="BF30" i="1"/>
  <c r="AU7" i="1"/>
  <c r="BF7" i="1"/>
  <c r="BH6" i="1" s="1"/>
  <c r="BN7" i="1"/>
  <c r="AU9" i="1"/>
  <c r="BF9" i="1"/>
  <c r="BH8" i="1" s="1"/>
  <c r="BN9" i="1"/>
  <c r="AU24" i="1"/>
  <c r="BF24" i="1"/>
  <c r="BH23" i="1" s="1"/>
  <c r="BN24" i="1"/>
  <c r="BN5" i="1"/>
  <c r="AU5" i="1"/>
  <c r="BF5" i="1"/>
  <c r="BN15" i="1"/>
  <c r="BF15" i="1"/>
  <c r="AU15" i="1"/>
  <c r="AU27" i="1"/>
  <c r="BF27" i="1"/>
  <c r="BH26" i="1" s="1"/>
  <c r="BN27" i="1"/>
  <c r="BN14" i="1"/>
  <c r="BF14" i="1"/>
  <c r="BH13" i="1" s="1"/>
  <c r="AU14" i="1"/>
  <c r="BH7" i="1"/>
  <c r="BN25" i="1"/>
  <c r="AU25" i="1"/>
  <c r="BF25" i="1"/>
  <c r="BH25" i="1" s="1"/>
  <c r="AU20" i="1"/>
  <c r="BF20" i="1"/>
  <c r="BN20" i="1"/>
  <c r="BN17" i="1"/>
  <c r="AU17" i="1"/>
  <c r="BF17" i="1"/>
  <c r="BH16" i="1" s="1"/>
  <c r="BN12" i="1"/>
  <c r="AU12" i="1"/>
  <c r="BF12" i="1"/>
  <c r="BH11" i="1" s="1"/>
  <c r="BH5" i="1"/>
  <c r="AU19" i="1"/>
  <c r="BF19" i="1"/>
  <c r="BH18" i="1" s="1"/>
  <c r="BN19" i="1"/>
  <c r="BF10" i="1"/>
  <c r="BH10" i="1" s="1"/>
  <c r="BN10" i="1"/>
  <c r="AU10" i="1"/>
  <c r="AU22" i="1"/>
  <c r="BN22" i="1"/>
  <c r="BF22" i="1"/>
  <c r="BH21" i="1" s="1"/>
  <c r="AU32" i="1"/>
  <c r="BF32" i="1"/>
  <c r="BN32" i="1"/>
  <c r="BP3" i="1" l="1"/>
  <c r="BR16" i="1" s="1"/>
  <c r="BH19" i="1"/>
  <c r="BH4" i="1"/>
  <c r="BH29" i="1"/>
  <c r="BH24" i="1"/>
  <c r="BH9" i="1"/>
  <c r="BH14" i="1"/>
  <c r="BH15" i="1"/>
  <c r="BR15" i="1"/>
  <c r="BH17" i="1"/>
  <c r="BH22" i="1"/>
  <c r="BH30" i="1"/>
  <c r="BR13" i="1"/>
  <c r="BR31" i="1"/>
  <c r="BR7" i="1"/>
  <c r="BY3" i="1" a="1"/>
  <c r="BY3" i="1" s="1"/>
  <c r="BR4" i="1"/>
  <c r="BR26" i="1"/>
  <c r="BR19" i="1"/>
  <c r="BR32" i="1"/>
  <c r="BR22" i="1"/>
  <c r="BR18" i="1"/>
  <c r="BR17" i="1"/>
  <c r="BR28" i="1"/>
  <c r="BH12" i="1"/>
  <c r="BR9" i="1"/>
  <c r="BR30" i="1"/>
  <c r="BH27" i="1"/>
  <c r="BR29" i="1"/>
  <c r="BH32" i="1"/>
  <c r="BH31" i="1"/>
  <c r="BR21" i="1"/>
  <c r="BR12" i="1"/>
  <c r="BR20" i="1"/>
  <c r="BR3" i="1"/>
  <c r="BR14" i="1"/>
  <c r="BR5" i="1"/>
  <c r="BR24" i="1"/>
  <c r="BR11" i="1"/>
  <c r="BH20" i="1"/>
  <c r="BR6" i="1" l="1"/>
  <c r="BR27" i="1"/>
  <c r="BR10" i="1"/>
  <c r="BR25" i="1"/>
  <c r="BR8" i="1"/>
  <c r="BR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<sst xmlns="http://schemas.openxmlformats.org/spreadsheetml/2006/main" count="61" uniqueCount="34">
  <si>
    <t>alpha</t>
  </si>
  <si>
    <t>beta1</t>
  </si>
  <si>
    <t>beta2</t>
  </si>
  <si>
    <t>beta3</t>
  </si>
  <si>
    <t>sigma</t>
  </si>
  <si>
    <t>eps</t>
  </si>
  <si>
    <t>t</t>
  </si>
  <si>
    <t>f_1</t>
  </si>
  <si>
    <t>f_2</t>
  </si>
  <si>
    <t>y</t>
  </si>
  <si>
    <t>b</t>
  </si>
  <si>
    <t>a</t>
  </si>
  <si>
    <t>tr(2)</t>
  </si>
  <si>
    <t>y-tr(2)</t>
  </si>
  <si>
    <t xml:space="preserve"> </t>
  </si>
  <si>
    <t>S(2)</t>
  </si>
  <si>
    <t>T</t>
  </si>
  <si>
    <t>y(2)</t>
  </si>
  <si>
    <t>V</t>
  </si>
  <si>
    <t>Критерий «восходящих и нисходящих» серий</t>
  </si>
  <si>
    <t>d</t>
  </si>
  <si>
    <t>t(n)</t>
  </si>
  <si>
    <t>Vmin</t>
  </si>
  <si>
    <t>tmax</t>
  </si>
  <si>
    <t>med</t>
  </si>
  <si>
    <t>V_min</t>
  </si>
  <si>
    <t>Тест Дарбина Уотсона</t>
  </si>
  <si>
    <t>d_l</t>
  </si>
  <si>
    <t>d_u</t>
  </si>
  <si>
    <t>Криретий серий, основанный на медиане</t>
  </si>
  <si>
    <t>Прогноз</t>
  </si>
  <si>
    <t>s</t>
  </si>
  <si>
    <t>tr</t>
  </si>
  <si>
    <t>Автокорреляция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</si>
</sst>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без</a:t>
            </a:r>
            <a:r>
              <a:rPr lang="ru-RU" baseline="0"/>
              <a:t> тренда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Лист1!$P$9:$P$38</c:f>
              <c:numCache>
                <c:formatCode>General</c:formatCode>
                <c:ptCount val="30"/>
                <c:pt idx="0">
                  <c:v>-7.2796329506702264</c:v>
                </c:pt>
                <c:pt idx="1">
                  <c:v>-13.629980910064001</c:v>
                </c:pt>
                <c:pt idx="2">
                  <c:v>-2.4957105333783671</c:v>
                </c:pt>
                <c:pt idx="3">
                  <c:v>7.808599336082267</c:v>
                </c:pt>
                <c:pt idx="4">
                  <c:v>5.8483205364463142</c:v>
                </c:pt>
                <c:pt idx="5">
                  <c:v>-4.6888564542912476</c:v>
                </c:pt>
                <c:pt idx="6">
                  <c:v>-10.38794049391586</c:v>
                </c:pt>
                <c:pt idx="7">
                  <c:v>-1.5800457647378323</c:v>
                </c:pt>
                <c:pt idx="8">
                  <c:v>9.7331032931475505</c:v>
                </c:pt>
                <c:pt idx="9">
                  <c:v>8.012165774329663</c:v>
                </c:pt>
                <c:pt idx="10">
                  <c:v>-1.9835310730288391</c:v>
                </c:pt>
                <c:pt idx="11">
                  <c:v>-4.8707935378293481</c:v>
                </c:pt>
                <c:pt idx="12">
                  <c:v>-0.74835064156561693</c:v>
                </c:pt>
                <c:pt idx="13">
                  <c:v>10.111167602743343</c:v>
                </c:pt>
                <c:pt idx="14">
                  <c:v>8.1062334233975388</c:v>
                </c:pt>
                <c:pt idx="15">
                  <c:v>-1.663455894024878</c:v>
                </c:pt>
                <c:pt idx="16">
                  <c:v>-6.5910541863357182</c:v>
                </c:pt>
                <c:pt idx="17">
                  <c:v>0.51970565470412566</c:v>
                </c:pt>
                <c:pt idx="18">
                  <c:v>14.225093295544298</c:v>
                </c:pt>
                <c:pt idx="19">
                  <c:v>11.753868256370197</c:v>
                </c:pt>
                <c:pt idx="20">
                  <c:v>0.26396125666610715</c:v>
                </c:pt>
                <c:pt idx="21">
                  <c:v>-2.95600231023265</c:v>
                </c:pt>
                <c:pt idx="22">
                  <c:v>3.4587272475213204</c:v>
                </c:pt>
                <c:pt idx="23">
                  <c:v>11.04739451116869</c:v>
                </c:pt>
                <c:pt idx="24">
                  <c:v>15.290911278474148</c:v>
                </c:pt>
                <c:pt idx="25">
                  <c:v>6.4658355889717321</c:v>
                </c:pt>
                <c:pt idx="26">
                  <c:v>-5.0539511222156648</c:v>
                </c:pt>
                <c:pt idx="27">
                  <c:v>3.8503730583656051</c:v>
                </c:pt>
                <c:pt idx="28">
                  <c:v>14.240189815412172</c:v>
                </c:pt>
                <c:pt idx="29">
                  <c:v>17.222355642507189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6-41DE-ADF4-3CAC2F283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996944"/>
        <c:axId val="880994032"/>
      </c:lineChart>
      <c:catAx>
        <c:axId val="88099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994032"/>
        <c:crosses val="autoZero"/>
        <c:auto val="1"/>
        <c:lblAlgn val="ctr"/>
        <c:lblOffset val="100"/>
        <c:noMultiLvlLbl val="0"/>
      </c:catAx>
      <c:valAx>
        <c:axId val="88099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99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6773509371935"/>
          <c:y val="5.9815116911364874E-2"/>
          <c:w val="0.64512911264879769"/>
          <c:h val="0.8140387834881162"/>
        </c:manualLayout>
      </c:layout>
      <c:lineChart>
        <c:grouping val="standard"/>
        <c:varyColors val="0"/>
        <c:ser>
          <c:idx val="0"/>
          <c:order val="0"/>
          <c:tx>
            <c:v>tr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Лист1!$O$9:$O$38</c:f>
              <c:numCache>
                <c:formatCode>General</c:formatCode>
                <c:ptCount val="30"/>
                <c:pt idx="0">
                  <c:v>5.7622801070918719</c:v>
                </c:pt>
                <c:pt idx="1">
                  <c:v>6.3614696477041814</c:v>
                </c:pt>
                <c:pt idx="2">
                  <c:v>6.960659188316491</c:v>
                </c:pt>
                <c:pt idx="3">
                  <c:v>7.5598487289288006</c:v>
                </c:pt>
                <c:pt idx="4">
                  <c:v>8.1590382695411101</c:v>
                </c:pt>
                <c:pt idx="5">
                  <c:v>8.7582278101534214</c:v>
                </c:pt>
                <c:pt idx="6">
                  <c:v>9.3574173507657292</c:v>
                </c:pt>
                <c:pt idx="7">
                  <c:v>9.9566068913780406</c:v>
                </c:pt>
                <c:pt idx="8">
                  <c:v>10.555796431990348</c:v>
                </c:pt>
                <c:pt idx="9">
                  <c:v>11.15498597260266</c:v>
                </c:pt>
                <c:pt idx="10">
                  <c:v>11.754175513214967</c:v>
                </c:pt>
                <c:pt idx="11">
                  <c:v>12.353365053827279</c:v>
                </c:pt>
                <c:pt idx="12">
                  <c:v>12.952554594439588</c:v>
                </c:pt>
                <c:pt idx="13">
                  <c:v>13.551744135051898</c:v>
                </c:pt>
                <c:pt idx="14">
                  <c:v>14.150933675664207</c:v>
                </c:pt>
                <c:pt idx="15">
                  <c:v>14.750123216276517</c:v>
                </c:pt>
                <c:pt idx="16">
                  <c:v>15.349312756888827</c:v>
                </c:pt>
                <c:pt idx="17">
                  <c:v>15.948502297501136</c:v>
                </c:pt>
                <c:pt idx="18">
                  <c:v>16.547691838113444</c:v>
                </c:pt>
                <c:pt idx="19">
                  <c:v>17.146881378725755</c:v>
                </c:pt>
                <c:pt idx="20">
                  <c:v>17.746070919338067</c:v>
                </c:pt>
                <c:pt idx="21">
                  <c:v>18.345260459950374</c:v>
                </c:pt>
                <c:pt idx="22">
                  <c:v>18.944450000562682</c:v>
                </c:pt>
                <c:pt idx="23">
                  <c:v>19.543639541174997</c:v>
                </c:pt>
                <c:pt idx="24">
                  <c:v>20.142829081787305</c:v>
                </c:pt>
                <c:pt idx="25">
                  <c:v>20.742018622399613</c:v>
                </c:pt>
                <c:pt idx="26">
                  <c:v>21.34120816301192</c:v>
                </c:pt>
                <c:pt idx="27">
                  <c:v>21.940397703624235</c:v>
                </c:pt>
                <c:pt idx="28">
                  <c:v>22.539587244236543</c:v>
                </c:pt>
                <c:pt idx="29">
                  <c:v>23.138776784848851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A-4531-A915-E7EFBCB937AE}"/>
            </c:ext>
          </c:extLst>
        </c:ser>
        <c:ser>
          <c:idx val="1"/>
          <c:order val="1"/>
          <c:tx>
            <c:v>f_1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Лист1!$H$3:$H$32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A-4531-A915-E7EFBCB93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096320"/>
        <c:axId val="772088832"/>
      </c:lineChart>
      <c:catAx>
        <c:axId val="77209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2088832"/>
        <c:crosses val="autoZero"/>
        <c:auto val="1"/>
        <c:lblAlgn val="ctr"/>
        <c:lblOffset val="100"/>
        <c:noMultiLvlLbl val="0"/>
      </c:catAx>
      <c:valAx>
        <c:axId val="7720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20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S(2)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Лист1!$Z$3:$Z$7</c:f>
              <c:numCache>
                <c:formatCode>General</c:formatCode>
                <c:ptCount val="5"/>
                <c:pt idx="0">
                  <c:v>-1.4809465877295587</c:v>
                </c:pt>
                <c:pt idx="1">
                  <c:v>-7.2482870934322072</c:v>
                </c:pt>
                <c:pt idx="2">
                  <c:v>0.50078317015153906</c:v>
                </c:pt>
                <c:pt idx="3">
                  <c:v>11.194257975683053</c:v>
                </c:pt>
                <c:pt idx="4">
                  <c:v>11.038975818587506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D-4501-9A19-C8C684C5A1C1}"/>
            </c:ext>
          </c:extLst>
        </c:ser>
        <c:ser>
          <c:idx val="1"/>
          <c:order val="1"/>
          <c:tx>
            <c:v>f_2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Лист1!$J$3:$J$7</c:f>
              <c:numCache>
                <c:formatCode>General</c:formatCode>
                <c:ptCount val="5"/>
                <c:pt idx="0">
                  <c:v>-3.5432201371462888</c:v>
                </c:pt>
                <c:pt idx="1">
                  <c:v>-9.1898304743794696</c:v>
                </c:pt>
                <c:pt idx="2">
                  <c:v>-2.1364074468697947</c:v>
                </c:pt>
                <c:pt idx="3">
                  <c:v>7.8694580583955522</c:v>
                </c:pt>
                <c:pt idx="4">
                  <c:v>7.0000000000000018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CD-4501-9A19-C8C684C5A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894143"/>
        <c:axId val="1150900799"/>
      </c:lineChart>
      <c:catAx>
        <c:axId val="115089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900799"/>
        <c:crosses val="autoZero"/>
        <c:auto val="1"/>
        <c:lblAlgn val="ctr"/>
        <c:lblOffset val="100"/>
        <c:noMultiLvlLbl val="0"/>
      </c:catAx>
      <c:valAx>
        <c:axId val="115090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y(2)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Лист1!$AJ$3:$AJ$32</c:f>
              <c:numCache>
                <c:formatCode>General</c:formatCode>
                <c:ptCount val="30"/>
                <c:pt idx="0">
                  <c:v>4.2813335193623132</c:v>
                </c:pt>
                <c:pt idx="1">
                  <c:v>-0.88681744572802579</c:v>
                </c:pt>
                <c:pt idx="2">
                  <c:v>7.4614423584680303</c:v>
                </c:pt>
                <c:pt idx="3">
                  <c:v>18.754106704611853</c:v>
                </c:pt>
                <c:pt idx="4">
                  <c:v>19.198014088128616</c:v>
                </c:pt>
                <c:pt idx="5">
                  <c:v>7.2772812224238628</c:v>
                </c:pt>
                <c:pt idx="6">
                  <c:v>2.109130257333522</c:v>
                </c:pt>
                <c:pt idx="7">
                  <c:v>10.45739006152958</c:v>
                </c:pt>
                <c:pt idx="8">
                  <c:v>21.750054407673403</c:v>
                </c:pt>
                <c:pt idx="9">
                  <c:v>22.193961791190166</c:v>
                </c:pt>
                <c:pt idx="10">
                  <c:v>10.273228925485409</c:v>
                </c:pt>
                <c:pt idx="11">
                  <c:v>5.1050779603950716</c:v>
                </c:pt>
                <c:pt idx="12">
                  <c:v>13.453337764591128</c:v>
                </c:pt>
                <c:pt idx="13">
                  <c:v>24.746002110734949</c:v>
                </c:pt>
                <c:pt idx="14">
                  <c:v>25.189909494251715</c:v>
                </c:pt>
                <c:pt idx="15">
                  <c:v>13.269176628546958</c:v>
                </c:pt>
                <c:pt idx="16">
                  <c:v>8.1010256634566193</c:v>
                </c:pt>
                <c:pt idx="17">
                  <c:v>16.449285467652675</c:v>
                </c:pt>
                <c:pt idx="18">
                  <c:v>27.741949813796495</c:v>
                </c:pt>
                <c:pt idx="19">
                  <c:v>28.185857197313261</c:v>
                </c:pt>
                <c:pt idx="20">
                  <c:v>16.265124331608508</c:v>
                </c:pt>
                <c:pt idx="21">
                  <c:v>11.096973366518167</c:v>
                </c:pt>
                <c:pt idx="22">
                  <c:v>19.445233170714221</c:v>
                </c:pt>
                <c:pt idx="23">
                  <c:v>30.737897516858048</c:v>
                </c:pt>
                <c:pt idx="24">
                  <c:v>31.181804900374811</c:v>
                </c:pt>
                <c:pt idx="25">
                  <c:v>19.261072034670054</c:v>
                </c:pt>
                <c:pt idx="26">
                  <c:v>14.092921069579713</c:v>
                </c:pt>
                <c:pt idx="27">
                  <c:v>22.441180873775775</c:v>
                </c:pt>
                <c:pt idx="28">
                  <c:v>33.733845219919594</c:v>
                </c:pt>
                <c:pt idx="29">
                  <c:v>34.17775260343636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3-4251-B6EE-AA70341BCD67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Лист1!$L$3:$L$32</c:f>
              <c:numCache>
                <c:formatCode>General</c:formatCode>
                <c:ptCount val="30"/>
                <c:pt idx="0">
                  <c:v>-1.5173528435783541</c:v>
                </c:pt>
                <c:pt idx="1">
                  <c:v>-7.2685112623598194</c:v>
                </c:pt>
                <c:pt idx="2">
                  <c:v>4.4649486549381239</c:v>
                </c:pt>
                <c:pt idx="3">
                  <c:v>15.368448065011068</c:v>
                </c:pt>
                <c:pt idx="4">
                  <c:v>14.007358805987424</c:v>
                </c:pt>
                <c:pt idx="5">
                  <c:v>4.0693713558621738</c:v>
                </c:pt>
                <c:pt idx="6">
                  <c:v>-1.0305231431501312</c:v>
                </c:pt>
                <c:pt idx="7">
                  <c:v>8.3765611266402082</c:v>
                </c:pt>
                <c:pt idx="8">
                  <c:v>20.288899725137899</c:v>
                </c:pt>
                <c:pt idx="9">
                  <c:v>19.167151746932323</c:v>
                </c:pt>
                <c:pt idx="10">
                  <c:v>9.7706444401861283</c:v>
                </c:pt>
                <c:pt idx="11">
                  <c:v>7.4825715159979307</c:v>
                </c:pt>
                <c:pt idx="12">
                  <c:v>12.204203952873971</c:v>
                </c:pt>
                <c:pt idx="13">
                  <c:v>23.662911737795241</c:v>
                </c:pt>
                <c:pt idx="14">
                  <c:v>22.257167099061746</c:v>
                </c:pt>
                <c:pt idx="15">
                  <c:v>13.086667322251639</c:v>
                </c:pt>
                <c:pt idx="16">
                  <c:v>8.7582585705531084</c:v>
                </c:pt>
                <c:pt idx="17">
                  <c:v>16.468207952205262</c:v>
                </c:pt>
                <c:pt idx="18">
                  <c:v>30.772785133657742</c:v>
                </c:pt>
                <c:pt idx="19">
                  <c:v>28.900749635095952</c:v>
                </c:pt>
                <c:pt idx="20">
                  <c:v>18.010032176004174</c:v>
                </c:pt>
                <c:pt idx="21">
                  <c:v>15.389258149717724</c:v>
                </c:pt>
                <c:pt idx="22">
                  <c:v>22.403177248084003</c:v>
                </c:pt>
                <c:pt idx="23">
                  <c:v>30.591034052343687</c:v>
                </c:pt>
                <c:pt idx="24">
                  <c:v>35.433740360261453</c:v>
                </c:pt>
                <c:pt idx="25">
                  <c:v>27.207854211371345</c:v>
                </c:pt>
                <c:pt idx="26">
                  <c:v>16.287257040796256</c:v>
                </c:pt>
                <c:pt idx="27">
                  <c:v>25.79077076198984</c:v>
                </c:pt>
                <c:pt idx="28">
                  <c:v>36.779777059648715</c:v>
                </c:pt>
                <c:pt idx="29">
                  <c:v>40.36113242735604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33-4251-B6EE-AA70341B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225231"/>
        <c:axId val="1218223983"/>
      </c:lineChart>
      <c:catAx>
        <c:axId val="121822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223983"/>
        <c:crosses val="autoZero"/>
        <c:auto val="1"/>
        <c:lblAlgn val="ctr"/>
        <c:lblOffset val="100"/>
        <c:noMultiLvlLbl val="0"/>
      </c:catAx>
      <c:valAx>
        <c:axId val="121822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22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Лист1!$AU$2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Лист1!$AU$3:$AU$32</c:f>
              <c:numCache>
                <c:formatCode>General</c:formatCode>
                <c:ptCount val="30"/>
                <c:pt idx="0">
                  <c:v>-5.7986863629406677</c:v>
                </c:pt>
                <c:pt idx="1">
                  <c:v>-6.3816938166317936</c:v>
                </c:pt>
                <c:pt idx="2">
                  <c:v>-2.9964937035299064</c:v>
                </c:pt>
                <c:pt idx="3">
                  <c:v>-3.3856586396007859</c:v>
                </c:pt>
                <c:pt idx="4">
                  <c:v>-5.1906552821411918</c:v>
                </c:pt>
                <c:pt idx="5">
                  <c:v>-3.207909866561689</c:v>
                </c:pt>
                <c:pt idx="6">
                  <c:v>-3.1396534004836534</c:v>
                </c:pt>
                <c:pt idx="7">
                  <c:v>-2.0808289348893716</c:v>
                </c:pt>
                <c:pt idx="8">
                  <c:v>-1.4611546825355042</c:v>
                </c:pt>
                <c:pt idx="9">
                  <c:v>-3.0268100442578429</c:v>
                </c:pt>
                <c:pt idx="10">
                  <c:v>-0.50258448529928046</c:v>
                </c:pt>
                <c:pt idx="11">
                  <c:v>2.3774935556028591</c:v>
                </c:pt>
                <c:pt idx="12">
                  <c:v>-1.2491338117171562</c:v>
                </c:pt>
                <c:pt idx="13">
                  <c:v>-1.0830903729397079</c:v>
                </c:pt>
                <c:pt idx="14">
                  <c:v>-2.9327423951899689</c:v>
                </c:pt>
                <c:pt idx="15">
                  <c:v>-0.18250930629531936</c:v>
                </c:pt>
                <c:pt idx="16">
                  <c:v>0.65723290709648907</c:v>
                </c:pt>
                <c:pt idx="17">
                  <c:v>1.8922484552586383E-2</c:v>
                </c:pt>
                <c:pt idx="18">
                  <c:v>3.0308353198612465</c:v>
                </c:pt>
                <c:pt idx="19">
                  <c:v>0.71489243778269085</c:v>
                </c:pt>
                <c:pt idx="20">
                  <c:v>1.7449078443956658</c:v>
                </c:pt>
                <c:pt idx="21">
                  <c:v>4.2922847831995572</c:v>
                </c:pt>
                <c:pt idx="22">
                  <c:v>2.9579440773697812</c:v>
                </c:pt>
                <c:pt idx="23">
                  <c:v>-0.14686346451436094</c:v>
                </c:pt>
                <c:pt idx="24">
                  <c:v>4.2519354598866421</c:v>
                </c:pt>
                <c:pt idx="25">
                  <c:v>7.9467821767012907</c:v>
                </c:pt>
                <c:pt idx="26">
                  <c:v>2.1943359712165424</c:v>
                </c:pt>
                <c:pt idx="27">
                  <c:v>3.3495898882140658</c:v>
                </c:pt>
                <c:pt idx="28">
                  <c:v>3.0459318397291213</c:v>
                </c:pt>
                <c:pt idx="29">
                  <c:v>6.1833798239196796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07-4875-8922-75D57C24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613631"/>
        <c:axId val="1160619871"/>
      </c:lineChart>
      <c:catAx>
        <c:axId val="1160613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619871"/>
        <c:crosses val="autoZero"/>
        <c:auto val="1"/>
        <c:lblAlgn val="ctr"/>
        <c:lblOffset val="100"/>
        <c:noMultiLvlLbl val="0"/>
      </c:catAx>
      <c:valAx>
        <c:axId val="11606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061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y_prog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Лист1!$CC$4:$CC$13</c:f>
              <c:numCache>
                <c:formatCode>General</c:formatCode>
                <c:ptCount val="1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xVal>
          <c:yVal>
            <c:numRef>
              <c:f>Лист1!$CF$4:$CF$13</c:f>
              <c:numCache>
                <c:formatCode>General</c:formatCode>
                <c:ptCount val="10"/>
                <c:pt idx="0">
                  <c:v>22.2570197377316</c:v>
                </c:pt>
                <c:pt idx="1">
                  <c:v>17.088868772641266</c:v>
                </c:pt>
                <c:pt idx="2">
                  <c:v>25.437128576837321</c:v>
                </c:pt>
                <c:pt idx="3">
                  <c:v>36.72979292298114</c:v>
                </c:pt>
                <c:pt idx="4">
                  <c:v>37.173700306497906</c:v>
                </c:pt>
                <c:pt idx="5">
                  <c:v>25.252967440793153</c:v>
                </c:pt>
                <c:pt idx="6">
                  <c:v>20.084816475702812</c:v>
                </c:pt>
                <c:pt idx="7">
                  <c:v>28.433076279898867</c:v>
                </c:pt>
                <c:pt idx="8">
                  <c:v>39.725740626042693</c:v>
                </c:pt>
                <c:pt idx="9">
                  <c:v>40.169648009559452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BB-4AC1-9371-1647DA49D673}"/>
            </c:ext>
          </c:extLst>
        </c:ser>
        <c:ser>
          <c:idx val="1"/>
          <c:order val="1"/>
          <c:tx>
            <c:v>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Лист1!$F$3:$F$32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Лист1!$L$3:$L$32</c:f>
              <c:numCache>
                <c:formatCode>General</c:formatCode>
                <c:ptCount val="30"/>
                <c:pt idx="0">
                  <c:v>-1.5173528435783541</c:v>
                </c:pt>
                <c:pt idx="1">
                  <c:v>-7.2685112623598194</c:v>
                </c:pt>
                <c:pt idx="2">
                  <c:v>4.4649486549381239</c:v>
                </c:pt>
                <c:pt idx="3">
                  <c:v>15.368448065011068</c:v>
                </c:pt>
                <c:pt idx="4">
                  <c:v>14.007358805987424</c:v>
                </c:pt>
                <c:pt idx="5">
                  <c:v>4.0693713558621738</c:v>
                </c:pt>
                <c:pt idx="6">
                  <c:v>-1.0305231431501312</c:v>
                </c:pt>
                <c:pt idx="7">
                  <c:v>8.3765611266402082</c:v>
                </c:pt>
                <c:pt idx="8">
                  <c:v>20.288899725137899</c:v>
                </c:pt>
                <c:pt idx="9">
                  <c:v>19.167151746932323</c:v>
                </c:pt>
                <c:pt idx="10">
                  <c:v>9.7706444401861283</c:v>
                </c:pt>
                <c:pt idx="11">
                  <c:v>7.4825715159979307</c:v>
                </c:pt>
                <c:pt idx="12">
                  <c:v>12.204203952873971</c:v>
                </c:pt>
                <c:pt idx="13">
                  <c:v>23.662911737795241</c:v>
                </c:pt>
                <c:pt idx="14">
                  <c:v>22.257167099061746</c:v>
                </c:pt>
                <c:pt idx="15">
                  <c:v>13.086667322251639</c:v>
                </c:pt>
                <c:pt idx="16">
                  <c:v>8.7582585705531084</c:v>
                </c:pt>
                <c:pt idx="17">
                  <c:v>16.468207952205262</c:v>
                </c:pt>
                <c:pt idx="18">
                  <c:v>30.772785133657742</c:v>
                </c:pt>
                <c:pt idx="19">
                  <c:v>28.900749635095952</c:v>
                </c:pt>
                <c:pt idx="20">
                  <c:v>18.010032176004174</c:v>
                </c:pt>
                <c:pt idx="21">
                  <c:v>15.389258149717724</c:v>
                </c:pt>
                <c:pt idx="22">
                  <c:v>22.403177248084003</c:v>
                </c:pt>
                <c:pt idx="23">
                  <c:v>30.591034052343687</c:v>
                </c:pt>
                <c:pt idx="24">
                  <c:v>35.433740360261453</c:v>
                </c:pt>
                <c:pt idx="25">
                  <c:v>27.207854211371345</c:v>
                </c:pt>
                <c:pt idx="26">
                  <c:v>16.287257040796256</c:v>
                </c:pt>
                <c:pt idx="27">
                  <c:v>25.79077076198984</c:v>
                </c:pt>
                <c:pt idx="28">
                  <c:v>36.779777059648715</c:v>
                </c:pt>
                <c:pt idx="29">
                  <c:v>40.36113242735604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BB-4AC1-9371-1647DA49D673}"/>
            </c:ext>
          </c:extLst>
        </c:ser>
        <c:ser>
          <c:idx val="2"/>
          <c:order val="2"/>
          <c:tx>
            <c:v>y(2)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Лист1!$F$3:$F$32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Лист1!$AJ$3:$AJ$32</c:f>
              <c:numCache>
                <c:formatCode>General</c:formatCode>
                <c:ptCount val="30"/>
                <c:pt idx="0">
                  <c:v>4.2813335193623132</c:v>
                </c:pt>
                <c:pt idx="1">
                  <c:v>-0.88681744572802579</c:v>
                </c:pt>
                <c:pt idx="2">
                  <c:v>7.4614423584680303</c:v>
                </c:pt>
                <c:pt idx="3">
                  <c:v>18.754106704611853</c:v>
                </c:pt>
                <c:pt idx="4">
                  <c:v>19.198014088128616</c:v>
                </c:pt>
                <c:pt idx="5">
                  <c:v>7.2772812224238628</c:v>
                </c:pt>
                <c:pt idx="6">
                  <c:v>2.109130257333522</c:v>
                </c:pt>
                <c:pt idx="7">
                  <c:v>10.45739006152958</c:v>
                </c:pt>
                <c:pt idx="8">
                  <c:v>21.750054407673403</c:v>
                </c:pt>
                <c:pt idx="9">
                  <c:v>22.193961791190166</c:v>
                </c:pt>
                <c:pt idx="10">
                  <c:v>10.273228925485409</c:v>
                </c:pt>
                <c:pt idx="11">
                  <c:v>5.1050779603950716</c:v>
                </c:pt>
                <c:pt idx="12">
                  <c:v>13.453337764591128</c:v>
                </c:pt>
                <c:pt idx="13">
                  <c:v>24.746002110734949</c:v>
                </c:pt>
                <c:pt idx="14">
                  <c:v>25.189909494251715</c:v>
                </c:pt>
                <c:pt idx="15">
                  <c:v>13.269176628546958</c:v>
                </c:pt>
                <c:pt idx="16">
                  <c:v>8.1010256634566193</c:v>
                </c:pt>
                <c:pt idx="17">
                  <c:v>16.449285467652675</c:v>
                </c:pt>
                <c:pt idx="18">
                  <c:v>27.741949813796495</c:v>
                </c:pt>
                <c:pt idx="19">
                  <c:v>28.185857197313261</c:v>
                </c:pt>
                <c:pt idx="20">
                  <c:v>16.265124331608508</c:v>
                </c:pt>
                <c:pt idx="21">
                  <c:v>11.096973366518167</c:v>
                </c:pt>
                <c:pt idx="22">
                  <c:v>19.445233170714221</c:v>
                </c:pt>
                <c:pt idx="23">
                  <c:v>30.737897516858048</c:v>
                </c:pt>
                <c:pt idx="24">
                  <c:v>31.181804900374811</c:v>
                </c:pt>
                <c:pt idx="25">
                  <c:v>19.261072034670054</c:v>
                </c:pt>
                <c:pt idx="26">
                  <c:v>14.092921069579713</c:v>
                </c:pt>
                <c:pt idx="27">
                  <c:v>22.441180873775775</c:v>
                </c:pt>
                <c:pt idx="28">
                  <c:v>33.733845219919594</c:v>
                </c:pt>
                <c:pt idx="29">
                  <c:v>34.17775260343636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BB-4AC1-9371-1647DA49D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919103"/>
        <c:axId val="1150921599"/>
      </c:scatterChart>
      <c:valAx>
        <c:axId val="115091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921599"/>
        <c:crosses val="autoZero"/>
        <c:crossBetween val="midCat"/>
      </c:valAx>
      <c:valAx>
        <c:axId val="11509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91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</xdr:colOff>
      <xdr:row>7</xdr:row>
      <xdr:rowOff>179070</xdr:rowOff>
    </xdr:from>
    <xdr:to>
      <xdr:col>24</xdr:col>
      <xdr:colOff>327660</xdr:colOff>
      <xdr:row>22</xdr:row>
      <xdr:rowOff>179070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EE8C9D-5901-479D-B260-9E03FCB0B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</xdr:colOff>
      <xdr:row>24</xdr:row>
      <xdr:rowOff>15240</xdr:rowOff>
    </xdr:from>
    <xdr:to>
      <xdr:col>24</xdr:col>
      <xdr:colOff>342900</xdr:colOff>
      <xdr:row>36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22C761-0A9B-466D-90DA-90920733A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525780</xdr:colOff>
      <xdr:row>9</xdr:row>
      <xdr:rowOff>95250</xdr:rowOff>
    </xdr:from>
    <xdr:to>
      <xdr:col>33</xdr:col>
      <xdr:colOff>220980</xdr:colOff>
      <xdr:row>24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9E0B7D-89A4-456D-BC25-3785C0EBC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563880</xdr:colOff>
      <xdr:row>2</xdr:row>
      <xdr:rowOff>11430</xdr:rowOff>
    </xdr:from>
    <xdr:to>
      <xdr:col>44</xdr:col>
      <xdr:colOff>259080</xdr:colOff>
      <xdr:row>17</xdr:row>
      <xdr:rowOff>11430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AFDB1A-F35B-4775-8AE0-EA067530B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7620</xdr:colOff>
      <xdr:row>2</xdr:row>
      <xdr:rowOff>3810</xdr:rowOff>
    </xdr:from>
    <xdr:to>
      <xdr:col>55</xdr:col>
      <xdr:colOff>312420</xdr:colOff>
      <xdr:row>17</xdr:row>
      <xdr:rowOff>3810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E9DEF2B-EEA8-42FC-BF84-03F85088D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84</xdr:col>
      <xdr:colOff>571500</xdr:colOff>
      <xdr:row>1</xdr:row>
      <xdr:rowOff>156210</xdr:rowOff>
    </xdr:from>
    <xdr:to>
      <xdr:col>92</xdr:col>
      <xdr:colOff>266700</xdr:colOff>
      <xdr:row>16</xdr:row>
      <xdr:rowOff>156210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2C655EB-C24C-4B03-9C9A-212D99B73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1"/>
  <sheetViews>
    <sheetView tabSelected="1" topLeftCell="AV1" workbookViewId="0">
      <selection activeCell="BJ2" sqref="BJ2:BK6"/>
    </sheetView>
  </sheetViews>
  <sheetFormatPr defaultRowHeight="14.4" x14ac:dyDescent="0.3"/>
  <cols>
    <col min="14" max="14" width="9.88671875" bestFit="1" customWidth="1"/>
    <col min="58" max="58" width="8.88671875" customWidth="1"/>
  </cols>
  <sheetData>
    <row r="1" spans="1:95" x14ac:dyDescent="0.3">
      <c r="N1" t="s">
        <v>14</v>
      </c>
      <c r="BE1" s="6" t="s">
        <v>19</v>
      </c>
      <c r="BF1" s="6"/>
      <c r="BG1" s="6"/>
      <c r="BH1" s="6"/>
      <c r="BI1" s="6"/>
      <c r="BN1" s="2" t="s">
        <v>29</v>
      </c>
      <c r="BX1" s="2" t="s">
        <v>26</v>
      </c>
      <c r="CC1" s="2" t="s">
        <v>30</v>
      </c>
    </row>
    <row r="2" spans="1:95" x14ac:dyDescent="0.3">
      <c r="D2" s="2" t="s">
        <v>5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N2" t="s">
        <v>14</v>
      </c>
      <c r="P2" s="2" t="s">
        <v>10</v>
      </c>
      <c r="Q2" s="2" t="s">
        <v>11</v>
      </c>
      <c r="Y2" s="1" t="s">
        <v>6</v>
      </c>
      <c r="Z2" s="1" t="s">
        <v>15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I2" s="2" t="s">
        <v>15</v>
      </c>
      <c r="AJ2" s="2" t="s">
        <v>17</v>
      </c>
      <c r="AU2" s="2" t="s">
        <v>5</v>
      </c>
      <c r="BF2" s="2" t="s">
        <v>5</v>
      </c>
      <c r="BG2" s="2"/>
      <c r="BH2" s="2" t="s">
        <v>20</v>
      </c>
      <c r="BI2" s="2"/>
      <c r="BJ2" s="5" t="s">
        <v>18</v>
      </c>
      <c r="BK2" s="5" t="s">
        <v>22</v>
      </c>
      <c r="BN2" s="2" t="s">
        <v>5</v>
      </c>
      <c r="BO2" s="2"/>
      <c r="BP2" s="2" t="s">
        <v>24</v>
      </c>
      <c r="BQ2" s="2"/>
      <c r="BR2" s="2" t="s">
        <v>20</v>
      </c>
      <c r="BT2" s="2" t="s">
        <v>18</v>
      </c>
      <c r="BU2" s="2" t="s">
        <v>25</v>
      </c>
      <c r="CQ2">
        <v>1</v>
      </c>
    </row>
    <row r="3" spans="1:95" x14ac:dyDescent="0.3">
      <c r="A3" s="2" t="s">
        <v>0</v>
      </c>
      <c r="B3">
        <v>2</v>
      </c>
      <c r="D3">
        <v>-0.9741327064320654</v>
      </c>
      <c r="F3">
        <v>1</v>
      </c>
      <c r="H3">
        <f>$B$3 + $B$4*F3</f>
        <v>3</v>
      </c>
      <c r="J3">
        <f>$B$5*SIN(2*PI()*F3/5)+$B$6*COS(2*PI()*F3/5)</f>
        <v>-3.5432201371462888</v>
      </c>
      <c r="L3">
        <f>H3+J3+D3</f>
        <v>-1.5173528435783541</v>
      </c>
      <c r="N3" t="s">
        <v>14</v>
      </c>
      <c r="P3" cm="1">
        <f t="array" ref="P3:Q3">LINEST(F3:F32,L3:L32,1,0)</f>
        <v>0.59918954061230967</v>
      </c>
      <c r="Q3">
        <v>5.1630905664795623</v>
      </c>
      <c r="Y3" s="4">
        <v>1</v>
      </c>
      <c r="Z3" s="4">
        <f>1/6*SUM(AA3:AF3)</f>
        <v>-1.4809465877295587</v>
      </c>
      <c r="AA3" s="4">
        <f>INDEX($L$3:$L$32,$Y3+AA$2*$T$5)-INDEX($O$9:$O$38,$Y3+AA$2*$T$5)</f>
        <v>-7.2796329506702264</v>
      </c>
      <c r="AB3" s="4">
        <f t="shared" ref="AB3:AF7" si="0">INDEX($L$3:$L$32,$Y3+AB$2*$T$5)-INDEX($O$9:$O$38,$Y3+AB$2*$T$5)</f>
        <v>-4.6888564542912476</v>
      </c>
      <c r="AC3" s="4">
        <f t="shared" si="0"/>
        <v>-1.9835310730288391</v>
      </c>
      <c r="AD3" s="4">
        <f t="shared" si="0"/>
        <v>-1.663455894024878</v>
      </c>
      <c r="AE3" s="4">
        <f t="shared" si="0"/>
        <v>0.26396125666610715</v>
      </c>
      <c r="AF3" s="4">
        <f t="shared" si="0"/>
        <v>6.4658355889717321</v>
      </c>
      <c r="AI3">
        <f>$Z$3</f>
        <v>-1.4809465877295587</v>
      </c>
      <c r="AJ3">
        <f>AI3+O9</f>
        <v>4.2813335193623132</v>
      </c>
      <c r="AU3">
        <f>L3-AJ3</f>
        <v>-5.7986863629406677</v>
      </c>
      <c r="BF3">
        <f>L3-AJ3</f>
        <v>-5.7986863629406677</v>
      </c>
      <c r="BH3">
        <f>IF(BF4-BF3&gt;0,1,0)+IF(BF4-BF3&lt;0,-1,0)</f>
        <v>-1</v>
      </c>
      <c r="BJ3" s="4">
        <v>21</v>
      </c>
      <c r="BK3" s="4">
        <f>TRUNC(1/3*59-1.96*SQRT((16*30-29)/90))</f>
        <v>15</v>
      </c>
      <c r="BN3">
        <f>L3-AJ3</f>
        <v>-5.7986863629406677</v>
      </c>
      <c r="BP3">
        <f>MEDIAN(BN3:BN32)</f>
        <v>-0.16468638540484015</v>
      </c>
      <c r="BR3">
        <f>IF(BN3&gt;$BP$3,1,0)+IF(BN3&lt;$BP$3,-1,0)</f>
        <v>-1</v>
      </c>
      <c r="BT3">
        <v>4</v>
      </c>
      <c r="BU3">
        <f>TRUNC(0.5*(30+1-1.96*SQRT(29)))</f>
        <v>10</v>
      </c>
      <c r="BX3" s="1" t="s">
        <v>20</v>
      </c>
      <c r="BY3" cm="1">
        <f t="array" ref="BY3">SUM((BN4:BN32-BN3:BN31)^2)/SUM(BN4:BN32^2)</f>
        <v>0.53267359139096049</v>
      </c>
      <c r="CC3" s="5" t="s">
        <v>6</v>
      </c>
      <c r="CD3" s="5" t="s">
        <v>31</v>
      </c>
      <c r="CE3" s="5" t="s">
        <v>32</v>
      </c>
      <c r="CF3" s="5" t="s">
        <v>9</v>
      </c>
      <c r="CQ3">
        <v>2</v>
      </c>
    </row>
    <row r="4" spans="1:95" x14ac:dyDescent="0.3">
      <c r="A4" s="2" t="s">
        <v>1</v>
      </c>
      <c r="B4">
        <v>1</v>
      </c>
      <c r="D4">
        <v>-2.0786807879803497</v>
      </c>
      <c r="F4">
        <v>2</v>
      </c>
      <c r="H4">
        <f t="shared" ref="H4:H32" si="1">$B$3 + $B$4*F4</f>
        <v>4</v>
      </c>
      <c r="J4">
        <f t="shared" ref="J4:J32" si="2">$B$5*SIN(2*PI()*F4/5)+$B$6*COS(2*PI()*F4/5)</f>
        <v>-9.1898304743794696</v>
      </c>
      <c r="L4">
        <f t="shared" ref="L4:L32" si="3">H4+J4+D4</f>
        <v>-7.2685112623598194</v>
      </c>
      <c r="N4" t="s">
        <v>14</v>
      </c>
      <c r="Q4" t="s">
        <v>14</v>
      </c>
      <c r="T4" s="1" t="s">
        <v>16</v>
      </c>
      <c r="Y4" s="4">
        <v>2</v>
      </c>
      <c r="Z4" s="4">
        <f t="shared" ref="Z4:Z7" si="4">1/6*SUM(AA4:AF4)</f>
        <v>-7.2482870934322072</v>
      </c>
      <c r="AA4" s="4">
        <f t="shared" ref="AA4:AA7" si="5">INDEX($L$3:$L$32,$Y4+AA$2*$T$5)-INDEX($O$9:$O$38,$Y4+AA$2*$T$5)</f>
        <v>-13.629980910064001</v>
      </c>
      <c r="AB4" s="4">
        <f t="shared" si="0"/>
        <v>-10.38794049391586</v>
      </c>
      <c r="AC4" s="4">
        <f t="shared" si="0"/>
        <v>-4.8707935378293481</v>
      </c>
      <c r="AD4" s="4">
        <f t="shared" si="0"/>
        <v>-6.5910541863357182</v>
      </c>
      <c r="AE4" s="4">
        <f t="shared" si="0"/>
        <v>-2.95600231023265</v>
      </c>
      <c r="AF4" s="4">
        <f t="shared" si="0"/>
        <v>-5.0539511222156648</v>
      </c>
      <c r="AI4">
        <f>$Z$4</f>
        <v>-7.2482870934322072</v>
      </c>
      <c r="AJ4">
        <f t="shared" ref="AJ4:AJ32" si="6">AI4+O10</f>
        <v>-0.88681744572802579</v>
      </c>
      <c r="AU4">
        <f t="shared" ref="AU4:AU32" si="7">L4-AJ4</f>
        <v>-6.3816938166317936</v>
      </c>
      <c r="BF4">
        <f t="shared" ref="BF4:BF31" si="8">L4-AJ4</f>
        <v>-6.3816938166317936</v>
      </c>
      <c r="BH4">
        <f t="shared" ref="BH4:BH32" si="9">IF(BF5-BF4&gt;0,1,0)+IF(BF5-BF4&lt;0,-1,0)</f>
        <v>1</v>
      </c>
      <c r="BJ4" s="4"/>
      <c r="BK4" s="4"/>
      <c r="BN4">
        <f t="shared" ref="BN4:BN32" si="10">L4-AJ4</f>
        <v>-6.3816938166317936</v>
      </c>
      <c r="BR4">
        <f t="shared" ref="BR4:BR32" si="11">IF(BN4&gt;$BP$3,1,0)+IF(BN4&lt;$BP$3,-1,0)</f>
        <v>-1</v>
      </c>
      <c r="BX4" s="1"/>
      <c r="CC4" s="4">
        <v>31</v>
      </c>
      <c r="CD4" s="4">
        <f>$Z$3</f>
        <v>-1.4809465877295587</v>
      </c>
      <c r="CE4" s="4">
        <f>$Q$3 +$P$3 *CC4</f>
        <v>23.737966325461159</v>
      </c>
      <c r="CF4" s="4">
        <f>CD4+CE4</f>
        <v>22.2570197377316</v>
      </c>
      <c r="CQ4">
        <v>3</v>
      </c>
    </row>
    <row r="5" spans="1:95" x14ac:dyDescent="0.3">
      <c r="A5" s="2" t="s">
        <v>2</v>
      </c>
      <c r="B5">
        <v>-6</v>
      </c>
      <c r="D5">
        <v>1.6013561018079188</v>
      </c>
      <c r="F5">
        <v>3</v>
      </c>
      <c r="H5">
        <f t="shared" si="1"/>
        <v>5</v>
      </c>
      <c r="J5">
        <f t="shared" si="2"/>
        <v>-2.1364074468697947</v>
      </c>
      <c r="L5">
        <f t="shared" si="3"/>
        <v>4.4649486549381239</v>
      </c>
      <c r="N5" t="s">
        <v>14</v>
      </c>
      <c r="T5" s="7">
        <v>5</v>
      </c>
      <c r="Y5" s="4">
        <v>3</v>
      </c>
      <c r="Z5" s="4">
        <f t="shared" si="4"/>
        <v>0.50078317015153906</v>
      </c>
      <c r="AA5" s="4">
        <f t="shared" si="5"/>
        <v>-2.4957105333783671</v>
      </c>
      <c r="AB5" s="4">
        <f t="shared" si="0"/>
        <v>-1.5800457647378323</v>
      </c>
      <c r="AC5" s="4">
        <f t="shared" si="0"/>
        <v>-0.74835064156561693</v>
      </c>
      <c r="AD5" s="4">
        <f t="shared" si="0"/>
        <v>0.51970565470412566</v>
      </c>
      <c r="AE5" s="4">
        <f t="shared" si="0"/>
        <v>3.4587272475213204</v>
      </c>
      <c r="AF5" s="4">
        <f t="shared" si="0"/>
        <v>3.8503730583656051</v>
      </c>
      <c r="AI5">
        <f>$Z$5</f>
        <v>0.50078317015153906</v>
      </c>
      <c r="AJ5">
        <f t="shared" si="6"/>
        <v>7.4614423584680303</v>
      </c>
      <c r="AU5">
        <f t="shared" si="7"/>
        <v>-2.9964937035299064</v>
      </c>
      <c r="BF5">
        <f t="shared" si="8"/>
        <v>-2.9964937035299064</v>
      </c>
      <c r="BH5">
        <f t="shared" si="9"/>
        <v>-1</v>
      </c>
      <c r="BJ5" s="5" t="s">
        <v>21</v>
      </c>
      <c r="BK5" s="5" t="s">
        <v>23</v>
      </c>
      <c r="BN5">
        <f t="shared" si="10"/>
        <v>-2.9964937035299064</v>
      </c>
      <c r="BR5">
        <f t="shared" si="11"/>
        <v>-1</v>
      </c>
      <c r="BT5" s="2" t="s">
        <v>21</v>
      </c>
      <c r="BU5" s="2" t="s">
        <v>23</v>
      </c>
      <c r="BX5" s="1" t="s">
        <v>27</v>
      </c>
      <c r="BY5" s="3">
        <v>1.35</v>
      </c>
      <c r="CC5" s="4">
        <v>32</v>
      </c>
      <c r="CD5" s="4">
        <f>$Z$4</f>
        <v>-7.2482870934322072</v>
      </c>
      <c r="CE5" s="4">
        <f t="shared" ref="CE5:CE13" si="12">$Q$3 +$P$3 *CC5</f>
        <v>24.337155866073473</v>
      </c>
      <c r="CF5" s="4">
        <f t="shared" ref="CF5:CF12" si="13">CD5+CE5</f>
        <v>17.088868772641266</v>
      </c>
      <c r="CQ5">
        <v>4</v>
      </c>
    </row>
    <row r="6" spans="1:95" x14ac:dyDescent="0.3">
      <c r="A6" s="2" t="s">
        <v>3</v>
      </c>
      <c r="B6">
        <v>7</v>
      </c>
      <c r="D6">
        <v>1.4989900066155166</v>
      </c>
      <c r="F6">
        <v>4</v>
      </c>
      <c r="H6">
        <f t="shared" si="1"/>
        <v>6</v>
      </c>
      <c r="J6">
        <f t="shared" si="2"/>
        <v>7.8694580583955522</v>
      </c>
      <c r="L6">
        <f t="shared" si="3"/>
        <v>15.368448065011068</v>
      </c>
      <c r="M6" t="s">
        <v>14</v>
      </c>
      <c r="N6" t="s">
        <v>14</v>
      </c>
      <c r="Y6" s="4">
        <v>4</v>
      </c>
      <c r="Z6" s="4">
        <f t="shared" si="4"/>
        <v>11.194257975683053</v>
      </c>
      <c r="AA6" s="4">
        <f t="shared" si="5"/>
        <v>7.808599336082267</v>
      </c>
      <c r="AB6" s="4">
        <f t="shared" si="0"/>
        <v>9.7331032931475505</v>
      </c>
      <c r="AC6" s="4">
        <f t="shared" si="0"/>
        <v>10.111167602743343</v>
      </c>
      <c r="AD6" s="4">
        <f t="shared" si="0"/>
        <v>14.225093295544298</v>
      </c>
      <c r="AE6" s="4">
        <f t="shared" si="0"/>
        <v>11.04739451116869</v>
      </c>
      <c r="AF6" s="4">
        <f t="shared" si="0"/>
        <v>14.240189815412172</v>
      </c>
      <c r="AI6">
        <f>$Z$6</f>
        <v>11.194257975683053</v>
      </c>
      <c r="AJ6">
        <f t="shared" si="6"/>
        <v>18.754106704611853</v>
      </c>
      <c r="AU6">
        <f t="shared" si="7"/>
        <v>-3.3856586396007859</v>
      </c>
      <c r="BF6">
        <f t="shared" si="8"/>
        <v>-3.3856586396007859</v>
      </c>
      <c r="BH6">
        <f t="shared" si="9"/>
        <v>-1</v>
      </c>
      <c r="BJ6" s="4">
        <v>4</v>
      </c>
      <c r="BK6" s="4">
        <v>6</v>
      </c>
      <c r="BN6">
        <f t="shared" si="10"/>
        <v>-3.3856586396007859</v>
      </c>
      <c r="BR6">
        <f t="shared" si="11"/>
        <v>-1</v>
      </c>
      <c r="BT6">
        <v>14</v>
      </c>
      <c r="BU6">
        <f>TRUNC(3.3*LOG10(31))</f>
        <v>4</v>
      </c>
      <c r="BX6" s="1" t="s">
        <v>28</v>
      </c>
      <c r="BY6" s="3">
        <v>1.49</v>
      </c>
      <c r="CC6" s="4">
        <v>33</v>
      </c>
      <c r="CD6" s="4">
        <f>$Z$5</f>
        <v>0.50078317015153906</v>
      </c>
      <c r="CE6" s="4">
        <f t="shared" si="12"/>
        <v>24.936345406685781</v>
      </c>
      <c r="CF6" s="4">
        <f t="shared" si="13"/>
        <v>25.437128576837321</v>
      </c>
      <c r="CQ6">
        <v>5</v>
      </c>
    </row>
    <row r="7" spans="1:95" x14ac:dyDescent="0.3">
      <c r="A7" s="2" t="s">
        <v>4</v>
      </c>
      <c r="B7">
        <v>2</v>
      </c>
      <c r="D7">
        <v>7.3588059874233449E-3</v>
      </c>
      <c r="F7">
        <v>5</v>
      </c>
      <c r="H7">
        <f t="shared" si="1"/>
        <v>7</v>
      </c>
      <c r="J7">
        <f t="shared" si="2"/>
        <v>7.0000000000000018</v>
      </c>
      <c r="L7">
        <f t="shared" si="3"/>
        <v>14.007358805987424</v>
      </c>
      <c r="M7" t="s">
        <v>14</v>
      </c>
      <c r="N7" t="s">
        <v>14</v>
      </c>
      <c r="Y7" s="4">
        <v>5</v>
      </c>
      <c r="Z7" s="4">
        <f t="shared" si="4"/>
        <v>11.038975818587506</v>
      </c>
      <c r="AA7" s="4">
        <f t="shared" si="5"/>
        <v>5.8483205364463142</v>
      </c>
      <c r="AB7" s="4">
        <f t="shared" si="0"/>
        <v>8.012165774329663</v>
      </c>
      <c r="AC7" s="4">
        <f t="shared" si="0"/>
        <v>8.1062334233975388</v>
      </c>
      <c r="AD7" s="4">
        <f t="shared" si="0"/>
        <v>11.753868256370197</v>
      </c>
      <c r="AE7" s="4">
        <f t="shared" si="0"/>
        <v>15.290911278474148</v>
      </c>
      <c r="AF7" s="4">
        <f t="shared" si="0"/>
        <v>17.222355642507189</v>
      </c>
      <c r="AI7">
        <f>$Z$7</f>
        <v>11.038975818587506</v>
      </c>
      <c r="AJ7">
        <f t="shared" si="6"/>
        <v>19.198014088128616</v>
      </c>
      <c r="AU7">
        <f t="shared" si="7"/>
        <v>-5.1906552821411918</v>
      </c>
      <c r="BF7">
        <f t="shared" si="8"/>
        <v>-5.1906552821411918</v>
      </c>
      <c r="BH7">
        <f t="shared" si="9"/>
        <v>1</v>
      </c>
      <c r="BN7">
        <f t="shared" si="10"/>
        <v>-5.1906552821411918</v>
      </c>
      <c r="BR7">
        <f t="shared" si="11"/>
        <v>-1</v>
      </c>
      <c r="CC7" s="4">
        <v>34</v>
      </c>
      <c r="CD7" s="4">
        <f>$Z$6</f>
        <v>11.194257975683053</v>
      </c>
      <c r="CE7" s="4">
        <f t="shared" si="12"/>
        <v>25.535534947298089</v>
      </c>
      <c r="CF7" s="4">
        <f t="shared" si="13"/>
        <v>36.72979292298114</v>
      </c>
      <c r="CQ7">
        <v>6</v>
      </c>
    </row>
    <row r="8" spans="1:95" x14ac:dyDescent="0.3">
      <c r="D8">
        <v>-0.38740850699153961</v>
      </c>
      <c r="F8">
        <v>6</v>
      </c>
      <c r="H8">
        <f t="shared" si="1"/>
        <v>8</v>
      </c>
      <c r="J8">
        <f t="shared" si="2"/>
        <v>-3.543220137146287</v>
      </c>
      <c r="L8">
        <f t="shared" si="3"/>
        <v>4.0693713558621738</v>
      </c>
      <c r="M8" t="s">
        <v>14</v>
      </c>
      <c r="N8" t="s">
        <v>14</v>
      </c>
      <c r="O8" s="2" t="s">
        <v>12</v>
      </c>
      <c r="P8" s="2" t="s">
        <v>13</v>
      </c>
      <c r="AI8">
        <f>$Z$3</f>
        <v>-1.4809465877295587</v>
      </c>
      <c r="AJ8">
        <f t="shared" si="6"/>
        <v>7.2772812224238628</v>
      </c>
      <c r="AU8">
        <f t="shared" si="7"/>
        <v>-3.207909866561689</v>
      </c>
      <c r="BF8">
        <f t="shared" si="8"/>
        <v>-3.207909866561689</v>
      </c>
      <c r="BH8">
        <f t="shared" si="9"/>
        <v>1</v>
      </c>
      <c r="BN8">
        <f t="shared" si="10"/>
        <v>-3.207909866561689</v>
      </c>
      <c r="BR8">
        <f t="shared" si="11"/>
        <v>-1</v>
      </c>
      <c r="CC8" s="4">
        <v>35</v>
      </c>
      <c r="CD8" s="4">
        <f>$Z$7</f>
        <v>11.038975818587506</v>
      </c>
      <c r="CE8" s="4">
        <f t="shared" si="12"/>
        <v>26.134724487910404</v>
      </c>
      <c r="CF8" s="4">
        <f t="shared" si="13"/>
        <v>37.173700306497906</v>
      </c>
      <c r="CQ8">
        <v>7</v>
      </c>
    </row>
    <row r="9" spans="1:95" x14ac:dyDescent="0.3">
      <c r="D9">
        <v>-0.84069266877066151</v>
      </c>
      <c r="F9">
        <v>7</v>
      </c>
      <c r="H9">
        <f t="shared" si="1"/>
        <v>9</v>
      </c>
      <c r="J9">
        <f t="shared" si="2"/>
        <v>-9.1898304743794696</v>
      </c>
      <c r="L9">
        <f t="shared" si="3"/>
        <v>-1.0305231431501312</v>
      </c>
      <c r="M9" t="s">
        <v>14</v>
      </c>
      <c r="N9" t="s">
        <v>14</v>
      </c>
      <c r="O9">
        <f>$Q$3 + $P$3 *F3</f>
        <v>5.7622801070918719</v>
      </c>
      <c r="P9">
        <f>L3-O9</f>
        <v>-7.2796329506702264</v>
      </c>
      <c r="AI9">
        <f>$Z$4</f>
        <v>-7.2482870934322072</v>
      </c>
      <c r="AJ9">
        <f t="shared" si="6"/>
        <v>2.109130257333522</v>
      </c>
      <c r="AU9">
        <f t="shared" si="7"/>
        <v>-3.1396534004836534</v>
      </c>
      <c r="BF9">
        <f t="shared" si="8"/>
        <v>-3.1396534004836534</v>
      </c>
      <c r="BH9">
        <f t="shared" si="9"/>
        <v>1</v>
      </c>
      <c r="BN9">
        <f t="shared" si="10"/>
        <v>-3.1396534004836534</v>
      </c>
      <c r="BR9">
        <f t="shared" si="11"/>
        <v>-1</v>
      </c>
      <c r="BX9" t="s">
        <v>33</v>
      </c>
      <c r="CC9" s="4">
        <v>36</v>
      </c>
      <c r="CD9" s="4">
        <f>$Z$3</f>
        <v>-1.4809465877295587</v>
      </c>
      <c r="CE9" s="4">
        <f t="shared" si="12"/>
        <v>26.733914028522712</v>
      </c>
      <c r="CF9" s="4">
        <f t="shared" si="13"/>
        <v>25.252967440793153</v>
      </c>
      <c r="CQ9">
        <v>8</v>
      </c>
    </row>
    <row r="10" spans="1:95" x14ac:dyDescent="0.3">
      <c r="D10">
        <v>0.51296857351000624</v>
      </c>
      <c r="F10">
        <v>8</v>
      </c>
      <c r="H10">
        <f t="shared" si="1"/>
        <v>10</v>
      </c>
      <c r="J10">
        <f t="shared" si="2"/>
        <v>-2.1364074468697973</v>
      </c>
      <c r="L10">
        <f t="shared" si="3"/>
        <v>8.3765611266402082</v>
      </c>
      <c r="N10" t="s">
        <v>14</v>
      </c>
      <c r="O10">
        <f t="shared" ref="O10:O38" si="14">$Q$3 + $P$3 *F4</f>
        <v>6.3614696477041814</v>
      </c>
      <c r="P10">
        <f t="shared" ref="P10:P38" si="15">L4-O10</f>
        <v>-13.629980910064001</v>
      </c>
      <c r="AI10">
        <f>$Z$5</f>
        <v>0.50078317015153906</v>
      </c>
      <c r="AJ10">
        <f t="shared" si="6"/>
        <v>10.45739006152958</v>
      </c>
      <c r="AU10">
        <f t="shared" si="7"/>
        <v>-2.0808289348893716</v>
      </c>
      <c r="BF10">
        <f t="shared" si="8"/>
        <v>-2.0808289348893716</v>
      </c>
      <c r="BH10">
        <f t="shared" si="9"/>
        <v>1</v>
      </c>
      <c r="BN10">
        <f t="shared" si="10"/>
        <v>-2.0808289348893716</v>
      </c>
      <c r="BR10">
        <f t="shared" si="11"/>
        <v>-1</v>
      </c>
      <c r="CC10" s="4">
        <v>37</v>
      </c>
      <c r="CD10" s="4">
        <f>$Z$4</f>
        <v>-7.2482870934322072</v>
      </c>
      <c r="CE10" s="4">
        <f t="shared" si="12"/>
        <v>27.333103569135019</v>
      </c>
      <c r="CF10" s="4">
        <f t="shared" si="13"/>
        <v>20.084816475702812</v>
      </c>
      <c r="CQ10">
        <v>9</v>
      </c>
    </row>
    <row r="11" spans="1:95" x14ac:dyDescent="0.3">
      <c r="D11">
        <v>1.4194416667423475</v>
      </c>
      <c r="F11">
        <v>9</v>
      </c>
      <c r="H11">
        <f t="shared" si="1"/>
        <v>11</v>
      </c>
      <c r="J11">
        <f t="shared" si="2"/>
        <v>7.8694580583955513</v>
      </c>
      <c r="L11">
        <f t="shared" si="3"/>
        <v>20.288899725137899</v>
      </c>
      <c r="N11" t="s">
        <v>14</v>
      </c>
      <c r="O11">
        <f t="shared" si="14"/>
        <v>6.960659188316491</v>
      </c>
      <c r="P11">
        <f t="shared" si="15"/>
        <v>-2.4957105333783671</v>
      </c>
      <c r="AI11">
        <f>$Z$6</f>
        <v>11.194257975683053</v>
      </c>
      <c r="AJ11">
        <f t="shared" si="6"/>
        <v>21.750054407673403</v>
      </c>
      <c r="AU11">
        <f t="shared" si="7"/>
        <v>-1.4611546825355042</v>
      </c>
      <c r="BF11">
        <f t="shared" si="8"/>
        <v>-1.4611546825355042</v>
      </c>
      <c r="BH11">
        <f t="shared" si="9"/>
        <v>-1</v>
      </c>
      <c r="BN11">
        <f t="shared" si="10"/>
        <v>-1.4611546825355042</v>
      </c>
      <c r="BR11">
        <f t="shared" si="11"/>
        <v>-1</v>
      </c>
      <c r="CC11" s="4">
        <v>38</v>
      </c>
      <c r="CD11" s="4">
        <f>$Z$5</f>
        <v>0.50078317015153906</v>
      </c>
      <c r="CE11" s="4">
        <f t="shared" si="12"/>
        <v>27.932293109747327</v>
      </c>
      <c r="CF11" s="4">
        <f t="shared" si="13"/>
        <v>28.433076279898867</v>
      </c>
      <c r="CQ11">
        <v>10</v>
      </c>
    </row>
    <row r="12" spans="1:95" x14ac:dyDescent="0.3">
      <c r="D12">
        <v>0.16715174693231943</v>
      </c>
      <c r="F12">
        <v>10</v>
      </c>
      <c r="H12">
        <f t="shared" si="1"/>
        <v>12</v>
      </c>
      <c r="J12">
        <f t="shared" si="2"/>
        <v>7.0000000000000027</v>
      </c>
      <c r="L12">
        <f t="shared" si="3"/>
        <v>19.167151746932323</v>
      </c>
      <c r="O12">
        <f t="shared" si="14"/>
        <v>7.5598487289288006</v>
      </c>
      <c r="P12">
        <f t="shared" si="15"/>
        <v>7.808599336082267</v>
      </c>
      <c r="AI12">
        <f>$Z$7</f>
        <v>11.038975818587506</v>
      </c>
      <c r="AJ12">
        <f t="shared" si="6"/>
        <v>22.193961791190166</v>
      </c>
      <c r="AU12">
        <f t="shared" si="7"/>
        <v>-3.0268100442578429</v>
      </c>
      <c r="BF12">
        <f t="shared" si="8"/>
        <v>-3.0268100442578429</v>
      </c>
      <c r="BH12">
        <f t="shared" si="9"/>
        <v>1</v>
      </c>
      <c r="BN12">
        <f t="shared" si="10"/>
        <v>-3.0268100442578429</v>
      </c>
      <c r="BR12">
        <f t="shared" si="11"/>
        <v>-1</v>
      </c>
      <c r="CC12" s="4">
        <v>39</v>
      </c>
      <c r="CD12" s="4">
        <f>$Z$6</f>
        <v>11.194257975683053</v>
      </c>
      <c r="CE12" s="4">
        <f t="shared" si="12"/>
        <v>28.531482650359642</v>
      </c>
      <c r="CF12" s="4">
        <f t="shared" si="13"/>
        <v>39.725740626042693</v>
      </c>
      <c r="CQ12">
        <v>11</v>
      </c>
    </row>
    <row r="13" spans="1:95" x14ac:dyDescent="0.3">
      <c r="D13">
        <v>0.31386457733239903</v>
      </c>
      <c r="F13">
        <v>11</v>
      </c>
      <c r="H13">
        <f t="shared" si="1"/>
        <v>13</v>
      </c>
      <c r="J13">
        <f t="shared" si="2"/>
        <v>-3.5432201371462702</v>
      </c>
      <c r="L13">
        <f t="shared" si="3"/>
        <v>9.7706444401861283</v>
      </c>
      <c r="O13">
        <f t="shared" si="14"/>
        <v>8.1590382695411101</v>
      </c>
      <c r="P13">
        <f t="shared" si="15"/>
        <v>5.8483205364463142</v>
      </c>
      <c r="AI13">
        <f>$Z$3</f>
        <v>-1.4809465877295587</v>
      </c>
      <c r="AJ13">
        <f t="shared" si="6"/>
        <v>10.273228925485409</v>
      </c>
      <c r="AU13">
        <f t="shared" si="7"/>
        <v>-0.50258448529928046</v>
      </c>
      <c r="BF13">
        <f t="shared" si="8"/>
        <v>-0.50258448529928046</v>
      </c>
      <c r="BH13">
        <f t="shared" si="9"/>
        <v>1</v>
      </c>
      <c r="BN13">
        <f t="shared" si="10"/>
        <v>-0.50258448529928046</v>
      </c>
      <c r="BR13">
        <f t="shared" si="11"/>
        <v>-1</v>
      </c>
      <c r="CC13" s="4">
        <v>40</v>
      </c>
      <c r="CD13" s="4">
        <f>$Z$7</f>
        <v>11.038975818587506</v>
      </c>
      <c r="CE13" s="4">
        <f t="shared" si="12"/>
        <v>29.13067219097195</v>
      </c>
      <c r="CF13" s="4">
        <f>CD13+CE13</f>
        <v>40.169648009559452</v>
      </c>
      <c r="CQ13">
        <v>12</v>
      </c>
    </row>
    <row r="14" spans="1:95" x14ac:dyDescent="0.3">
      <c r="D14">
        <v>2.6724019903774017</v>
      </c>
      <c r="F14">
        <v>12</v>
      </c>
      <c r="H14">
        <f t="shared" si="1"/>
        <v>14</v>
      </c>
      <c r="J14">
        <f t="shared" si="2"/>
        <v>-9.1898304743794714</v>
      </c>
      <c r="L14">
        <f t="shared" si="3"/>
        <v>7.4825715159979307</v>
      </c>
      <c r="O14">
        <f t="shared" si="14"/>
        <v>8.7582278101534214</v>
      </c>
      <c r="P14">
        <f t="shared" si="15"/>
        <v>-4.6888564542912476</v>
      </c>
      <c r="AI14">
        <f>$Z$4</f>
        <v>-7.2482870934322072</v>
      </c>
      <c r="AJ14">
        <f t="shared" si="6"/>
        <v>5.1050779603950716</v>
      </c>
      <c r="AU14">
        <f t="shared" si="7"/>
        <v>2.3774935556028591</v>
      </c>
      <c r="BF14">
        <f t="shared" si="8"/>
        <v>2.3774935556028591</v>
      </c>
      <c r="BH14">
        <f t="shared" si="9"/>
        <v>-1</v>
      </c>
      <c r="BN14">
        <f t="shared" si="10"/>
        <v>2.3774935556028591</v>
      </c>
      <c r="BR14">
        <f t="shared" si="11"/>
        <v>1</v>
      </c>
      <c r="CQ14">
        <v>13</v>
      </c>
    </row>
    <row r="15" spans="1:95" x14ac:dyDescent="0.3">
      <c r="D15">
        <v>-0.65938860025622859</v>
      </c>
      <c r="F15">
        <v>13</v>
      </c>
      <c r="H15">
        <f t="shared" si="1"/>
        <v>15</v>
      </c>
      <c r="J15">
        <f t="shared" si="2"/>
        <v>-2.1364074468697991</v>
      </c>
      <c r="L15">
        <f t="shared" si="3"/>
        <v>12.204203952873971</v>
      </c>
      <c r="O15">
        <f t="shared" si="14"/>
        <v>9.3574173507657292</v>
      </c>
      <c r="P15">
        <f t="shared" si="15"/>
        <v>-10.38794049391586</v>
      </c>
      <c r="AI15">
        <f>$Z$5</f>
        <v>0.50078317015153906</v>
      </c>
      <c r="AJ15">
        <f t="shared" si="6"/>
        <v>13.453337764591128</v>
      </c>
      <c r="AU15">
        <f t="shared" si="7"/>
        <v>-1.2491338117171562</v>
      </c>
      <c r="BF15">
        <f t="shared" si="8"/>
        <v>-1.2491338117171562</v>
      </c>
      <c r="BH15">
        <f t="shared" si="9"/>
        <v>1</v>
      </c>
      <c r="BN15">
        <f t="shared" si="10"/>
        <v>-1.2491338117171562</v>
      </c>
      <c r="BR15">
        <f t="shared" si="11"/>
        <v>-1</v>
      </c>
      <c r="CQ15">
        <v>14</v>
      </c>
    </row>
    <row r="16" spans="1:95" x14ac:dyDescent="0.3">
      <c r="D16">
        <v>-0.20654632060031075</v>
      </c>
      <c r="F16">
        <v>14</v>
      </c>
      <c r="H16">
        <f t="shared" si="1"/>
        <v>16</v>
      </c>
      <c r="J16">
        <f t="shared" si="2"/>
        <v>7.8694580583955505</v>
      </c>
      <c r="L16">
        <f t="shared" si="3"/>
        <v>23.662911737795241</v>
      </c>
      <c r="O16">
        <f t="shared" si="14"/>
        <v>9.9566068913780406</v>
      </c>
      <c r="P16">
        <f t="shared" si="15"/>
        <v>-1.5800457647378323</v>
      </c>
      <c r="AI16">
        <f>$Z$6</f>
        <v>11.194257975683053</v>
      </c>
      <c r="AJ16">
        <f t="shared" si="6"/>
        <v>24.746002110734949</v>
      </c>
      <c r="AU16">
        <f t="shared" si="7"/>
        <v>-1.0830903729397079</v>
      </c>
      <c r="BF16">
        <f t="shared" si="8"/>
        <v>-1.0830903729397079</v>
      </c>
      <c r="BH16">
        <f t="shared" si="9"/>
        <v>-1</v>
      </c>
      <c r="BN16">
        <f t="shared" si="10"/>
        <v>-1.0830903729397079</v>
      </c>
      <c r="BR16">
        <f t="shared" si="11"/>
        <v>-1</v>
      </c>
      <c r="CQ16">
        <v>15</v>
      </c>
    </row>
    <row r="17" spans="4:95" x14ac:dyDescent="0.3">
      <c r="D17">
        <v>-1.742832900938259</v>
      </c>
      <c r="F17">
        <v>15</v>
      </c>
      <c r="H17">
        <f t="shared" si="1"/>
        <v>17</v>
      </c>
      <c r="J17">
        <f t="shared" si="2"/>
        <v>7.0000000000000044</v>
      </c>
      <c r="L17">
        <f t="shared" si="3"/>
        <v>22.257167099061746</v>
      </c>
      <c r="O17">
        <f t="shared" si="14"/>
        <v>10.555796431990348</v>
      </c>
      <c r="P17">
        <f t="shared" si="15"/>
        <v>9.7331032931475505</v>
      </c>
      <c r="AI17">
        <f>$Z$7</f>
        <v>11.038975818587506</v>
      </c>
      <c r="AJ17">
        <f t="shared" si="6"/>
        <v>25.189909494251715</v>
      </c>
      <c r="AU17">
        <f t="shared" si="7"/>
        <v>-2.9327423951899689</v>
      </c>
      <c r="BF17">
        <f t="shared" si="8"/>
        <v>-2.9327423951899689</v>
      </c>
      <c r="BH17">
        <f t="shared" si="9"/>
        <v>1</v>
      </c>
      <c r="BN17">
        <f t="shared" si="10"/>
        <v>-2.9327423951899689</v>
      </c>
      <c r="BR17">
        <f t="shared" si="11"/>
        <v>-1</v>
      </c>
      <c r="CQ17">
        <v>16</v>
      </c>
    </row>
    <row r="18" spans="4:95" x14ac:dyDescent="0.3">
      <c r="D18">
        <v>-1.3701125406020769</v>
      </c>
      <c r="F18">
        <v>16</v>
      </c>
      <c r="H18">
        <f t="shared" si="1"/>
        <v>18</v>
      </c>
      <c r="J18">
        <f t="shared" si="2"/>
        <v>-3.543220137146283</v>
      </c>
      <c r="L18">
        <f t="shared" si="3"/>
        <v>13.086667322251639</v>
      </c>
      <c r="O18">
        <f t="shared" si="14"/>
        <v>11.15498597260266</v>
      </c>
      <c r="P18">
        <f t="shared" si="15"/>
        <v>8.012165774329663</v>
      </c>
      <c r="AI18">
        <f>$Z$3</f>
        <v>-1.4809465877295587</v>
      </c>
      <c r="AJ18">
        <f t="shared" si="6"/>
        <v>13.269176628546958</v>
      </c>
      <c r="AU18">
        <f t="shared" si="7"/>
        <v>-0.18250930629531936</v>
      </c>
      <c r="BF18">
        <f t="shared" si="8"/>
        <v>-0.18250930629531936</v>
      </c>
      <c r="BH18">
        <f t="shared" si="9"/>
        <v>1</v>
      </c>
      <c r="BN18">
        <f t="shared" si="10"/>
        <v>-0.18250930629531936</v>
      </c>
      <c r="BR18">
        <f t="shared" si="11"/>
        <v>-1</v>
      </c>
      <c r="CQ18">
        <v>17</v>
      </c>
    </row>
    <row r="19" spans="4:95" x14ac:dyDescent="0.3">
      <c r="D19">
        <v>-1.0519109550674199</v>
      </c>
      <c r="F19">
        <v>17</v>
      </c>
      <c r="H19">
        <f t="shared" si="1"/>
        <v>19</v>
      </c>
      <c r="J19">
        <f t="shared" si="2"/>
        <v>-9.1898304743794714</v>
      </c>
      <c r="L19">
        <f t="shared" si="3"/>
        <v>8.7582585705531084</v>
      </c>
      <c r="O19">
        <f t="shared" si="14"/>
        <v>11.754175513214967</v>
      </c>
      <c r="P19">
        <f t="shared" si="15"/>
        <v>-1.9835310730288391</v>
      </c>
      <c r="AI19">
        <f>$Z$4</f>
        <v>-7.2482870934322072</v>
      </c>
      <c r="AJ19">
        <f t="shared" si="6"/>
        <v>8.1010256634566193</v>
      </c>
      <c r="AU19">
        <f t="shared" si="7"/>
        <v>0.65723290709648907</v>
      </c>
      <c r="BF19">
        <f t="shared" si="8"/>
        <v>0.65723290709648907</v>
      </c>
      <c r="BH19">
        <f t="shared" si="9"/>
        <v>-1</v>
      </c>
      <c r="BN19">
        <f t="shared" si="10"/>
        <v>0.65723290709648907</v>
      </c>
      <c r="BR19">
        <f t="shared" si="11"/>
        <v>1</v>
      </c>
      <c r="CQ19">
        <v>18</v>
      </c>
    </row>
    <row r="20" spans="4:95" x14ac:dyDescent="0.3">
      <c r="D20">
        <v>-1.3953846009249391</v>
      </c>
      <c r="F20">
        <v>18</v>
      </c>
      <c r="H20">
        <f t="shared" si="1"/>
        <v>20</v>
      </c>
      <c r="J20">
        <f t="shared" si="2"/>
        <v>-2.1364074468698</v>
      </c>
      <c r="L20">
        <f t="shared" si="3"/>
        <v>16.468207952205262</v>
      </c>
      <c r="O20">
        <f t="shared" si="14"/>
        <v>12.353365053827279</v>
      </c>
      <c r="P20">
        <f t="shared" si="15"/>
        <v>-4.8707935378293481</v>
      </c>
      <c r="AI20">
        <f>$Z$5</f>
        <v>0.50078317015153906</v>
      </c>
      <c r="AJ20">
        <f t="shared" si="6"/>
        <v>16.449285467652675</v>
      </c>
      <c r="AU20">
        <f t="shared" si="7"/>
        <v>1.8922484552586383E-2</v>
      </c>
      <c r="BF20">
        <f t="shared" si="8"/>
        <v>1.8922484552586383E-2</v>
      </c>
      <c r="BH20">
        <f t="shared" si="9"/>
        <v>1</v>
      </c>
      <c r="BN20">
        <f t="shared" si="10"/>
        <v>1.8922484552586383E-2</v>
      </c>
      <c r="BR20">
        <f t="shared" si="11"/>
        <v>1</v>
      </c>
      <c r="CQ20">
        <v>19</v>
      </c>
    </row>
    <row r="21" spans="4:95" x14ac:dyDescent="0.3">
      <c r="D21">
        <v>1.9033270752621911</v>
      </c>
      <c r="F21">
        <v>19</v>
      </c>
      <c r="H21">
        <f t="shared" si="1"/>
        <v>21</v>
      </c>
      <c r="J21">
        <f t="shared" si="2"/>
        <v>7.8694580583955496</v>
      </c>
      <c r="L21">
        <f t="shared" si="3"/>
        <v>30.772785133657742</v>
      </c>
      <c r="O21">
        <f t="shared" si="14"/>
        <v>12.952554594439588</v>
      </c>
      <c r="P21">
        <f t="shared" si="15"/>
        <v>-0.74835064156561693</v>
      </c>
      <c r="AI21">
        <f>$Z$6</f>
        <v>11.194257975683053</v>
      </c>
      <c r="AJ21">
        <f t="shared" si="6"/>
        <v>27.741949813796495</v>
      </c>
      <c r="AU21">
        <f t="shared" si="7"/>
        <v>3.0308353198612465</v>
      </c>
      <c r="BF21">
        <f t="shared" si="8"/>
        <v>3.0308353198612465</v>
      </c>
      <c r="BH21">
        <f t="shared" si="9"/>
        <v>-1</v>
      </c>
      <c r="BN21">
        <f t="shared" si="10"/>
        <v>3.0308353198612465</v>
      </c>
      <c r="BR21">
        <f t="shared" si="11"/>
        <v>1</v>
      </c>
      <c r="CQ21">
        <v>20</v>
      </c>
    </row>
    <row r="22" spans="4:95" x14ac:dyDescent="0.3">
      <c r="D22">
        <v>-9.9250364904055047E-2</v>
      </c>
      <c r="F22">
        <v>20</v>
      </c>
      <c r="H22">
        <f t="shared" si="1"/>
        <v>22</v>
      </c>
      <c r="J22">
        <f t="shared" si="2"/>
        <v>7.0000000000000062</v>
      </c>
      <c r="L22">
        <f t="shared" si="3"/>
        <v>28.900749635095952</v>
      </c>
      <c r="O22">
        <f t="shared" si="14"/>
        <v>13.551744135051898</v>
      </c>
      <c r="P22">
        <f t="shared" si="15"/>
        <v>10.111167602743343</v>
      </c>
      <c r="AI22">
        <f>$Z$7</f>
        <v>11.038975818587506</v>
      </c>
      <c r="AJ22">
        <f t="shared" si="6"/>
        <v>28.185857197313261</v>
      </c>
      <c r="AU22">
        <f t="shared" si="7"/>
        <v>0.71489243778269085</v>
      </c>
      <c r="BF22">
        <f t="shared" si="8"/>
        <v>0.71489243778269085</v>
      </c>
      <c r="BH22">
        <f t="shared" si="9"/>
        <v>1</v>
      </c>
      <c r="BN22">
        <f t="shared" si="10"/>
        <v>0.71489243778269085</v>
      </c>
      <c r="BR22">
        <f t="shared" si="11"/>
        <v>1</v>
      </c>
      <c r="CQ22">
        <v>21</v>
      </c>
    </row>
    <row r="23" spans="4:95" x14ac:dyDescent="0.3">
      <c r="D23">
        <v>-1.4467476868495437</v>
      </c>
      <c r="F23">
        <v>21</v>
      </c>
      <c r="H23">
        <f t="shared" si="1"/>
        <v>23</v>
      </c>
      <c r="J23">
        <f t="shared" si="2"/>
        <v>-3.5432201371462813</v>
      </c>
      <c r="L23">
        <f t="shared" si="3"/>
        <v>18.010032176004174</v>
      </c>
      <c r="O23">
        <f t="shared" si="14"/>
        <v>14.150933675664207</v>
      </c>
      <c r="P23">
        <f t="shared" si="15"/>
        <v>8.1062334233975388</v>
      </c>
      <c r="AI23">
        <f>$Z$3</f>
        <v>-1.4809465877295587</v>
      </c>
      <c r="AJ23">
        <f t="shared" si="6"/>
        <v>16.265124331608508</v>
      </c>
      <c r="AU23">
        <f t="shared" si="7"/>
        <v>1.7449078443956658</v>
      </c>
      <c r="BF23">
        <f t="shared" si="8"/>
        <v>1.7449078443956658</v>
      </c>
      <c r="BH23">
        <f t="shared" si="9"/>
        <v>1</v>
      </c>
      <c r="BN23">
        <f t="shared" si="10"/>
        <v>1.7449078443956658</v>
      </c>
      <c r="BR23">
        <f t="shared" si="11"/>
        <v>1</v>
      </c>
      <c r="CQ23">
        <v>22</v>
      </c>
    </row>
    <row r="24" spans="4:95" x14ac:dyDescent="0.3">
      <c r="D24">
        <v>0.57908862409719686</v>
      </c>
      <c r="F24">
        <v>22</v>
      </c>
      <c r="H24">
        <f t="shared" si="1"/>
        <v>24</v>
      </c>
      <c r="J24">
        <f t="shared" si="2"/>
        <v>-9.1898304743794732</v>
      </c>
      <c r="L24">
        <f t="shared" si="3"/>
        <v>15.389258149717724</v>
      </c>
      <c r="O24">
        <f t="shared" si="14"/>
        <v>14.750123216276517</v>
      </c>
      <c r="P24">
        <f t="shared" si="15"/>
        <v>-1.663455894024878</v>
      </c>
      <c r="AI24">
        <f>$Z$4</f>
        <v>-7.2482870934322072</v>
      </c>
      <c r="AJ24">
        <f t="shared" si="6"/>
        <v>11.096973366518167</v>
      </c>
      <c r="AU24">
        <f t="shared" si="7"/>
        <v>4.2922847831995572</v>
      </c>
      <c r="BF24">
        <f t="shared" si="8"/>
        <v>4.2922847831995572</v>
      </c>
      <c r="BH24">
        <f t="shared" si="9"/>
        <v>-1</v>
      </c>
      <c r="BN24">
        <f t="shared" si="10"/>
        <v>4.2922847831995572</v>
      </c>
      <c r="BR24">
        <f t="shared" si="11"/>
        <v>1</v>
      </c>
      <c r="CQ24">
        <v>23</v>
      </c>
    </row>
    <row r="25" spans="4:95" x14ac:dyDescent="0.3">
      <c r="D25">
        <v>-0.46041530504619504</v>
      </c>
      <c r="F25">
        <v>23</v>
      </c>
      <c r="H25">
        <f t="shared" si="1"/>
        <v>25</v>
      </c>
      <c r="J25">
        <f t="shared" si="2"/>
        <v>-2.1364074468698031</v>
      </c>
      <c r="L25">
        <f t="shared" si="3"/>
        <v>22.403177248084003</v>
      </c>
      <c r="O25">
        <f t="shared" si="14"/>
        <v>15.349312756888827</v>
      </c>
      <c r="P25">
        <f t="shared" si="15"/>
        <v>-6.5910541863357182</v>
      </c>
      <c r="AI25">
        <f>$Z$5</f>
        <v>0.50078317015153906</v>
      </c>
      <c r="AJ25">
        <f t="shared" si="6"/>
        <v>19.445233170714221</v>
      </c>
      <c r="AU25">
        <f t="shared" si="7"/>
        <v>2.9579440773697812</v>
      </c>
      <c r="BF25">
        <f t="shared" si="8"/>
        <v>2.9579440773697812</v>
      </c>
      <c r="BH25">
        <f t="shared" si="9"/>
        <v>-1</v>
      </c>
      <c r="BN25">
        <f t="shared" si="10"/>
        <v>2.9579440773697812</v>
      </c>
      <c r="BR25">
        <f t="shared" si="11"/>
        <v>1</v>
      </c>
      <c r="CQ25">
        <v>24</v>
      </c>
    </row>
    <row r="26" spans="4:95" x14ac:dyDescent="0.3">
      <c r="D26">
        <v>-3.2784240060518623</v>
      </c>
      <c r="F26">
        <v>24</v>
      </c>
      <c r="H26">
        <f t="shared" si="1"/>
        <v>26</v>
      </c>
      <c r="J26">
        <f t="shared" si="2"/>
        <v>7.8694580583955478</v>
      </c>
      <c r="L26">
        <f t="shared" si="3"/>
        <v>30.591034052343687</v>
      </c>
      <c r="O26">
        <f t="shared" si="14"/>
        <v>15.948502297501136</v>
      </c>
      <c r="P26">
        <f t="shared" si="15"/>
        <v>0.51970565470412566</v>
      </c>
      <c r="AI26">
        <f>$Z$6</f>
        <v>11.194257975683053</v>
      </c>
      <c r="AJ26">
        <f t="shared" si="6"/>
        <v>30.737897516858048</v>
      </c>
      <c r="AU26">
        <f t="shared" si="7"/>
        <v>-0.14686346451436094</v>
      </c>
      <c r="BF26">
        <f t="shared" si="8"/>
        <v>-0.14686346451436094</v>
      </c>
      <c r="BH26">
        <f t="shared" si="9"/>
        <v>1</v>
      </c>
      <c r="BN26">
        <f t="shared" si="10"/>
        <v>-0.14686346451436094</v>
      </c>
      <c r="BR26">
        <f t="shared" si="11"/>
        <v>1</v>
      </c>
      <c r="CQ26">
        <v>25</v>
      </c>
    </row>
    <row r="27" spans="4:95" x14ac:dyDescent="0.3">
      <c r="D27">
        <v>1.4337403602614454</v>
      </c>
      <c r="F27">
        <v>25</v>
      </c>
      <c r="H27">
        <f t="shared" si="1"/>
        <v>27</v>
      </c>
      <c r="J27">
        <f t="shared" si="2"/>
        <v>7.0000000000000071</v>
      </c>
      <c r="L27">
        <f t="shared" si="3"/>
        <v>35.433740360261453</v>
      </c>
      <c r="O27">
        <f t="shared" si="14"/>
        <v>16.547691838113444</v>
      </c>
      <c r="P27">
        <f t="shared" si="15"/>
        <v>14.225093295544298</v>
      </c>
      <c r="AI27">
        <f>$Z$7</f>
        <v>11.038975818587506</v>
      </c>
      <c r="AJ27">
        <f t="shared" si="6"/>
        <v>31.181804900374811</v>
      </c>
      <c r="AU27">
        <f t="shared" si="7"/>
        <v>4.2519354598866421</v>
      </c>
      <c r="BF27">
        <f t="shared" si="8"/>
        <v>4.2519354598866421</v>
      </c>
      <c r="BH27">
        <f t="shared" si="9"/>
        <v>1</v>
      </c>
      <c r="BN27">
        <f t="shared" si="10"/>
        <v>4.2519354598866421</v>
      </c>
      <c r="BR27">
        <f t="shared" si="11"/>
        <v>1</v>
      </c>
      <c r="CQ27">
        <v>26</v>
      </c>
    </row>
    <row r="28" spans="4:95" x14ac:dyDescent="0.3">
      <c r="D28">
        <v>2.7510743485176241</v>
      </c>
      <c r="F28">
        <v>26</v>
      </c>
      <c r="H28">
        <f t="shared" si="1"/>
        <v>28</v>
      </c>
      <c r="J28">
        <f t="shared" si="2"/>
        <v>-3.543220137146279</v>
      </c>
      <c r="L28">
        <f t="shared" si="3"/>
        <v>27.207854211371345</v>
      </c>
      <c r="O28">
        <f t="shared" si="14"/>
        <v>17.146881378725755</v>
      </c>
      <c r="P28">
        <f t="shared" si="15"/>
        <v>11.753868256370197</v>
      </c>
      <c r="AI28">
        <f>$Z$3</f>
        <v>-1.4809465877295587</v>
      </c>
      <c r="AJ28">
        <f t="shared" si="6"/>
        <v>19.261072034670054</v>
      </c>
      <c r="AU28">
        <f t="shared" si="7"/>
        <v>7.9467821767012907</v>
      </c>
      <c r="BF28">
        <f t="shared" si="8"/>
        <v>7.9467821767012907</v>
      </c>
      <c r="BH28">
        <f t="shared" si="9"/>
        <v>-1</v>
      </c>
      <c r="BN28">
        <f t="shared" si="10"/>
        <v>7.9467821767012907</v>
      </c>
      <c r="BR28">
        <f t="shared" si="11"/>
        <v>1</v>
      </c>
      <c r="CQ28">
        <v>27</v>
      </c>
    </row>
    <row r="29" spans="4:95" x14ac:dyDescent="0.3">
      <c r="D29">
        <v>-3.5229124848242721</v>
      </c>
      <c r="F29">
        <v>27</v>
      </c>
      <c r="H29">
        <f t="shared" si="1"/>
        <v>29</v>
      </c>
      <c r="J29">
        <f t="shared" si="2"/>
        <v>-9.1898304743794732</v>
      </c>
      <c r="L29">
        <f t="shared" si="3"/>
        <v>16.287257040796256</v>
      </c>
      <c r="O29">
        <f t="shared" si="14"/>
        <v>17.746070919338067</v>
      </c>
      <c r="P29">
        <f t="shared" si="15"/>
        <v>0.26396125666610715</v>
      </c>
      <c r="AI29">
        <f>$Z$4</f>
        <v>-7.2482870934322072</v>
      </c>
      <c r="AJ29">
        <f t="shared" si="6"/>
        <v>14.092921069579713</v>
      </c>
      <c r="AU29">
        <f t="shared" si="7"/>
        <v>2.1943359712165424</v>
      </c>
      <c r="BF29">
        <f t="shared" si="8"/>
        <v>2.1943359712165424</v>
      </c>
      <c r="BH29">
        <f t="shared" si="9"/>
        <v>1</v>
      </c>
      <c r="BN29">
        <f t="shared" si="10"/>
        <v>2.1943359712165424</v>
      </c>
      <c r="BR29">
        <f t="shared" si="11"/>
        <v>1</v>
      </c>
      <c r="CQ29">
        <v>28</v>
      </c>
    </row>
    <row r="30" spans="4:95" x14ac:dyDescent="0.3">
      <c r="D30">
        <v>-2.072821791140357</v>
      </c>
      <c r="F30">
        <v>28</v>
      </c>
      <c r="H30">
        <f t="shared" si="1"/>
        <v>30</v>
      </c>
      <c r="J30">
        <f t="shared" si="2"/>
        <v>-2.1364074468698053</v>
      </c>
      <c r="L30">
        <f t="shared" si="3"/>
        <v>25.79077076198984</v>
      </c>
      <c r="O30">
        <f t="shared" si="14"/>
        <v>18.345260459950374</v>
      </c>
      <c r="P30">
        <f t="shared" si="15"/>
        <v>-2.95600231023265</v>
      </c>
      <c r="AI30">
        <f>$Z$5</f>
        <v>0.50078317015153906</v>
      </c>
      <c r="AJ30">
        <f t="shared" si="6"/>
        <v>22.441180873775775</v>
      </c>
      <c r="AU30">
        <f t="shared" si="7"/>
        <v>3.3495898882140658</v>
      </c>
      <c r="BF30">
        <f t="shared" si="8"/>
        <v>3.3495898882140658</v>
      </c>
      <c r="BH30">
        <f t="shared" si="9"/>
        <v>-1</v>
      </c>
      <c r="BN30">
        <f t="shared" si="10"/>
        <v>3.3495898882140658</v>
      </c>
      <c r="BR30">
        <f t="shared" si="11"/>
        <v>1</v>
      </c>
      <c r="CQ30">
        <v>29</v>
      </c>
    </row>
    <row r="31" spans="4:95" x14ac:dyDescent="0.3">
      <c r="D31">
        <v>-2.0896809987468314</v>
      </c>
      <c r="F31">
        <v>29</v>
      </c>
      <c r="H31">
        <f t="shared" si="1"/>
        <v>31</v>
      </c>
      <c r="J31">
        <f t="shared" si="2"/>
        <v>7.869458058395546</v>
      </c>
      <c r="L31">
        <f t="shared" si="3"/>
        <v>36.779777059648715</v>
      </c>
      <c r="O31">
        <f t="shared" si="14"/>
        <v>18.944450000562682</v>
      </c>
      <c r="P31">
        <f t="shared" si="15"/>
        <v>3.4587272475213204</v>
      </c>
      <c r="AI31">
        <f>$Z$6</f>
        <v>11.194257975683053</v>
      </c>
      <c r="AJ31">
        <f t="shared" si="6"/>
        <v>33.733845219919594</v>
      </c>
      <c r="AU31">
        <f t="shared" si="7"/>
        <v>3.0459318397291213</v>
      </c>
      <c r="BF31">
        <f t="shared" si="8"/>
        <v>3.0459318397291213</v>
      </c>
      <c r="BH31">
        <f t="shared" si="9"/>
        <v>1</v>
      </c>
      <c r="BN31">
        <f t="shared" si="10"/>
        <v>3.0459318397291213</v>
      </c>
      <c r="BR31">
        <f t="shared" si="11"/>
        <v>1</v>
      </c>
      <c r="CQ31">
        <v>30</v>
      </c>
    </row>
    <row r="32" spans="4:95" x14ac:dyDescent="0.3">
      <c r="D32">
        <v>1.3611324273560359</v>
      </c>
      <c r="F32">
        <v>30</v>
      </c>
      <c r="H32">
        <f t="shared" si="1"/>
        <v>32</v>
      </c>
      <c r="J32">
        <f t="shared" si="2"/>
        <v>7.0000000000000089</v>
      </c>
      <c r="L32">
        <f t="shared" si="3"/>
        <v>40.36113242735604</v>
      </c>
      <c r="O32">
        <f t="shared" si="14"/>
        <v>19.543639541174997</v>
      </c>
      <c r="P32">
        <f t="shared" si="15"/>
        <v>11.04739451116869</v>
      </c>
      <c r="AI32">
        <f>$Z$7</f>
        <v>11.038975818587506</v>
      </c>
      <c r="AJ32">
        <f t="shared" si="6"/>
        <v>34.17775260343636</v>
      </c>
      <c r="AU32">
        <f t="shared" si="7"/>
        <v>6.1833798239196796</v>
      </c>
      <c r="BF32">
        <f>L32-AJ32</f>
        <v>6.1833798239196796</v>
      </c>
      <c r="BH32">
        <f t="shared" si="9"/>
        <v>-1</v>
      </c>
      <c r="BN32">
        <f t="shared" si="10"/>
        <v>6.1833798239196796</v>
      </c>
      <c r="BR32">
        <f t="shared" si="11"/>
        <v>1</v>
      </c>
      <c r="CQ32">
        <v>31</v>
      </c>
    </row>
    <row r="33" spans="15:95" x14ac:dyDescent="0.3">
      <c r="O33">
        <f t="shared" si="14"/>
        <v>20.142829081787305</v>
      </c>
      <c r="P33">
        <f t="shared" si="15"/>
        <v>15.290911278474148</v>
      </c>
      <c r="CQ33">
        <v>32</v>
      </c>
    </row>
    <row r="34" spans="15:95" x14ac:dyDescent="0.3">
      <c r="O34">
        <f t="shared" si="14"/>
        <v>20.742018622399613</v>
      </c>
      <c r="P34">
        <f t="shared" si="15"/>
        <v>6.4658355889717321</v>
      </c>
      <c r="CQ34">
        <v>33</v>
      </c>
    </row>
    <row r="35" spans="15:95" x14ac:dyDescent="0.3">
      <c r="O35">
        <f t="shared" si="14"/>
        <v>21.34120816301192</v>
      </c>
      <c r="P35">
        <f t="shared" si="15"/>
        <v>-5.0539511222156648</v>
      </c>
      <c r="CQ35">
        <v>34</v>
      </c>
    </row>
    <row r="36" spans="15:95" x14ac:dyDescent="0.3">
      <c r="O36">
        <f t="shared" si="14"/>
        <v>21.940397703624235</v>
      </c>
      <c r="P36">
        <f t="shared" si="15"/>
        <v>3.8503730583656051</v>
      </c>
      <c r="CQ36">
        <v>35</v>
      </c>
    </row>
    <row r="37" spans="15:95" x14ac:dyDescent="0.3">
      <c r="O37">
        <f t="shared" si="14"/>
        <v>22.539587244236543</v>
      </c>
      <c r="P37">
        <f t="shared" si="15"/>
        <v>14.240189815412172</v>
      </c>
      <c r="CQ37">
        <v>36</v>
      </c>
    </row>
    <row r="38" spans="15:95" x14ac:dyDescent="0.3">
      <c r="O38">
        <f t="shared" si="14"/>
        <v>23.138776784848851</v>
      </c>
      <c r="P38">
        <f t="shared" si="15"/>
        <v>17.222355642507189</v>
      </c>
      <c r="CQ38">
        <v>37</v>
      </c>
    </row>
    <row r="39" spans="15:95" x14ac:dyDescent="0.3">
      <c r="CQ39">
        <v>38</v>
      </c>
    </row>
    <row r="40" spans="15:95" x14ac:dyDescent="0.3">
      <c r="CQ40">
        <v>39</v>
      </c>
    </row>
    <row r="41" spans="15:95" x14ac:dyDescent="0.3">
      <c r="CQ41">
        <v>40</v>
      </c>
    </row>
  </sheetData>
  <mergeCells count="1">
    <mergeCell ref="BE1:B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Пономарёв</dc:creator>
  <cp:lastModifiedBy>Евгений Пономарёв</cp:lastModifiedBy>
  <dcterms:created xsi:type="dcterms:W3CDTF">2015-06-05T18:19:34Z</dcterms:created>
  <dcterms:modified xsi:type="dcterms:W3CDTF">2022-01-17T20:40:16Z</dcterms:modified>
</cp:coreProperties>
</file>