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ennika\Desktop\"/>
    </mc:Choice>
  </mc:AlternateContent>
  <xr:revisionPtr revIDLastSave="0" documentId="8_{C133A2D0-4BEB-4F79-BAF2-93F9A47E9F94}" xr6:coauthVersionLast="44" xr6:coauthVersionMax="44" xr10:uidLastSave="{00000000-0000-0000-0000-000000000000}"/>
  <bookViews>
    <workbookView xWindow="-23148" yWindow="-108" windowWidth="23256" windowHeight="12576" xr2:uid="{8013F9EE-82AD-4A3F-A09F-71817372AE7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8" i="1" l="1"/>
  <c r="Q14" i="1"/>
  <c r="S14" i="1"/>
  <c r="U14" i="1"/>
  <c r="L27" i="1" l="1"/>
  <c r="R16" i="1"/>
  <c r="U8" i="1"/>
  <c r="U10" i="1"/>
  <c r="T10" i="1"/>
  <c r="S8" i="1"/>
  <c r="S10" i="1"/>
  <c r="R10" i="1"/>
  <c r="Q9" i="1"/>
  <c r="P5" i="1"/>
  <c r="B21" i="1"/>
  <c r="B19" i="1"/>
  <c r="P16" i="1" s="1"/>
  <c r="B18" i="1"/>
  <c r="Q16" i="1" s="1"/>
  <c r="R4" i="1"/>
  <c r="N16" i="1"/>
  <c r="N5" i="1"/>
  <c r="N11" i="1"/>
  <c r="N4" i="1"/>
  <c r="M5" i="1"/>
  <c r="M11" i="1"/>
  <c r="M4" i="1"/>
  <c r="L5" i="1"/>
  <c r="K5" i="1"/>
  <c r="I5" i="1"/>
  <c r="I6" i="1"/>
  <c r="I7" i="1"/>
  <c r="G16" i="1"/>
  <c r="N6" i="1" s="1"/>
  <c r="F16" i="1"/>
  <c r="M6" i="1" s="1"/>
  <c r="E16" i="1"/>
  <c r="L6" i="1" s="1"/>
  <c r="D16" i="1"/>
  <c r="K6" i="1" s="1"/>
  <c r="C16" i="1"/>
  <c r="J6" i="1" s="1"/>
  <c r="B16" i="1"/>
  <c r="I8" i="1" s="1"/>
  <c r="K4" i="1" l="1"/>
  <c r="L4" i="1"/>
  <c r="M16" i="1"/>
  <c r="Q4" i="1"/>
  <c r="R9" i="1"/>
  <c r="S9" i="1"/>
  <c r="T9" i="1"/>
  <c r="U9" i="1"/>
  <c r="U16" i="1"/>
  <c r="K11" i="1"/>
  <c r="Q8" i="1"/>
  <c r="R7" i="1"/>
  <c r="S7" i="1"/>
  <c r="T7" i="1"/>
  <c r="U7" i="1"/>
  <c r="S16" i="1"/>
  <c r="E23" i="1" s="1"/>
  <c r="T16" i="1"/>
  <c r="E24" i="1" s="1"/>
  <c r="K10" i="1"/>
  <c r="M10" i="1"/>
  <c r="N10" i="1"/>
  <c r="L9" i="1"/>
  <c r="K16" i="1"/>
  <c r="P9" i="1"/>
  <c r="Q7" i="1"/>
  <c r="R6" i="1"/>
  <c r="S6" i="1"/>
  <c r="T6" i="1"/>
  <c r="U6" i="1"/>
  <c r="L10" i="1"/>
  <c r="L16" i="1"/>
  <c r="J9" i="1"/>
  <c r="M9" i="1"/>
  <c r="J8" i="1"/>
  <c r="K8" i="1"/>
  <c r="L8" i="1"/>
  <c r="M8" i="1"/>
  <c r="N8" i="1"/>
  <c r="J16" i="1"/>
  <c r="E19" i="1" s="1"/>
  <c r="P8" i="1"/>
  <c r="Q6" i="1"/>
  <c r="R5" i="1"/>
  <c r="S5" i="1"/>
  <c r="T5" i="1"/>
  <c r="U5" i="1"/>
  <c r="J5" i="1"/>
  <c r="L11" i="1"/>
  <c r="R8" i="1"/>
  <c r="T8" i="1"/>
  <c r="K9" i="1"/>
  <c r="N9" i="1"/>
  <c r="I4" i="1"/>
  <c r="I9" i="1"/>
  <c r="J7" i="1"/>
  <c r="K7" i="1"/>
  <c r="L14" i="1" s="1"/>
  <c r="L7" i="1"/>
  <c r="M7" i="1"/>
  <c r="N7" i="1"/>
  <c r="I16" i="1"/>
  <c r="P7" i="1"/>
  <c r="E22" i="1" s="1"/>
  <c r="Q5" i="1"/>
  <c r="S4" i="1"/>
  <c r="T4" i="1"/>
  <c r="U4" i="1"/>
  <c r="J4" i="1"/>
  <c r="J14" i="1" s="1"/>
  <c r="E18" i="1" s="1"/>
  <c r="P4" i="1"/>
  <c r="P6" i="1"/>
  <c r="R11" i="1"/>
  <c r="S11" i="1"/>
  <c r="T11" i="1"/>
  <c r="U11" i="1"/>
  <c r="N14" i="1"/>
  <c r="L30" i="1" l="1"/>
  <c r="G36" i="1" s="1"/>
  <c r="I36" i="1"/>
  <c r="I38" i="1"/>
  <c r="H37" i="1"/>
  <c r="H43" i="1"/>
  <c r="H39" i="1"/>
  <c r="I40" i="1"/>
  <c r="G40" i="1"/>
  <c r="L23" i="1"/>
  <c r="E20" i="1"/>
  <c r="E26" i="1"/>
  <c r="I43" i="1" l="1"/>
  <c r="I41" i="1"/>
  <c r="I42" i="1"/>
  <c r="H41" i="1"/>
  <c r="H38" i="1"/>
  <c r="H42" i="1"/>
  <c r="G39" i="1"/>
  <c r="I39" i="1"/>
  <c r="G41" i="1"/>
  <c r="H36" i="1"/>
  <c r="G38" i="1"/>
  <c r="I37" i="1"/>
  <c r="H40" i="1"/>
  <c r="G37" i="1"/>
  <c r="D31" i="1"/>
  <c r="D30" i="1"/>
  <c r="D29" i="1"/>
  <c r="H27" i="1" l="1"/>
  <c r="H28" i="1"/>
  <c r="H29" i="1"/>
  <c r="H30" i="1"/>
  <c r="H31" i="1"/>
  <c r="H24" i="1"/>
  <c r="H25" i="1"/>
  <c r="H26" i="1"/>
  <c r="G27" i="1"/>
  <c r="G25" i="1"/>
  <c r="G28" i="1"/>
  <c r="G29" i="1"/>
  <c r="G24" i="1"/>
  <c r="L22" i="1" s="1"/>
  <c r="G26" i="1"/>
  <c r="I27" i="1"/>
  <c r="I25" i="1"/>
  <c r="I28" i="1"/>
  <c r="I29" i="1"/>
  <c r="I30" i="1"/>
  <c r="I31" i="1"/>
  <c r="I24" i="1"/>
  <c r="I26" i="1"/>
  <c r="L24" i="1" l="1"/>
  <c r="L26" i="1" s="1"/>
</calcChain>
</file>

<file path=xl/sharedStrings.xml><?xml version="1.0" encoding="utf-8"?>
<sst xmlns="http://schemas.openxmlformats.org/spreadsheetml/2006/main" count="51" uniqueCount="38">
  <si>
    <t>Категория</t>
  </si>
  <si>
    <t>Неплохой (1)</t>
  </si>
  <si>
    <t>Хороший (2)</t>
  </si>
  <si>
    <t>Превосходный (3)</t>
  </si>
  <si>
    <t>цена</t>
  </si>
  <si>
    <t>полезная площадь</t>
  </si>
  <si>
    <t xml:space="preserve">  </t>
  </si>
  <si>
    <t>Среднее</t>
  </si>
  <si>
    <t>у-уср</t>
  </si>
  <si>
    <t>х-хср</t>
  </si>
  <si>
    <t>у-Уср</t>
  </si>
  <si>
    <t>х-Хср</t>
  </si>
  <si>
    <t>N</t>
  </si>
  <si>
    <t>Еух</t>
  </si>
  <si>
    <t>Ехх</t>
  </si>
  <si>
    <t>Еуу</t>
  </si>
  <si>
    <t>Тух</t>
  </si>
  <si>
    <t>Тхх</t>
  </si>
  <si>
    <t>Туу</t>
  </si>
  <si>
    <t>e_ij</t>
  </si>
  <si>
    <t>S1*</t>
  </si>
  <si>
    <t>Sc</t>
  </si>
  <si>
    <t>F</t>
  </si>
  <si>
    <t>Fкрит</t>
  </si>
  <si>
    <t>Дисп</t>
  </si>
  <si>
    <t>S0*</t>
  </si>
  <si>
    <t>beta^G</t>
  </si>
  <si>
    <t>e*_ij</t>
  </si>
  <si>
    <t>Y*</t>
  </si>
  <si>
    <t>Beta</t>
  </si>
  <si>
    <t xml:space="preserve">Хср </t>
  </si>
  <si>
    <t>Уср</t>
  </si>
  <si>
    <t>отклон от общ ср</t>
  </si>
  <si>
    <t>отклон от внутригрупп ср</t>
  </si>
  <si>
    <t>суммы кв отклон</t>
  </si>
  <si>
    <t>скорр остат вар</t>
  </si>
  <si>
    <t>ост наим кв</t>
  </si>
  <si>
    <t>ост для мод3 (H0 - верна)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</si>
</sst>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</font>
    <font>
      <b/>
      <sz val="10"/>
      <name val="Arial Cyr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220980</xdr:colOff>
          <xdr:row>6</xdr:row>
          <xdr:rowOff>30480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289560</xdr:colOff>
          <xdr:row>6</xdr:row>
          <xdr:rowOff>30480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60960</xdr:colOff>
          <xdr:row>4</xdr:row>
          <xdr:rowOff>160020</xdr:rowOff>
        </xdr:from>
        <xdr:to>
          <xdr:col>3</xdr:col>
          <xdr:colOff>297180</xdr:colOff>
          <xdr:row>5</xdr:row>
          <xdr:rowOff>198120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312420</xdr:colOff>
          <xdr:row>6</xdr:row>
          <xdr:rowOff>30480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228600</xdr:colOff>
          <xdr:row>6</xdr:row>
          <xdr:rowOff>30480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5</xdr:row>
          <xdr:rowOff>0</xdr:rowOff>
        </xdr:from>
        <xdr:to>
          <xdr:col>6</xdr:col>
          <xdr:colOff>312420</xdr:colOff>
          <xdr:row>6</xdr:row>
          <xdr:rowOff>30480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C9AC9-90BC-4CEC-83EA-8D18C90F201D}">
  <dimension ref="A1:U43"/>
  <sheetViews>
    <sheetView tabSelected="1" workbookViewId="0">
      <selection activeCell="K42" sqref="K42"/>
    </sheetView>
  </sheetViews>
  <sheetFormatPr defaultRowHeight="14.4" x14ac:dyDescent="0.3"/>
  <cols>
    <col min="1" max="1" width="16.77734375" customWidth="1"/>
    <col min="3" max="3" width="13.33203125" customWidth="1"/>
    <col min="5" max="5" width="13.88671875" customWidth="1"/>
    <col min="6" max="6" width="13.21875" customWidth="1"/>
    <col min="7" max="7" width="15.109375" customWidth="1"/>
    <col min="9" max="9" width="11.6640625" customWidth="1"/>
    <col min="10" max="10" width="11.88671875" customWidth="1"/>
    <col min="11" max="11" width="14.109375" customWidth="1"/>
    <col min="12" max="12" width="15.109375" customWidth="1"/>
    <col min="13" max="13" width="9.5546875" customWidth="1"/>
    <col min="14" max="14" width="10" customWidth="1"/>
    <col min="16" max="16" width="10.21875" customWidth="1"/>
    <col min="17" max="17" width="9.109375" customWidth="1"/>
    <col min="18" max="18" width="10.44140625" customWidth="1"/>
    <col min="19" max="19" width="10.33203125" customWidth="1"/>
    <col min="20" max="20" width="8.33203125" customWidth="1"/>
    <col min="21" max="21" width="10.109375" customWidth="1"/>
  </cols>
  <sheetData>
    <row r="1" spans="1:21" ht="16.2" thickBot="1" x14ac:dyDescent="0.35">
      <c r="A1" s="3"/>
      <c r="B1" s="17" t="s">
        <v>0</v>
      </c>
      <c r="C1" s="18"/>
      <c r="D1" s="18"/>
      <c r="E1" s="18"/>
      <c r="F1" s="18"/>
      <c r="G1" s="19"/>
      <c r="H1" s="3"/>
      <c r="I1" s="67" t="s">
        <v>33</v>
      </c>
      <c r="J1" s="67"/>
      <c r="K1" s="67"/>
      <c r="L1" s="67"/>
      <c r="M1" s="67"/>
      <c r="N1" s="67"/>
      <c r="O1" s="6"/>
      <c r="P1" s="67" t="s">
        <v>32</v>
      </c>
      <c r="Q1" s="67"/>
      <c r="R1" s="67"/>
      <c r="S1" s="67"/>
      <c r="T1" s="67"/>
      <c r="U1" s="67"/>
    </row>
    <row r="2" spans="1:21" ht="16.2" thickBot="1" x14ac:dyDescent="0.35">
      <c r="A2" s="3"/>
      <c r="B2" s="17" t="s">
        <v>1</v>
      </c>
      <c r="C2" s="19"/>
      <c r="D2" s="17" t="s">
        <v>2</v>
      </c>
      <c r="E2" s="19"/>
      <c r="F2" s="17" t="s">
        <v>3</v>
      </c>
      <c r="G2" s="19"/>
      <c r="H2" s="3"/>
      <c r="I2" s="64">
        <v>1</v>
      </c>
      <c r="J2" s="65"/>
      <c r="K2" s="64">
        <v>2</v>
      </c>
      <c r="L2" s="65"/>
      <c r="M2" s="64">
        <v>3</v>
      </c>
      <c r="N2" s="66"/>
      <c r="O2" s="5"/>
      <c r="P2" s="64">
        <v>1</v>
      </c>
      <c r="Q2" s="65"/>
      <c r="R2" s="64">
        <v>2</v>
      </c>
      <c r="S2" s="65"/>
      <c r="T2" s="64">
        <v>3</v>
      </c>
      <c r="U2" s="66"/>
    </row>
    <row r="3" spans="1:21" x14ac:dyDescent="0.3">
      <c r="A3" s="3"/>
      <c r="B3" s="20" t="s">
        <v>4</v>
      </c>
      <c r="C3" s="20" t="s">
        <v>5</v>
      </c>
      <c r="D3" s="20" t="s">
        <v>4</v>
      </c>
      <c r="E3" s="20" t="s">
        <v>5</v>
      </c>
      <c r="F3" s="20" t="s">
        <v>4</v>
      </c>
      <c r="G3" s="20" t="s">
        <v>5</v>
      </c>
      <c r="H3" s="3"/>
      <c r="I3" s="39" t="s">
        <v>8</v>
      </c>
      <c r="J3" s="39" t="s">
        <v>9</v>
      </c>
      <c r="K3" s="39" t="s">
        <v>8</v>
      </c>
      <c r="L3" s="54" t="s">
        <v>9</v>
      </c>
      <c r="M3" s="39" t="s">
        <v>8</v>
      </c>
      <c r="N3" s="39" t="s">
        <v>9</v>
      </c>
      <c r="O3" s="3"/>
      <c r="P3" s="39" t="s">
        <v>10</v>
      </c>
      <c r="Q3" s="39" t="s">
        <v>11</v>
      </c>
      <c r="R3" s="39" t="s">
        <v>10</v>
      </c>
      <c r="S3" s="39" t="s">
        <v>11</v>
      </c>
      <c r="T3" s="39" t="s">
        <v>10</v>
      </c>
      <c r="U3" s="39" t="s">
        <v>11</v>
      </c>
    </row>
    <row r="4" spans="1:21" x14ac:dyDescent="0.3">
      <c r="A4" s="3"/>
      <c r="B4" s="21"/>
      <c r="C4" s="21"/>
      <c r="D4" s="21"/>
      <c r="E4" s="21"/>
      <c r="F4" s="21"/>
      <c r="G4" s="21"/>
      <c r="H4" s="3"/>
      <c r="I4" s="29">
        <f>B7-$B$16</f>
        <v>20503.333333333328</v>
      </c>
      <c r="J4" s="29">
        <f>C7-$C$16</f>
        <v>65.166666666666629</v>
      </c>
      <c r="K4" s="31">
        <f>D7-$D$16</f>
        <v>-10658.75</v>
      </c>
      <c r="L4" s="29">
        <f>E7-$E$16</f>
        <v>-33.125</v>
      </c>
      <c r="M4" s="32">
        <f>F7-$F$16</f>
        <v>-83740</v>
      </c>
      <c r="N4" s="32">
        <f>G7-$G$16</f>
        <v>-397</v>
      </c>
      <c r="O4" s="3"/>
      <c r="P4" s="29">
        <f>B7-$B$19</f>
        <v>-65462.272727272735</v>
      </c>
      <c r="Q4" s="29">
        <f>C7-$B$18</f>
        <v>-483.72727272727275</v>
      </c>
      <c r="R4" s="29">
        <f t="shared" ref="R4:R11" si="0">D7-$B$19</f>
        <v>-24962.272727272735</v>
      </c>
      <c r="S4" s="29">
        <f>E7-$B$18</f>
        <v>-9.7272727272727479</v>
      </c>
      <c r="T4" s="29">
        <f>F7-$B$19</f>
        <v>-4962.2727272727352</v>
      </c>
      <c r="U4" s="32">
        <f>G7-$B$18</f>
        <v>-8.7272727272727479</v>
      </c>
    </row>
    <row r="5" spans="1:21" x14ac:dyDescent="0.3">
      <c r="A5" s="3"/>
      <c r="B5" s="21"/>
      <c r="C5" s="21"/>
      <c r="D5" s="21"/>
      <c r="E5" s="21"/>
      <c r="F5" s="21"/>
      <c r="G5" s="21"/>
      <c r="H5" s="3"/>
      <c r="I5" s="29">
        <f t="shared" ref="I5:I9" si="1">B8-$B$16</f>
        <v>22003.333333333328</v>
      </c>
      <c r="J5" s="29">
        <f t="shared" ref="J5:J9" si="2">C8-$C$16</f>
        <v>129.16666666666663</v>
      </c>
      <c r="K5" s="31">
        <f t="shared" ref="K5:K11" si="3">D8-$D$16</f>
        <v>-28658.75</v>
      </c>
      <c r="L5" s="29">
        <f t="shared" ref="L5:L11" si="4">E8-$E$16</f>
        <v>-270.125</v>
      </c>
      <c r="M5" s="32">
        <f t="shared" ref="M5:M11" si="5">F8-$F$16</f>
        <v>24760</v>
      </c>
      <c r="N5" s="32">
        <f t="shared" ref="N5:N11" si="6">G8-$G$16</f>
        <v>-208</v>
      </c>
      <c r="O5" s="3"/>
      <c r="P5" s="29">
        <f t="shared" ref="P5:P9" si="7">B8-$B$19</f>
        <v>-63962.272727272735</v>
      </c>
      <c r="Q5" s="29">
        <f t="shared" ref="Q5:Q9" si="8">C8-$B$18</f>
        <v>-419.72727272727275</v>
      </c>
      <c r="R5" s="29">
        <f t="shared" si="0"/>
        <v>-42962.272727272735</v>
      </c>
      <c r="S5" s="29">
        <f t="shared" ref="S5:S11" si="9">E8-$B$18</f>
        <v>-246.72727272727275</v>
      </c>
      <c r="T5" s="29">
        <f t="shared" ref="T5:T11" si="10">F8-$B$19</f>
        <v>103537.72727272726</v>
      </c>
      <c r="U5" s="32">
        <f t="shared" ref="U5:U11" si="11">G8-$B$18</f>
        <v>180.27272727272725</v>
      </c>
    </row>
    <row r="6" spans="1:21" ht="16.2" thickBot="1" x14ac:dyDescent="0.35">
      <c r="A6" s="3"/>
      <c r="B6" s="22"/>
      <c r="C6" s="23"/>
      <c r="D6" s="23"/>
      <c r="E6" s="23"/>
      <c r="F6" s="23" t="s">
        <v>6</v>
      </c>
      <c r="G6" s="23"/>
      <c r="H6" s="3"/>
      <c r="I6" s="29">
        <f t="shared" si="1"/>
        <v>-9996.6666666666715</v>
      </c>
      <c r="J6" s="29">
        <f t="shared" si="2"/>
        <v>46.166666666666629</v>
      </c>
      <c r="K6" s="31">
        <f t="shared" si="3"/>
        <v>21841.25</v>
      </c>
      <c r="L6" s="29">
        <f t="shared" si="4"/>
        <v>337.875</v>
      </c>
      <c r="M6" s="32">
        <f t="shared" si="5"/>
        <v>-85740</v>
      </c>
      <c r="N6" s="32">
        <f t="shared" si="6"/>
        <v>-423</v>
      </c>
      <c r="O6" s="3"/>
      <c r="P6" s="29">
        <f t="shared" si="7"/>
        <v>-95962.272727272735</v>
      </c>
      <c r="Q6" s="29">
        <f t="shared" si="8"/>
        <v>-502.72727272727275</v>
      </c>
      <c r="R6" s="29">
        <f t="shared" si="0"/>
        <v>7537.7272727272648</v>
      </c>
      <c r="S6" s="29">
        <f t="shared" si="9"/>
        <v>361.27272727272725</v>
      </c>
      <c r="T6" s="29">
        <f t="shared" si="10"/>
        <v>-6962.2727272727352</v>
      </c>
      <c r="U6" s="32">
        <f t="shared" si="11"/>
        <v>-34.727272727272748</v>
      </c>
    </row>
    <row r="7" spans="1:21" ht="15.6" x14ac:dyDescent="0.3">
      <c r="A7" s="3"/>
      <c r="B7" s="24">
        <v>106000</v>
      </c>
      <c r="C7" s="25">
        <v>843</v>
      </c>
      <c r="D7" s="25">
        <v>146500</v>
      </c>
      <c r="E7" s="25">
        <v>1317</v>
      </c>
      <c r="F7" s="25">
        <v>166500</v>
      </c>
      <c r="G7" s="25">
        <v>1318</v>
      </c>
      <c r="H7" s="3"/>
      <c r="I7" s="29">
        <f t="shared" si="1"/>
        <v>2503.3333333333285</v>
      </c>
      <c r="J7" s="29">
        <f t="shared" si="2"/>
        <v>-105.83333333333337</v>
      </c>
      <c r="K7" s="31">
        <f t="shared" si="3"/>
        <v>62611.25</v>
      </c>
      <c r="L7" s="29">
        <f t="shared" si="4"/>
        <v>387.875</v>
      </c>
      <c r="M7" s="32">
        <f t="shared" si="5"/>
        <v>82760</v>
      </c>
      <c r="N7" s="32">
        <f t="shared" si="6"/>
        <v>635</v>
      </c>
      <c r="O7" s="3"/>
      <c r="P7" s="29">
        <f t="shared" si="7"/>
        <v>-83462.272727272735</v>
      </c>
      <c r="Q7" s="29">
        <f t="shared" si="8"/>
        <v>-654.72727272727275</v>
      </c>
      <c r="R7" s="29">
        <f t="shared" si="0"/>
        <v>48307.727272727265</v>
      </c>
      <c r="S7" s="29">
        <f t="shared" si="9"/>
        <v>411.27272727272725</v>
      </c>
      <c r="T7" s="29">
        <f t="shared" si="10"/>
        <v>161537.72727272726</v>
      </c>
      <c r="U7" s="32">
        <f t="shared" si="11"/>
        <v>1023.2727272727273</v>
      </c>
    </row>
    <row r="8" spans="1:21" ht="15.6" x14ac:dyDescent="0.3">
      <c r="A8" s="3"/>
      <c r="B8" s="24">
        <v>107500</v>
      </c>
      <c r="C8" s="25">
        <v>907</v>
      </c>
      <c r="D8" s="25">
        <v>128500</v>
      </c>
      <c r="E8" s="25">
        <v>1080</v>
      </c>
      <c r="F8" s="25">
        <v>275000</v>
      </c>
      <c r="G8" s="25">
        <v>1507</v>
      </c>
      <c r="H8" s="3"/>
      <c r="I8" s="29">
        <f t="shared" si="1"/>
        <v>-2496.6666666666715</v>
      </c>
      <c r="J8" s="29">
        <f t="shared" si="2"/>
        <v>-79.833333333333371</v>
      </c>
      <c r="K8" s="31">
        <f t="shared" si="3"/>
        <v>-18158.75</v>
      </c>
      <c r="L8" s="29">
        <f t="shared" si="4"/>
        <v>-310.125</v>
      </c>
      <c r="M8" s="32">
        <f t="shared" si="5"/>
        <v>79760</v>
      </c>
      <c r="N8" s="32">
        <f t="shared" si="6"/>
        <v>17</v>
      </c>
      <c r="O8" s="3"/>
      <c r="P8" s="29">
        <f t="shared" si="7"/>
        <v>-88462.272727272735</v>
      </c>
      <c r="Q8" s="29">
        <f t="shared" si="8"/>
        <v>-628.72727272727275</v>
      </c>
      <c r="R8" s="29">
        <f t="shared" si="0"/>
        <v>-32462.272727272735</v>
      </c>
      <c r="S8" s="29">
        <f t="shared" si="9"/>
        <v>-286.72727272727275</v>
      </c>
      <c r="T8" s="29">
        <f t="shared" si="10"/>
        <v>158537.72727272726</v>
      </c>
      <c r="U8" s="32">
        <f t="shared" si="11"/>
        <v>405.27272727272725</v>
      </c>
    </row>
    <row r="9" spans="1:21" ht="15.6" x14ac:dyDescent="0.3">
      <c r="A9" s="3"/>
      <c r="B9" s="24">
        <v>75500</v>
      </c>
      <c r="C9" s="25">
        <v>824</v>
      </c>
      <c r="D9" s="25">
        <v>179000</v>
      </c>
      <c r="E9" s="25">
        <v>1688</v>
      </c>
      <c r="F9" s="25">
        <v>164500</v>
      </c>
      <c r="G9" s="25">
        <v>1292</v>
      </c>
      <c r="H9" s="3"/>
      <c r="I9" s="29">
        <f t="shared" si="1"/>
        <v>-32516.666666666672</v>
      </c>
      <c r="J9" s="29">
        <f t="shared" si="2"/>
        <v>-54.833333333333371</v>
      </c>
      <c r="K9" s="31">
        <f t="shared" si="3"/>
        <v>-26158.75</v>
      </c>
      <c r="L9" s="29">
        <f t="shared" si="4"/>
        <v>53.875</v>
      </c>
      <c r="M9" s="32">
        <f t="shared" si="5"/>
        <v>51880</v>
      </c>
      <c r="N9" s="32">
        <f t="shared" si="6"/>
        <v>295</v>
      </c>
      <c r="O9" s="3"/>
      <c r="P9" s="29">
        <f t="shared" si="7"/>
        <v>-118482.27272727274</v>
      </c>
      <c r="Q9" s="29">
        <f t="shared" si="8"/>
        <v>-603.72727272727275</v>
      </c>
      <c r="R9" s="29">
        <f t="shared" si="0"/>
        <v>-40462.272727272735</v>
      </c>
      <c r="S9" s="29">
        <f t="shared" si="9"/>
        <v>77.272727272727252</v>
      </c>
      <c r="T9" s="29">
        <f t="shared" si="10"/>
        <v>130657.72727272726</v>
      </c>
      <c r="U9" s="32">
        <f t="shared" si="11"/>
        <v>683.27272727272725</v>
      </c>
    </row>
    <row r="10" spans="1:21" ht="15.6" x14ac:dyDescent="0.3">
      <c r="A10" s="3"/>
      <c r="B10" s="24">
        <v>88000</v>
      </c>
      <c r="C10" s="25">
        <v>672</v>
      </c>
      <c r="D10" s="25">
        <v>219770</v>
      </c>
      <c r="E10" s="25">
        <v>1738</v>
      </c>
      <c r="F10" s="25">
        <v>333000</v>
      </c>
      <c r="G10" s="25">
        <v>2350</v>
      </c>
      <c r="H10" s="3"/>
      <c r="I10" s="29"/>
      <c r="J10" s="29"/>
      <c r="K10" s="31">
        <f t="shared" si="3"/>
        <v>40341.25</v>
      </c>
      <c r="L10" s="29">
        <f t="shared" si="4"/>
        <v>207.875</v>
      </c>
      <c r="M10" s="32">
        <f t="shared" si="5"/>
        <v>-21240</v>
      </c>
      <c r="N10" s="32">
        <f t="shared" si="6"/>
        <v>34</v>
      </c>
      <c r="O10" s="3"/>
      <c r="P10" s="29"/>
      <c r="Q10" s="29"/>
      <c r="R10" s="29">
        <f t="shared" si="0"/>
        <v>26037.727272727265</v>
      </c>
      <c r="S10" s="29">
        <f t="shared" si="9"/>
        <v>231.27272727272725</v>
      </c>
      <c r="T10" s="29">
        <f t="shared" si="10"/>
        <v>57537.727272727265</v>
      </c>
      <c r="U10" s="32">
        <f t="shared" si="11"/>
        <v>422.27272727272725</v>
      </c>
    </row>
    <row r="11" spans="1:21" ht="15.6" x14ac:dyDescent="0.3">
      <c r="A11" s="3"/>
      <c r="B11" s="24">
        <v>83000</v>
      </c>
      <c r="C11" s="25">
        <v>698</v>
      </c>
      <c r="D11" s="25">
        <v>139000</v>
      </c>
      <c r="E11" s="25">
        <v>1040</v>
      </c>
      <c r="F11" s="25">
        <v>330000</v>
      </c>
      <c r="G11" s="25">
        <v>1732</v>
      </c>
      <c r="H11" s="3"/>
      <c r="I11" s="29"/>
      <c r="J11" s="29"/>
      <c r="K11" s="31">
        <f t="shared" si="3"/>
        <v>-41158.75</v>
      </c>
      <c r="L11" s="29">
        <f t="shared" si="4"/>
        <v>-374.125</v>
      </c>
      <c r="M11" s="32">
        <f t="shared" si="5"/>
        <v>-48440</v>
      </c>
      <c r="N11" s="32">
        <f t="shared" si="6"/>
        <v>47</v>
      </c>
      <c r="O11" s="3"/>
      <c r="P11" s="29"/>
      <c r="Q11" s="29"/>
      <c r="R11" s="29">
        <f t="shared" si="0"/>
        <v>-55462.272727272735</v>
      </c>
      <c r="S11" s="29">
        <f t="shared" si="9"/>
        <v>-350.72727272727275</v>
      </c>
      <c r="T11" s="29">
        <f t="shared" si="10"/>
        <v>30337.727272727265</v>
      </c>
      <c r="U11" s="32">
        <f t="shared" si="11"/>
        <v>435.27272727272725</v>
      </c>
    </row>
    <row r="12" spans="1:21" ht="15.6" x14ac:dyDescent="0.3">
      <c r="A12" s="3"/>
      <c r="B12" s="24">
        <v>52980</v>
      </c>
      <c r="C12" s="25">
        <v>723</v>
      </c>
      <c r="D12" s="25">
        <v>131000</v>
      </c>
      <c r="E12" s="25">
        <v>1404</v>
      </c>
      <c r="F12" s="25">
        <v>302120</v>
      </c>
      <c r="G12" s="25">
        <v>2010</v>
      </c>
      <c r="H12" s="3"/>
      <c r="I12" s="29"/>
      <c r="J12" s="29"/>
      <c r="K12" s="31"/>
      <c r="L12" s="29"/>
      <c r="M12" s="32"/>
      <c r="N12" s="32"/>
      <c r="O12" s="3"/>
      <c r="P12" s="29"/>
      <c r="Q12" s="29"/>
      <c r="R12" s="29"/>
      <c r="S12" s="29"/>
      <c r="T12" s="29"/>
      <c r="U12" s="32"/>
    </row>
    <row r="13" spans="1:21" ht="15.6" x14ac:dyDescent="0.3">
      <c r="A13" s="3"/>
      <c r="B13" s="24"/>
      <c r="C13" s="25"/>
      <c r="D13" s="25">
        <v>197500</v>
      </c>
      <c r="E13" s="25">
        <v>1558</v>
      </c>
      <c r="F13" s="25">
        <v>229000</v>
      </c>
      <c r="G13" s="25">
        <v>1749</v>
      </c>
      <c r="H13" s="3"/>
      <c r="I13" s="29"/>
      <c r="J13" s="33"/>
      <c r="K13" s="31"/>
      <c r="L13" s="33"/>
      <c r="M13" s="32"/>
      <c r="N13" s="29"/>
      <c r="O13" s="3"/>
      <c r="P13" s="33"/>
      <c r="Q13" s="34"/>
      <c r="R13" s="34"/>
      <c r="S13" s="34"/>
      <c r="T13" s="34"/>
      <c r="U13" s="33"/>
    </row>
    <row r="14" spans="1:21" ht="15.6" x14ac:dyDescent="0.3">
      <c r="A14" s="3"/>
      <c r="B14" s="24"/>
      <c r="C14" s="26"/>
      <c r="D14" s="25">
        <v>116000</v>
      </c>
      <c r="E14" s="25">
        <v>976</v>
      </c>
      <c r="F14" s="25">
        <v>201800</v>
      </c>
      <c r="G14" s="25">
        <v>1762</v>
      </c>
      <c r="H14" s="3"/>
      <c r="I14" s="15"/>
      <c r="J14" s="61">
        <f>SUMPRODUCT(I4:I9,J4:J9)</f>
        <v>5434096.666666667</v>
      </c>
      <c r="K14" s="15"/>
      <c r="L14" s="62">
        <f>SUMPRODUCT(K4:K11,L4:L11)</f>
        <v>67766101.25</v>
      </c>
      <c r="M14" s="15"/>
      <c r="N14" s="63">
        <f>SUMPRODUCT(M4:M11,N4:N11)</f>
        <v>130577000</v>
      </c>
      <c r="O14" s="3"/>
      <c r="P14" s="16"/>
      <c r="Q14" s="40">
        <f>SUMPRODUCT(P4:P9,Q4:Q9)</f>
        <v>288550097.64462811</v>
      </c>
      <c r="R14" s="40"/>
      <c r="S14" s="40">
        <f>SUMPRODUCT(R4:R11,S4:S11)</f>
        <v>65088741.859504141</v>
      </c>
      <c r="T14" s="40"/>
      <c r="U14" s="40">
        <f>SUMPRODUCT(T4:T11,U4:U11)</f>
        <v>375274944.13223141</v>
      </c>
    </row>
    <row r="15" spans="1:21" ht="16.2" thickBot="1" x14ac:dyDescent="0.35">
      <c r="A15" s="3"/>
      <c r="B15" s="27"/>
      <c r="C15" s="28"/>
      <c r="D15" s="28"/>
      <c r="E15" s="23"/>
      <c r="F15" s="23"/>
      <c r="G15" s="28"/>
      <c r="H15" s="3"/>
      <c r="I15" s="11" t="s">
        <v>34</v>
      </c>
      <c r="J15" s="12"/>
      <c r="K15" s="12"/>
      <c r="L15" s="12"/>
      <c r="M15" s="12"/>
      <c r="N15" s="13"/>
      <c r="O15" s="3"/>
      <c r="P15" s="58" t="s">
        <v>34</v>
      </c>
      <c r="Q15" s="59"/>
      <c r="R15" s="59"/>
      <c r="S15" s="59"/>
      <c r="T15" s="59"/>
      <c r="U15" s="60"/>
    </row>
    <row r="16" spans="1:21" ht="16.2" thickBot="1" x14ac:dyDescent="0.35">
      <c r="A16" s="4" t="s">
        <v>7</v>
      </c>
      <c r="B16" s="1">
        <f>AVERAGE(B7:B12)</f>
        <v>85496.666666666672</v>
      </c>
      <c r="C16" s="2">
        <f>AVERAGE(C7:C12)</f>
        <v>777.83333333333337</v>
      </c>
      <c r="D16" s="2">
        <f>AVERAGE(D7:D14)</f>
        <v>157158.75</v>
      </c>
      <c r="E16" s="2">
        <f>AVERAGE(E7:E14)</f>
        <v>1350.125</v>
      </c>
      <c r="F16" s="2">
        <f>AVERAGE(F7:F14)</f>
        <v>250240</v>
      </c>
      <c r="G16" s="2">
        <f>AVERAGE(G7:G14)</f>
        <v>1715</v>
      </c>
      <c r="H16" s="3"/>
      <c r="I16" s="42">
        <f>SUMPRODUCT((B7:B12-B16)^2)</f>
        <v>2074300333.3333333</v>
      </c>
      <c r="J16" s="43">
        <f>SUMPRODUCT((C7:C12-C16)^2)</f>
        <v>43642.833333333328</v>
      </c>
      <c r="K16" s="43">
        <f>SUMPRODUCT((D7:D14-D16)^2)</f>
        <v>9667621287.5</v>
      </c>
      <c r="L16" s="43">
        <f>SUMPRODUCT((E7:E14-E16)^2)</f>
        <v>620932.875</v>
      </c>
      <c r="M16" s="43">
        <f>SUMPRODUCT((F7:F14-F16)^2)</f>
        <v>33676773600</v>
      </c>
      <c r="N16" s="44">
        <f>SUMPRODUCT((G7:G14-G16)^2)</f>
        <v>873706</v>
      </c>
      <c r="O16" s="3"/>
      <c r="P16" s="34">
        <f>SUMPRODUCT((B7:B12-$B$19)^2)</f>
        <v>46414812885.537201</v>
      </c>
      <c r="Q16" s="47">
        <f>SUMPRODUCT((C7:C12-$B$18)^2)</f>
        <v>1851350.1735537192</v>
      </c>
      <c r="R16" s="47">
        <f>SUMPRODUCT((D7:D14-$B$19)^2)</f>
        <v>11304347386.776859</v>
      </c>
      <c r="S16" s="47">
        <f>SUMPRODUCT((E7:E14-$B$18)^2)</f>
        <v>625312.50413223135</v>
      </c>
      <c r="T16" s="47">
        <f>SUMPRODUCT((F7:F14-$B$19)^2)</f>
        <v>83324216114.049591</v>
      </c>
      <c r="U16" s="44">
        <f>SUMPRODUCT((G7:G14-$B$18)^2)</f>
        <v>2079751.6859504129</v>
      </c>
    </row>
    <row r="17" spans="1:21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41" t="s">
        <v>30</v>
      </c>
      <c r="B18" s="31">
        <f>AVERAGE(C7:C12,E7:E14,G7:G14)</f>
        <v>1326.7272727272727</v>
      </c>
      <c r="C18" s="38"/>
      <c r="D18" s="41" t="s">
        <v>13</v>
      </c>
      <c r="E18" s="46">
        <f>SUM(J14,L14,N14)</f>
        <v>203777197.91666669</v>
      </c>
      <c r="F18" s="38"/>
      <c r="G18" s="38"/>
      <c r="H18" s="38"/>
      <c r="I18" s="3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41" t="s">
        <v>31</v>
      </c>
      <c r="B19" s="31">
        <f>AVERAGE(B7:B12,D7:D14,F7:F14)</f>
        <v>171462.27272727274</v>
      </c>
      <c r="C19" s="38"/>
      <c r="D19" s="41" t="s">
        <v>14</v>
      </c>
      <c r="E19" s="46">
        <f>SUM(J16,L16,N16)</f>
        <v>1538281.7083333335</v>
      </c>
      <c r="F19" s="38"/>
      <c r="G19" s="38"/>
      <c r="H19" s="38"/>
      <c r="I19" s="3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46"/>
      <c r="B20" s="31"/>
      <c r="C20" s="38"/>
      <c r="D20" s="41" t="s">
        <v>15</v>
      </c>
      <c r="E20" s="46">
        <f>SUM(I16,K16,M16)</f>
        <v>45418695220.833336</v>
      </c>
      <c r="F20" s="38"/>
      <c r="G20" s="31"/>
      <c r="H20" s="31"/>
      <c r="I20" s="3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5" thickBot="1" x14ac:dyDescent="0.35">
      <c r="A21" s="41" t="s">
        <v>12</v>
      </c>
      <c r="B21" s="31">
        <f>COUNTA(B7:G14)/2</f>
        <v>22</v>
      </c>
      <c r="C21" s="38"/>
      <c r="D21" s="46"/>
      <c r="E21" s="46"/>
      <c r="F21" s="38"/>
      <c r="G21" s="51" t="s">
        <v>36</v>
      </c>
      <c r="H21" s="52"/>
      <c r="I21" s="53"/>
      <c r="J21" s="3"/>
      <c r="K21" s="9" t="s">
        <v>35</v>
      </c>
      <c r="L21" s="9"/>
      <c r="M21" s="3"/>
      <c r="N21" s="3"/>
      <c r="O21" s="3"/>
      <c r="S21" s="3"/>
      <c r="T21" s="3"/>
      <c r="U21" s="3"/>
    </row>
    <row r="22" spans="1:21" ht="15" thickTop="1" x14ac:dyDescent="0.3">
      <c r="A22" s="38"/>
      <c r="B22" s="38"/>
      <c r="C22" s="38"/>
      <c r="D22" s="41" t="s">
        <v>16</v>
      </c>
      <c r="E22" s="46">
        <f>SUM(Q14,S14,U14)</f>
        <v>728913783.63636374</v>
      </c>
      <c r="F22" s="38"/>
      <c r="G22" s="55" t="s">
        <v>19</v>
      </c>
      <c r="H22" s="56"/>
      <c r="I22" s="57"/>
      <c r="J22" s="3"/>
      <c r="K22" s="10" t="s">
        <v>20</v>
      </c>
      <c r="L22" s="6">
        <f>SUMPRODUCT(G24:G29,G24:G29)+SUMPRODUCT(H24:H31,H24:H31)+SUMPRODUCT(I24:I31,I24:I31)</f>
        <v>18424194690.91468</v>
      </c>
      <c r="M22" s="3"/>
      <c r="N22" s="3"/>
      <c r="O22" s="3"/>
      <c r="S22" s="3"/>
      <c r="T22" s="3"/>
      <c r="U22" s="3"/>
    </row>
    <row r="23" spans="1:21" x14ac:dyDescent="0.3">
      <c r="A23" s="37"/>
      <c r="B23" s="38"/>
      <c r="C23" s="38"/>
      <c r="D23" s="41" t="s">
        <v>17</v>
      </c>
      <c r="E23" s="46">
        <f>SUM(Q16,S16,U16)</f>
        <v>4556414.3636363633</v>
      </c>
      <c r="F23" s="38"/>
      <c r="G23" s="45">
        <v>1</v>
      </c>
      <c r="H23" s="45">
        <v>2</v>
      </c>
      <c r="I23" s="45">
        <v>3</v>
      </c>
      <c r="J23" s="3"/>
      <c r="K23" s="10" t="s">
        <v>25</v>
      </c>
      <c r="L23" s="6">
        <f>E24-L30*E22</f>
        <v>24435170553.422256</v>
      </c>
      <c r="M23" s="3"/>
      <c r="N23" s="3"/>
      <c r="O23" s="3"/>
      <c r="S23" s="3"/>
      <c r="T23" s="3"/>
      <c r="U23" s="3"/>
    </row>
    <row r="24" spans="1:21" x14ac:dyDescent="0.3">
      <c r="A24" s="38"/>
      <c r="B24" s="38"/>
      <c r="C24" s="38"/>
      <c r="D24" s="41" t="s">
        <v>18</v>
      </c>
      <c r="E24" s="46">
        <f>SUM(P16,R16,T16)</f>
        <v>141043376386.36365</v>
      </c>
      <c r="F24" s="38"/>
      <c r="G24" s="35">
        <f>B7-$D$29-$E$26*(C7-$B$18)</f>
        <v>11870.66178886663</v>
      </c>
      <c r="H24" s="30">
        <f>D7-$D$30-$E$26*(E7-$B$18)</f>
        <v>-6270.6592852615067</v>
      </c>
      <c r="I24" s="32">
        <f>F7-$D$31-$E$26*(G7-$B$18)</f>
        <v>-31149.146754681191</v>
      </c>
      <c r="J24" s="3"/>
      <c r="K24" s="10" t="s">
        <v>21</v>
      </c>
      <c r="L24" s="6">
        <f>-L22+L23</f>
        <v>6010975862.507576</v>
      </c>
      <c r="M24" s="3"/>
      <c r="N24" s="3"/>
      <c r="O24" s="3"/>
      <c r="S24" s="3"/>
      <c r="T24" s="3"/>
      <c r="U24" s="3"/>
    </row>
    <row r="25" spans="1:21" x14ac:dyDescent="0.3">
      <c r="A25" s="38"/>
      <c r="B25" s="38"/>
      <c r="C25" s="38"/>
      <c r="D25" s="31"/>
      <c r="E25" s="31"/>
      <c r="F25" s="38"/>
      <c r="G25" s="35">
        <f t="shared" ref="G25:G29" si="12">B8-$D$29-$E$26*(C8-$B$18)</f>
        <v>4892.5393513341187</v>
      </c>
      <c r="H25" s="29">
        <f t="shared" ref="H25:H31" si="13">D8-$D$30-$E$26*(E8-$B$18)</f>
        <v>7124.887866226054</v>
      </c>
      <c r="I25" s="32">
        <f t="shared" ref="I25:I31" si="14">F8-$D$31-$E$26*(G8-$B$18)</f>
        <v>52313.897921980628</v>
      </c>
      <c r="J25" s="3"/>
      <c r="K25" s="6"/>
      <c r="L25" s="6"/>
      <c r="M25" s="3"/>
      <c r="N25" s="3"/>
      <c r="O25" s="3"/>
      <c r="S25" s="3"/>
      <c r="T25" s="3"/>
      <c r="U25" s="3"/>
    </row>
    <row r="26" spans="1:21" x14ac:dyDescent="0.3">
      <c r="A26" s="38"/>
      <c r="B26" s="38"/>
      <c r="C26" s="38"/>
      <c r="D26" s="41" t="s">
        <v>29</v>
      </c>
      <c r="E26" s="31">
        <f>E18/E19</f>
        <v>132.4706630864454</v>
      </c>
      <c r="F26" s="38"/>
      <c r="G26" s="35">
        <f t="shared" si="12"/>
        <v>-16112.395612490916</v>
      </c>
      <c r="H26" s="29">
        <f t="shared" si="13"/>
        <v>-22917.275290332749</v>
      </c>
      <c r="I26" s="32">
        <f t="shared" si="14"/>
        <v>-29704.90951443361</v>
      </c>
      <c r="J26" s="3"/>
      <c r="K26" s="41" t="s">
        <v>22</v>
      </c>
      <c r="L26" s="46">
        <f>(L24/(3-1)) / (L22/(B21-3-1))</f>
        <v>2.9362902243562004</v>
      </c>
      <c r="M26" s="3"/>
      <c r="N26" s="3"/>
      <c r="O26" s="3"/>
      <c r="S26" s="3"/>
      <c r="T26" s="3"/>
      <c r="U26" s="3"/>
    </row>
    <row r="27" spans="1:21" x14ac:dyDescent="0.3">
      <c r="A27" s="38"/>
      <c r="B27" s="38"/>
      <c r="C27" s="38"/>
      <c r="D27" s="31"/>
      <c r="E27" s="31"/>
      <c r="F27" s="38"/>
      <c r="G27" s="35">
        <f t="shared" si="12"/>
        <v>16523.145176648788</v>
      </c>
      <c r="H27" s="29">
        <f t="shared" si="13"/>
        <v>11229.19155534498</v>
      </c>
      <c r="I27" s="32">
        <f t="shared" si="14"/>
        <v>-1358.8710598928446</v>
      </c>
      <c r="J27" s="3"/>
      <c r="K27" s="41" t="s">
        <v>23</v>
      </c>
      <c r="L27" s="46">
        <f>FINV(0.05,2, 18)</f>
        <v>3.5545571456617879</v>
      </c>
      <c r="M27" s="3"/>
      <c r="N27" s="3"/>
      <c r="O27" s="3"/>
      <c r="S27" s="3"/>
      <c r="T27" s="3"/>
      <c r="U27" s="3"/>
    </row>
    <row r="28" spans="1:21" x14ac:dyDescent="0.3">
      <c r="A28" s="38"/>
      <c r="B28" s="38"/>
      <c r="C28" s="38"/>
      <c r="D28" s="69" t="s">
        <v>28</v>
      </c>
      <c r="E28" s="69"/>
      <c r="F28" s="38"/>
      <c r="G28" s="35">
        <f t="shared" si="12"/>
        <v>8078.9079364012141</v>
      </c>
      <c r="H28" s="29">
        <f t="shared" si="13"/>
        <v>22923.714389683868</v>
      </c>
      <c r="I28" s="32">
        <f t="shared" si="14"/>
        <v>77507.998727530416</v>
      </c>
      <c r="J28" s="3"/>
      <c r="K28" s="41" t="s">
        <v>24</v>
      </c>
      <c r="L28" s="68">
        <f>L22/(B21-3-1)</f>
        <v>1023566371.7174822</v>
      </c>
      <c r="M28" s="3"/>
      <c r="N28" s="3"/>
      <c r="O28" s="3"/>
      <c r="S28" s="3"/>
      <c r="T28" s="3"/>
      <c r="U28" s="3"/>
    </row>
    <row r="29" spans="1:21" x14ac:dyDescent="0.3">
      <c r="A29" s="38"/>
      <c r="B29" s="38"/>
      <c r="C29" s="38"/>
      <c r="D29" s="70">
        <f>B16-E26*(C16-B18)</f>
        <v>158209.01078231301</v>
      </c>
      <c r="E29" s="70"/>
      <c r="F29" s="38"/>
      <c r="G29" s="35">
        <f t="shared" si="12"/>
        <v>-25252.858640759921</v>
      </c>
      <c r="H29" s="29">
        <f t="shared" si="13"/>
        <v>-33295.606973782254</v>
      </c>
      <c r="I29" s="32">
        <f t="shared" si="14"/>
        <v>12801.154389498595</v>
      </c>
      <c r="J29" s="3"/>
      <c r="K29" s="38"/>
      <c r="L29" s="38"/>
      <c r="M29" s="3"/>
      <c r="N29" s="3"/>
      <c r="O29" s="3"/>
      <c r="S29" s="3"/>
      <c r="T29" s="3"/>
      <c r="U29" s="3"/>
    </row>
    <row r="30" spans="1:21" x14ac:dyDescent="0.3">
      <c r="A30" s="38"/>
      <c r="B30" s="38"/>
      <c r="C30" s="38"/>
      <c r="D30" s="70">
        <f>D16-E26*(E16-B18)</f>
        <v>154059.23755346602</v>
      </c>
      <c r="E30" s="70"/>
      <c r="F30" s="38"/>
      <c r="G30" s="35"/>
      <c r="H30" s="29">
        <f t="shared" si="13"/>
        <v>12803.910910905153</v>
      </c>
      <c r="I30" s="32">
        <f t="shared" si="14"/>
        <v>-25744.002544939154</v>
      </c>
      <c r="J30" s="3"/>
      <c r="K30" s="41" t="s">
        <v>26</v>
      </c>
      <c r="L30" s="31">
        <f>E22/E23</f>
        <v>159.9753063403644</v>
      </c>
      <c r="M30" s="3"/>
      <c r="N30" s="3"/>
      <c r="O30" s="3"/>
      <c r="S30" s="3"/>
      <c r="T30" s="3"/>
      <c r="U30" s="3"/>
    </row>
    <row r="31" spans="1:21" x14ac:dyDescent="0.3">
      <c r="A31" s="38"/>
      <c r="B31" s="38"/>
      <c r="C31" s="38"/>
      <c r="D31" s="70">
        <f>F16-E26*(G16-B18)</f>
        <v>198805.25435979926</v>
      </c>
      <c r="E31" s="70"/>
      <c r="F31" s="38"/>
      <c r="G31" s="34"/>
      <c r="H31" s="33">
        <f t="shared" si="13"/>
        <v>8401.8368272163716</v>
      </c>
      <c r="I31" s="36">
        <f t="shared" si="14"/>
        <v>-54666.121165062948</v>
      </c>
      <c r="J31" s="3"/>
      <c r="K31" s="3"/>
      <c r="L31" s="3"/>
      <c r="M31" s="3"/>
      <c r="N31" s="3"/>
      <c r="O31" s="3"/>
      <c r="S31" s="3"/>
      <c r="T31" s="3"/>
      <c r="U31" s="3"/>
    </row>
    <row r="33" spans="7:9" x14ac:dyDescent="0.3">
      <c r="G33" s="7" t="s">
        <v>37</v>
      </c>
      <c r="H33" s="14"/>
      <c r="I33" s="8"/>
    </row>
    <row r="34" spans="7:9" x14ac:dyDescent="0.3">
      <c r="G34" s="48" t="s">
        <v>27</v>
      </c>
      <c r="H34" s="49"/>
      <c r="I34" s="50"/>
    </row>
    <row r="35" spans="7:9" x14ac:dyDescent="0.3">
      <c r="G35" s="45">
        <v>1</v>
      </c>
      <c r="H35" s="41">
        <v>2</v>
      </c>
      <c r="I35" s="45">
        <v>3</v>
      </c>
    </row>
    <row r="36" spans="7:9" x14ac:dyDescent="0.3">
      <c r="G36" s="35">
        <f>(B7-$B$19)-$L$30*(C7-$B$18)</f>
        <v>11922.145912461725</v>
      </c>
      <c r="H36" s="30">
        <f>(D7-$B$19)-$L$30*(E7-$B$18)</f>
        <v>-23406.149292871007</v>
      </c>
      <c r="I36" s="32">
        <f>(F7-$B$19)-$L$30*(G7-$B$18)</f>
        <v>-3566.12459921137</v>
      </c>
    </row>
    <row r="37" spans="7:9" x14ac:dyDescent="0.3">
      <c r="G37" s="35">
        <f>(B8-$B$19)-$L$30*(C8-$B$18)</f>
        <v>3183.7263066783926</v>
      </c>
      <c r="H37" s="29">
        <f>(D8-$B$19)-$L$30*(E8-$B$18)</f>
        <v>-3492.0016902046409</v>
      </c>
      <c r="I37" s="32">
        <f>(F8-$B$19)-$L$30*(G8-$B$18)</f>
        <v>74698.542502459764</v>
      </c>
    </row>
    <row r="38" spans="7:9" x14ac:dyDescent="0.3">
      <c r="G38" s="35">
        <f>(B9-$B$19)-$L$30*(C9-$B$18)</f>
        <v>-15538.323267071362</v>
      </c>
      <c r="H38" s="29">
        <f>(D9-$B$19)-$L$30*(E9-$B$18)</f>
        <v>-50256.987945146197</v>
      </c>
      <c r="I38" s="32">
        <f>(F9-$B$19)-$L$30*(G9-$B$18)</f>
        <v>-1406.7666343618957</v>
      </c>
    </row>
    <row r="39" spans="7:9" x14ac:dyDescent="0.3">
      <c r="G39" s="35">
        <f>(B10-$B$19)-$L$30*(C10-$B$18)</f>
        <v>21277.923296664027</v>
      </c>
      <c r="H39" s="29">
        <f>(D10-$B$19)-$L$30*(E10-$B$18)</f>
        <v>-17485.75326216442</v>
      </c>
      <c r="I39" s="32">
        <f>(F10-$B$19)-$L$30*(G10-$B$18)</f>
        <v>-2160.6407424674253</v>
      </c>
    </row>
    <row r="40" spans="7:9" x14ac:dyDescent="0.3">
      <c r="G40" s="35">
        <f>(B11-$B$19)-$L$30*(C11-$B$18)</f>
        <v>12118.565331814563</v>
      </c>
      <c r="H40" s="29">
        <f>(D11-$B$19)-$L$30*(E11-$B$18)</f>
        <v>13407.010563409931</v>
      </c>
      <c r="I40" s="32">
        <f>(F11-$B$19)-$L$30*(G11-$B$18)</f>
        <v>93704.098575877768</v>
      </c>
    </row>
    <row r="41" spans="7:9" x14ac:dyDescent="0.3">
      <c r="G41" s="35">
        <f>(B12-$B$19)-$L$30*(C12-$B$18)</f>
        <v>-21900.817326694552</v>
      </c>
      <c r="H41" s="29">
        <f>(D12-$B$19)-$L$30*(E12-$B$18)</f>
        <v>-52824.000944482708</v>
      </c>
      <c r="I41" s="32">
        <f>(F12-$B$19)-$L$30*(G12-$B$18)</f>
        <v>21350.963413256468</v>
      </c>
    </row>
    <row r="42" spans="7:9" x14ac:dyDescent="0.3">
      <c r="G42" s="35"/>
      <c r="H42" s="29">
        <f>(D13-$B$19)-$L$30*(E13-$B$18)</f>
        <v>-10960.198120898822</v>
      </c>
      <c r="I42" s="32">
        <f>(F13-$B$19)-$L$30*(G13-$B$18)</f>
        <v>-10015.48163190842</v>
      </c>
    </row>
    <row r="43" spans="7:9" x14ac:dyDescent="0.3">
      <c r="G43" s="34"/>
      <c r="H43" s="33">
        <f>(D14-$B$19)-$L$30*(E14-$B$18)</f>
        <v>645.43016919325601</v>
      </c>
      <c r="I43" s="36">
        <f>(F14-$B$19)-$L$30*(G14-$B$18)</f>
        <v>-39295.160614333159</v>
      </c>
    </row>
  </sheetData>
  <mergeCells count="29">
    <mergeCell ref="G33:I33"/>
    <mergeCell ref="G34:I34"/>
    <mergeCell ref="B1:G1"/>
    <mergeCell ref="B2:C2"/>
    <mergeCell ref="D2:E2"/>
    <mergeCell ref="F2:G2"/>
    <mergeCell ref="B3:B5"/>
    <mergeCell ref="C3:C5"/>
    <mergeCell ref="D3:D5"/>
    <mergeCell ref="E3:E5"/>
    <mergeCell ref="F3:F5"/>
    <mergeCell ref="G3:G5"/>
    <mergeCell ref="P1:U1"/>
    <mergeCell ref="P2:Q2"/>
    <mergeCell ref="R2:S2"/>
    <mergeCell ref="T2:U2"/>
    <mergeCell ref="P15:U15"/>
    <mergeCell ref="I1:N1"/>
    <mergeCell ref="I2:J2"/>
    <mergeCell ref="K2:L2"/>
    <mergeCell ref="M2:N2"/>
    <mergeCell ref="I15:N15"/>
    <mergeCell ref="K21:L21"/>
    <mergeCell ref="D28:E28"/>
    <mergeCell ref="D29:E29"/>
    <mergeCell ref="D30:E30"/>
    <mergeCell ref="D31:E31"/>
    <mergeCell ref="G21:I21"/>
    <mergeCell ref="G22:I22"/>
  </mergeCells>
  <pageMargins left="0.7" right="0.7" top="0.75" bottom="0.75" header="0.3" footer="0.3"/>
  <pageSetup orientation="portrait" horizontalDpi="200" verticalDpi="200" copies="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220980</xdr:colOff>
                <xdr:row>6</xdr:row>
                <xdr:rowOff>30480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289560</xdr:colOff>
                <xdr:row>6</xdr:row>
                <xdr:rowOff>30480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3</xdr:col>
                <xdr:colOff>60960</xdr:colOff>
                <xdr:row>4</xdr:row>
                <xdr:rowOff>160020</xdr:rowOff>
              </from>
              <to>
                <xdr:col>3</xdr:col>
                <xdr:colOff>297180</xdr:colOff>
                <xdr:row>5</xdr:row>
                <xdr:rowOff>198120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312420</xdr:colOff>
                <xdr:row>6</xdr:row>
                <xdr:rowOff>30480</xdr:rowOff>
              </to>
            </anchor>
          </objectPr>
        </oleObject>
      </mc:Choice>
      <mc:Fallback>
        <oleObject progId="Equation.3" shapeId="1028" r:id="rId10"/>
      </mc:Fallback>
    </mc:AlternateContent>
    <mc:AlternateContent xmlns:mc="http://schemas.openxmlformats.org/markup-compatibility/2006">
      <mc:Choice Requires="x14">
        <oleObject progId="Equation.3" shapeId="1029" r:id="rId12">
          <objectPr defaultSize="0" autoPict="0" r:id="rId1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228600</xdr:colOff>
                <xdr:row>6</xdr:row>
                <xdr:rowOff>30480</xdr:rowOff>
              </to>
            </anchor>
          </objectPr>
        </oleObject>
      </mc:Choice>
      <mc:Fallback>
        <oleObject progId="Equation.3" shapeId="1029" r:id="rId12"/>
      </mc:Fallback>
    </mc:AlternateContent>
    <mc:AlternateContent xmlns:mc="http://schemas.openxmlformats.org/markup-compatibility/2006">
      <mc:Choice Requires="x14">
        <oleObject progId="Equation.3" shapeId="1030" r:id="rId14">
          <objectPr defaultSize="0" autoPict="0" r:id="rId15">
            <anchor moveWithCells="1" sizeWithCells="1">
              <from>
                <xdr:col>6</xdr:col>
                <xdr:colOff>0</xdr:colOff>
                <xdr:row>5</xdr:row>
                <xdr:rowOff>0</xdr:rowOff>
              </from>
              <to>
                <xdr:col>6</xdr:col>
                <xdr:colOff>312420</xdr:colOff>
                <xdr:row>6</xdr:row>
                <xdr:rowOff>30480</xdr:rowOff>
              </to>
            </anchor>
          </objectPr>
        </oleObject>
      </mc:Choice>
      <mc:Fallback>
        <oleObject progId="Equation.3" shapeId="1030" r:id="rId1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A</dc:creator>
  <cp:lastModifiedBy>Nikki A</cp:lastModifiedBy>
  <dcterms:created xsi:type="dcterms:W3CDTF">2022-01-17T04:52:26Z</dcterms:created>
  <dcterms:modified xsi:type="dcterms:W3CDTF">2022-01-18T09:09:20Z</dcterms:modified>
</cp:coreProperties>
</file>