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4556\OneDrive\Рабочий стол\Лаба9_1\"/>
    </mc:Choice>
  </mc:AlternateContent>
  <xr:revisionPtr revIDLastSave="0" documentId="13_ncr:1_{4DE250BA-7AB1-4364-8908-3BB57D358B10}" xr6:coauthVersionLast="47" xr6:coauthVersionMax="47" xr10:uidLastSave="{00000000-0000-0000-0000-000000000000}"/>
  <bookViews>
    <workbookView xWindow="2472" yWindow="2472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J18" i="1"/>
  <c r="K18" i="1"/>
  <c r="L18" i="1"/>
  <c r="M18" i="1"/>
  <c r="J19" i="1"/>
  <c r="K19" i="1"/>
  <c r="L19" i="1"/>
  <c r="M19" i="1"/>
  <c r="L20" i="1"/>
  <c r="J17" i="1"/>
  <c r="K17" i="1"/>
  <c r="L17" i="1"/>
  <c r="M17" i="1"/>
  <c r="J23" i="1"/>
  <c r="J22" i="1"/>
  <c r="B18" i="1" l="1"/>
  <c r="B17" i="1"/>
  <c r="B15" i="1"/>
  <c r="B14" i="1"/>
  <c r="G47" i="1" l="1"/>
  <c r="G42" i="1"/>
  <c r="G40" i="1"/>
  <c r="G21" i="1"/>
  <c r="G25" i="1"/>
  <c r="G24" i="1"/>
  <c r="G11" i="1"/>
  <c r="G37" i="1"/>
  <c r="G35" i="1"/>
  <c r="G23" i="1"/>
  <c r="G9" i="1"/>
  <c r="G41" i="1"/>
  <c r="G43" i="1"/>
  <c r="G7" i="1"/>
  <c r="G26" i="1"/>
  <c r="G2" i="1"/>
  <c r="G30" i="1"/>
  <c r="G16" i="1"/>
  <c r="G10" i="1"/>
  <c r="G15" i="1"/>
  <c r="G32" i="1"/>
  <c r="G44" i="1"/>
  <c r="G14" i="1"/>
  <c r="G46" i="1"/>
  <c r="G4" i="1"/>
  <c r="G20" i="1"/>
  <c r="G5" i="1"/>
  <c r="G13" i="1"/>
  <c r="G29" i="1"/>
  <c r="G45" i="1"/>
  <c r="G19" i="1"/>
  <c r="G51" i="1"/>
  <c r="G18" i="1"/>
  <c r="G34" i="1"/>
  <c r="G50" i="1"/>
  <c r="G31" i="1"/>
  <c r="G8" i="1"/>
  <c r="G48" i="1"/>
  <c r="G36" i="1"/>
  <c r="G17" i="1"/>
  <c r="G33" i="1"/>
  <c r="G49" i="1"/>
  <c r="G27" i="1"/>
  <c r="G6" i="1"/>
  <c r="G22" i="1"/>
  <c r="G38" i="1"/>
  <c r="G3" i="1"/>
  <c r="G39" i="1"/>
  <c r="G12" i="1"/>
  <c r="G28" i="1"/>
  <c r="F8" i="1"/>
  <c r="F31" i="1"/>
  <c r="F22" i="1"/>
  <c r="F13" i="1"/>
  <c r="F6" i="1"/>
  <c r="F3" i="1"/>
  <c r="F38" i="1"/>
  <c r="F32" i="1"/>
  <c r="F14" i="1"/>
  <c r="F30" i="1"/>
  <c r="F46" i="1"/>
  <c r="F48" i="1"/>
  <c r="F37" i="1"/>
  <c r="F15" i="1"/>
  <c r="F51" i="1"/>
  <c r="F18" i="1"/>
  <c r="F34" i="1"/>
  <c r="F50" i="1"/>
  <c r="F16" i="1"/>
  <c r="F9" i="1"/>
  <c r="F45" i="1"/>
  <c r="F19" i="1"/>
  <c r="F10" i="1"/>
  <c r="F26" i="1"/>
  <c r="F42" i="1"/>
  <c r="F40" i="1"/>
  <c r="F21" i="1"/>
  <c r="F11" i="1"/>
  <c r="F43" i="1"/>
  <c r="F36" i="1"/>
  <c r="F41" i="1"/>
  <c r="F35" i="1"/>
  <c r="F49" i="1"/>
  <c r="F27" i="1"/>
  <c r="F47" i="1"/>
  <c r="F12" i="1"/>
  <c r="F28" i="1"/>
  <c r="F4" i="1"/>
  <c r="F44" i="1"/>
  <c r="F17" i="1"/>
  <c r="F24" i="1"/>
  <c r="F5" i="1"/>
  <c r="F29" i="1"/>
  <c r="F7" i="1"/>
  <c r="F23" i="1"/>
  <c r="F39" i="1"/>
  <c r="F20" i="1"/>
  <c r="F25" i="1"/>
  <c r="F33" i="1"/>
  <c r="F2" i="1"/>
  <c r="N6" i="1" l="1" a="1"/>
  <c r="N6" i="1" s="1"/>
  <c r="J6" i="1" a="1"/>
  <c r="J6" i="1" s="1"/>
  <c r="K5" i="1" a="1"/>
  <c r="K5" i="1" s="1"/>
  <c r="M3" i="1" a="1"/>
  <c r="M3" i="1" s="1"/>
  <c r="L6" i="1" a="1"/>
  <c r="L6" i="1" s="1"/>
  <c r="N5" i="1" a="1"/>
  <c r="N5" i="1" s="1"/>
  <c r="J5" i="1" a="1"/>
  <c r="J5" i="1" s="1"/>
  <c r="K4" i="1" a="1"/>
  <c r="K4" i="1" s="1"/>
  <c r="M6" i="1" a="1"/>
  <c r="M6" i="1" s="1"/>
  <c r="M5" i="1" a="1"/>
  <c r="M5" i="1" s="1"/>
  <c r="N4" i="1" a="1"/>
  <c r="N4" i="1" s="1"/>
  <c r="J4" i="1" a="1"/>
  <c r="J4" i="1" s="1"/>
  <c r="K3" i="1" a="1"/>
  <c r="K3" i="1" s="1"/>
  <c r="L4" i="1" a="1"/>
  <c r="L4" i="1" s="1"/>
  <c r="K6" i="1" a="1"/>
  <c r="K6" i="1" s="1"/>
  <c r="L5" i="1" a="1"/>
  <c r="L5" i="1" s="1"/>
  <c r="M4" i="1" a="1"/>
  <c r="M4" i="1" s="1"/>
  <c r="N3" i="1" a="1"/>
  <c r="N3" i="1" s="1"/>
  <c r="L3" i="1" a="1"/>
  <c r="L3" i="1" s="1"/>
  <c r="J3" i="1" a="1"/>
  <c r="J3" i="1" s="1"/>
  <c r="M7" i="1" l="1"/>
  <c r="L7" i="1"/>
  <c r="O5" i="1"/>
  <c r="O4" i="1"/>
  <c r="N7" i="1" s="1"/>
  <c r="O6" i="1"/>
  <c r="J7" i="1"/>
  <c r="K7" i="1"/>
  <c r="O3" i="1"/>
  <c r="O7" i="1" l="1"/>
  <c r="I14" i="1" l="1"/>
  <c r="K13" i="1"/>
  <c r="L13" i="1"/>
  <c r="M12" i="1"/>
  <c r="M14" i="1"/>
  <c r="I13" i="1"/>
  <c r="I12" i="1"/>
  <c r="J13" i="1"/>
  <c r="L14" i="1"/>
  <c r="K12" i="1"/>
  <c r="J11" i="1"/>
  <c r="I17" i="1"/>
  <c r="K11" i="1"/>
  <c r="J12" i="1"/>
  <c r="L11" i="1"/>
  <c r="I11" i="1"/>
  <c r="K14" i="1"/>
  <c r="J14" i="1"/>
  <c r="M11" i="1"/>
  <c r="L12" i="1"/>
  <c r="M13" i="1"/>
  <c r="O17" i="1" l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<sst xmlns="http://schemas.openxmlformats.org/spreadsheetml/2006/main" count="54" uniqueCount="31">
  <si>
    <t>a1</t>
  </si>
  <si>
    <t>a2</t>
  </si>
  <si>
    <t>sigma1</t>
  </si>
  <si>
    <t>sigma2</t>
  </si>
  <si>
    <t>X</t>
  </si>
  <si>
    <t>Y</t>
  </si>
  <si>
    <t>r</t>
  </si>
  <si>
    <t>s</t>
  </si>
  <si>
    <t>x_min</t>
  </si>
  <si>
    <t>x_max</t>
  </si>
  <si>
    <t>y_min</t>
  </si>
  <si>
    <t>y_max</t>
  </si>
  <si>
    <t>Таблица сопряженности:</t>
  </si>
  <si>
    <t>A1</t>
  </si>
  <si>
    <t>A2</t>
  </si>
  <si>
    <t>A3</t>
  </si>
  <si>
    <t>B1</t>
  </si>
  <si>
    <t>B2</t>
  </si>
  <si>
    <t>B3</t>
  </si>
  <si>
    <t>B4</t>
  </si>
  <si>
    <t>B5</t>
  </si>
  <si>
    <t>Отрезок X</t>
  </si>
  <si>
    <t>Отрезок Y</t>
  </si>
  <si>
    <t>nj</t>
  </si>
  <si>
    <t>X^2</t>
  </si>
  <si>
    <t>Y^2</t>
  </si>
  <si>
    <t>Хи</t>
  </si>
  <si>
    <t>Фишер</t>
  </si>
  <si>
    <t xml:space="preserve"> </t>
  </si>
  <si>
    <t>A4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</si>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</sst>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9" zoomScale="117" workbookViewId="0">
      <selection activeCell="N20" sqref="N20"/>
    </sheetView>
  </sheetViews>
  <sheetFormatPr defaultRowHeight="14.4" x14ac:dyDescent="0.3"/>
  <cols>
    <col min="8" max="8" width="21.77734375" customWidth="1"/>
  </cols>
  <sheetData>
    <row r="1" spans="1:15" x14ac:dyDescent="0.3">
      <c r="A1" s="1"/>
      <c r="B1" s="1"/>
      <c r="C1" s="1"/>
      <c r="D1" s="2" t="s">
        <v>4</v>
      </c>
      <c r="E1" s="2" t="s">
        <v>5</v>
      </c>
      <c r="F1" s="2" t="s">
        <v>21</v>
      </c>
      <c r="G1" s="2" t="s">
        <v>22</v>
      </c>
      <c r="I1" t="s">
        <v>12</v>
      </c>
    </row>
    <row r="2" spans="1:15" x14ac:dyDescent="0.3">
      <c r="A2" s="1"/>
      <c r="B2" s="1"/>
      <c r="C2" s="1"/>
      <c r="D2" s="2">
        <v>-2.6472216172380056</v>
      </c>
      <c r="E2" s="2">
        <v>4.5750974376535289</v>
      </c>
      <c r="F2" s="2">
        <f t="shared" ref="F2:F33" si="0">ROUNDDOWN((D2-$B$14)/(($B$15-$B$14)/$B$10),0)</f>
        <v>0</v>
      </c>
      <c r="G2" s="2">
        <f>ROUNDDOWN((E2-$B$17)/(($B$18-$B$17)/$B$11),0)</f>
        <v>2</v>
      </c>
      <c r="H2" s="2" t="s">
        <v>28</v>
      </c>
      <c r="I2" s="2"/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23</v>
      </c>
    </row>
    <row r="3" spans="1:15" x14ac:dyDescent="0.3">
      <c r="A3" s="1" t="s">
        <v>0</v>
      </c>
      <c r="B3" s="1">
        <v>0</v>
      </c>
      <c r="C3" s="1"/>
      <c r="D3" s="2">
        <v>0.19188938851043963</v>
      </c>
      <c r="E3" s="2">
        <v>4.4144175141865558</v>
      </c>
      <c r="F3" s="2">
        <f t="shared" si="0"/>
        <v>1</v>
      </c>
      <c r="G3" s="2">
        <f t="shared" ref="G3:G51" si="1">ROUNDDOWN((E3-$B$17)/(($B$18-$B$17)/$B$11),0)</f>
        <v>2</v>
      </c>
      <c r="H3" s="2" t="s">
        <v>28</v>
      </c>
      <c r="I3" s="3" t="s">
        <v>13</v>
      </c>
      <c r="J3" s="2" cm="1">
        <f t="array" ref="J3">SUMPRODUCT(--($F$2:$F$51=0), --($G$2:$G$51=0))</f>
        <v>3</v>
      </c>
      <c r="K3" s="2" cm="1">
        <f t="array" ref="K3">SUMPRODUCT(--($F$2:$F$51=0), --($G$2:$G$51=1))</f>
        <v>3</v>
      </c>
      <c r="L3" s="2" cm="1">
        <f t="array" ref="L3">SUMPRODUCT(--($F$2:$F$51=0), --($G$2:$G$51=2))</f>
        <v>4</v>
      </c>
      <c r="M3" s="2" cm="1">
        <f t="array" ref="M3">SUMPRODUCT(--($F$2:$F$51=0), --($G$2:$G$51=3))</f>
        <v>4</v>
      </c>
      <c r="N3" s="2" cm="1">
        <f t="array" ref="N3">SUMPRODUCT(--($F$2:$F$51=0), --($G$2:$G$51=4))</f>
        <v>3</v>
      </c>
      <c r="O3" s="2">
        <f>SUM(J3:N3)</f>
        <v>17</v>
      </c>
    </row>
    <row r="4" spans="1:15" x14ac:dyDescent="0.3">
      <c r="A4" s="1" t="s">
        <v>1</v>
      </c>
      <c r="B4" s="1">
        <v>5</v>
      </c>
      <c r="C4" s="1"/>
      <c r="D4" s="2">
        <v>0.48570736304697593</v>
      </c>
      <c r="E4" s="2">
        <v>3.9258821985995596</v>
      </c>
      <c r="F4" s="2">
        <f t="shared" si="0"/>
        <v>1</v>
      </c>
      <c r="G4" s="2">
        <f t="shared" si="1"/>
        <v>2</v>
      </c>
      <c r="H4" t="s">
        <v>28</v>
      </c>
      <c r="I4" s="3" t="s">
        <v>14</v>
      </c>
      <c r="J4" s="2" cm="1">
        <f t="array" ref="J4">SUMPRODUCT(--($F$2:$F$51=1), --($G$2:$G$51=0))</f>
        <v>1</v>
      </c>
      <c r="K4" s="2" cm="1">
        <f t="array" ref="K4">SUMPRODUCT(--($F$2:$F$51=1), --($G$2:$G$51=1))</f>
        <v>8</v>
      </c>
      <c r="L4" s="2" cm="1">
        <f t="array" ref="L4">SUMPRODUCT(--($F$2:$F$51=1), --($G$2:$G$51=2))</f>
        <v>3</v>
      </c>
      <c r="M4" s="2" cm="1">
        <f t="array" ref="M4">SUMPRODUCT(--($F$2:$F$51=1), --($G$2:$G$51=3))</f>
        <v>5</v>
      </c>
      <c r="N4" s="2" cm="1">
        <f t="array" ref="N4">SUMPRODUCT(--($F$2:$F$51=1), --($G$2:$G$51=4))</f>
        <v>5</v>
      </c>
      <c r="O4" s="2">
        <f t="shared" ref="O4:O6" si="2">SUM(J4:N4)</f>
        <v>22</v>
      </c>
    </row>
    <row r="5" spans="1:15" x14ac:dyDescent="0.3">
      <c r="A5" s="1"/>
      <c r="B5" s="1"/>
      <c r="C5" s="1"/>
      <c r="D5" s="2">
        <v>1.2978003293700489</v>
      </c>
      <c r="E5" s="2">
        <v>11.247010772449034</v>
      </c>
      <c r="F5" s="2">
        <f t="shared" si="0"/>
        <v>1</v>
      </c>
      <c r="G5" s="2">
        <f t="shared" si="1"/>
        <v>5</v>
      </c>
      <c r="H5" t="s">
        <v>28</v>
      </c>
      <c r="I5" s="3" t="s">
        <v>15</v>
      </c>
      <c r="J5" s="2" cm="1">
        <f t="array" ref="J5">SUMPRODUCT(--($F$2:$F$51=2), --($G$2:$G$51=0))</f>
        <v>0</v>
      </c>
      <c r="K5" s="2" cm="1">
        <f t="array" ref="K5">SUMPRODUCT(--($F$2:$F$51=2), --($G$2:$G$51=1))</f>
        <v>1</v>
      </c>
      <c r="L5" s="2" cm="1">
        <f t="array" ref="L5">SUMPRODUCT(--($F$2:$F$51=2), --($G$2:$G$51=2))</f>
        <v>4</v>
      </c>
      <c r="M5" s="2" cm="1">
        <f t="array" ref="M5">SUMPRODUCT(--($F$2:$F$51=2), --($G$2:$G$51=3))</f>
        <v>1</v>
      </c>
      <c r="N5" s="2" cm="1">
        <f t="array" ref="N5">SUMPRODUCT(--($F$2:$F$51=2), --($G$2:$G$51=4))</f>
        <v>2</v>
      </c>
      <c r="O5" s="2">
        <f t="shared" si="2"/>
        <v>8</v>
      </c>
    </row>
    <row r="6" spans="1:15" x14ac:dyDescent="0.3">
      <c r="A6" s="1" t="s">
        <v>2</v>
      </c>
      <c r="B6" s="1">
        <v>2</v>
      </c>
      <c r="C6" s="1"/>
      <c r="D6" s="2">
        <v>0.79501689402539522</v>
      </c>
      <c r="E6" s="2">
        <v>10.843507625728812</v>
      </c>
      <c r="F6" s="2">
        <f t="shared" si="0"/>
        <v>1</v>
      </c>
      <c r="G6" s="2">
        <f t="shared" si="1"/>
        <v>4</v>
      </c>
      <c r="H6" t="s">
        <v>28</v>
      </c>
      <c r="I6" s="3" t="s">
        <v>29</v>
      </c>
      <c r="J6" s="2" cm="1">
        <f t="array" ref="J6">SUMPRODUCT(--($F$2:$F$51=3), --($G$2:$G$51=0))</f>
        <v>0</v>
      </c>
      <c r="K6" s="2" cm="1">
        <f t="array" ref="K6">SUMPRODUCT(--($F$2:$F$51=3), --($G$2:$G$51=1))</f>
        <v>0</v>
      </c>
      <c r="L6" s="2" cm="1">
        <f t="array" ref="L6">SUMPRODUCT(--($F$2:$F$51=3), --($G$2:$G$51=2))</f>
        <v>0</v>
      </c>
      <c r="M6" s="2" cm="1">
        <f t="array" ref="M6">SUMPRODUCT(--($F$2:$F$51=3), --($G$2:$G$51=3))</f>
        <v>1</v>
      </c>
      <c r="N6" s="2" cm="1">
        <f t="array" ref="N6">SUMPRODUCT(--($F$2:$F$51=3), --($G$2:$G$51=4))</f>
        <v>0</v>
      </c>
      <c r="O6" s="2">
        <f t="shared" si="2"/>
        <v>1</v>
      </c>
    </row>
    <row r="7" spans="1:15" x14ac:dyDescent="0.3">
      <c r="A7" s="1" t="s">
        <v>3</v>
      </c>
      <c r="B7" s="1">
        <v>4</v>
      </c>
      <c r="C7" s="1"/>
      <c r="D7" s="2">
        <v>-2.729917293268354</v>
      </c>
      <c r="E7" s="2">
        <v>1.3157873246936314</v>
      </c>
      <c r="F7" s="2">
        <f t="shared" si="0"/>
        <v>0</v>
      </c>
      <c r="G7" s="2">
        <f t="shared" si="1"/>
        <v>1</v>
      </c>
      <c r="H7" t="s">
        <v>28</v>
      </c>
      <c r="I7" s="2" t="s">
        <v>30</v>
      </c>
      <c r="J7" s="2">
        <f>SUM(J3:J6)</f>
        <v>4</v>
      </c>
      <c r="K7" s="2">
        <f>SUM(K3:K6)</f>
        <v>12</v>
      </c>
      <c r="L7" s="2">
        <f>SUM(L3:L6)</f>
        <v>11</v>
      </c>
      <c r="M7" s="2">
        <f>SUM(M3:M6)</f>
        <v>11</v>
      </c>
      <c r="N7" s="2">
        <f>SUM(N3:N6)</f>
        <v>10</v>
      </c>
      <c r="O7" s="2">
        <f>SUM(O3:O6)</f>
        <v>48</v>
      </c>
    </row>
    <row r="8" spans="1:15" x14ac:dyDescent="0.3">
      <c r="A8" s="1"/>
      <c r="B8" s="1"/>
      <c r="C8" s="1"/>
      <c r="D8" s="2">
        <v>0.26075602008668936</v>
      </c>
      <c r="E8" s="2">
        <v>2.9433093356500559</v>
      </c>
      <c r="F8" s="2">
        <f t="shared" si="0"/>
        <v>1</v>
      </c>
      <c r="G8" s="2">
        <f t="shared" si="1"/>
        <v>1</v>
      </c>
      <c r="H8" t="s">
        <v>28</v>
      </c>
    </row>
    <row r="9" spans="1:15" x14ac:dyDescent="0.3">
      <c r="A9" s="1"/>
      <c r="B9" s="1"/>
      <c r="C9" s="1"/>
      <c r="D9" s="2">
        <v>-0.18699330577036985</v>
      </c>
      <c r="E9" s="2">
        <v>9.9092173990454029</v>
      </c>
      <c r="F9" s="2">
        <f t="shared" si="0"/>
        <v>1</v>
      </c>
      <c r="G9" s="2">
        <f t="shared" si="1"/>
        <v>4</v>
      </c>
      <c r="H9" t="s">
        <v>28</v>
      </c>
    </row>
    <row r="10" spans="1:15" x14ac:dyDescent="0.3">
      <c r="A10" s="1" t="s">
        <v>6</v>
      </c>
      <c r="B10" s="1">
        <v>4</v>
      </c>
      <c r="C10" s="1"/>
      <c r="D10" s="2">
        <v>1.3663650875144782</v>
      </c>
      <c r="E10" s="2">
        <v>2.8598127526751504</v>
      </c>
      <c r="F10" s="2">
        <f t="shared" si="0"/>
        <v>1</v>
      </c>
      <c r="G10" s="2">
        <f t="shared" si="1"/>
        <v>1</v>
      </c>
      <c r="H10" t="s">
        <v>28</v>
      </c>
      <c r="I10" t="s">
        <v>4</v>
      </c>
      <c r="O10" t="s">
        <v>24</v>
      </c>
    </row>
    <row r="11" spans="1:15" x14ac:dyDescent="0.3">
      <c r="A11" s="1" t="s">
        <v>7</v>
      </c>
      <c r="B11" s="1">
        <v>5</v>
      </c>
      <c r="C11" s="1"/>
      <c r="D11" s="2">
        <v>-0.95932731650467007</v>
      </c>
      <c r="E11" s="2">
        <v>6.2539475348666649</v>
      </c>
      <c r="F11" s="2">
        <f t="shared" si="0"/>
        <v>0</v>
      </c>
      <c r="G11" s="2">
        <f t="shared" si="1"/>
        <v>3</v>
      </c>
      <c r="H11" t="s">
        <v>28</v>
      </c>
      <c r="I11">
        <f>(J3 - J$7*$O3/$O$7)^2/(J$7*$O3/$O$7)</f>
        <v>1.7696078431372546</v>
      </c>
      <c r="J11">
        <f>(K3 - K$7*$O3/$O$7)^2/(K$7*$O3/$O$7)</f>
        <v>0.36764705882352944</v>
      </c>
      <c r="K11">
        <f>(L3 - L$7*$O3/$O$7)^2/(L$7*$O3/$O$7)</f>
        <v>2.7852049910873358E-3</v>
      </c>
      <c r="L11">
        <f>(M3 - M$7*$O3/$O$7)^2/(M$7*$O3/$O$7)</f>
        <v>2.7852049910873358E-3</v>
      </c>
      <c r="M11">
        <f>(N3 - N$7*$O3/$O$7)^2/(N$7*$O3/$O$7)</f>
        <v>8.2843137254901916E-2</v>
      </c>
      <c r="O11">
        <f>SUM(I11:M14)</f>
        <v>12.142197374817696</v>
      </c>
    </row>
    <row r="12" spans="1:15" x14ac:dyDescent="0.3">
      <c r="A12" s="1"/>
      <c r="B12" s="1"/>
      <c r="C12" s="1"/>
      <c r="D12" s="2">
        <v>-1.825413187809503</v>
      </c>
      <c r="E12" s="2">
        <v>10.104401251985809</v>
      </c>
      <c r="F12" s="2">
        <f t="shared" si="0"/>
        <v>0</v>
      </c>
      <c r="G12" s="2">
        <f t="shared" si="1"/>
        <v>4</v>
      </c>
      <c r="H12" t="s">
        <v>28</v>
      </c>
      <c r="I12">
        <f t="shared" ref="I12:M12" si="3">(J4 - J$7*$O4/$O$7)^2/(J$7*$O4/$O$7)</f>
        <v>0.37878787878787873</v>
      </c>
      <c r="J12">
        <f t="shared" si="3"/>
        <v>1.1363636363636365</v>
      </c>
      <c r="K12">
        <f t="shared" si="3"/>
        <v>0.82679063360881555</v>
      </c>
      <c r="L12">
        <f t="shared" si="3"/>
        <v>3.443526170798947E-4</v>
      </c>
      <c r="M12">
        <f t="shared" si="3"/>
        <v>3.7878787878787935E-2</v>
      </c>
    </row>
    <row r="13" spans="1:15" x14ac:dyDescent="0.3">
      <c r="A13" s="1"/>
      <c r="B13" s="1"/>
      <c r="C13" s="1"/>
      <c r="D13" s="2">
        <v>2.7559692927726753</v>
      </c>
      <c r="E13" s="2">
        <v>3.0816766851906214</v>
      </c>
      <c r="F13" s="2">
        <f t="shared" si="0"/>
        <v>2</v>
      </c>
      <c r="G13" s="2">
        <f t="shared" si="1"/>
        <v>1</v>
      </c>
      <c r="H13" t="s">
        <v>28</v>
      </c>
      <c r="I13">
        <f t="shared" ref="I13:M13" si="4">(J5 - J$7*$O5/$O$7)^2/(J$7*$O5/$O$7)</f>
        <v>0.66666666666666663</v>
      </c>
      <c r="J13">
        <f t="shared" si="4"/>
        <v>0.5</v>
      </c>
      <c r="K13">
        <f t="shared" si="4"/>
        <v>2.5606060606060614</v>
      </c>
      <c r="L13">
        <f t="shared" si="4"/>
        <v>0.37878787878787873</v>
      </c>
      <c r="M13">
        <f t="shared" si="4"/>
        <v>6.6666666666666638E-2</v>
      </c>
    </row>
    <row r="14" spans="1:15" x14ac:dyDescent="0.3">
      <c r="A14" s="1" t="s">
        <v>8</v>
      </c>
      <c r="B14" s="1">
        <f>MIN(D2:D51)</f>
        <v>-3.2551857023334492</v>
      </c>
      <c r="C14" s="1"/>
      <c r="D14" s="2">
        <v>-1.9556637237761629</v>
      </c>
      <c r="E14" s="2">
        <v>2.8708944141143817</v>
      </c>
      <c r="F14" s="2">
        <f t="shared" si="0"/>
        <v>0</v>
      </c>
      <c r="G14" s="2">
        <f t="shared" si="1"/>
        <v>1</v>
      </c>
      <c r="H14" t="s">
        <v>28</v>
      </c>
      <c r="I14">
        <f t="shared" ref="I14:M14" si="5">(J6 - J$7*$O6/$O$7)^2/(J$7*$O6/$O$7)</f>
        <v>8.3333333333333329E-2</v>
      </c>
      <c r="J14">
        <f t="shared" si="5"/>
        <v>0.25</v>
      </c>
      <c r="K14">
        <f t="shared" si="5"/>
        <v>0.22916666666666666</v>
      </c>
      <c r="L14">
        <f t="shared" si="5"/>
        <v>2.5928030303030303</v>
      </c>
      <c r="M14">
        <f t="shared" si="5"/>
        <v>0.20833333333333334</v>
      </c>
    </row>
    <row r="15" spans="1:15" x14ac:dyDescent="0.3">
      <c r="A15" s="1" t="s">
        <v>9</v>
      </c>
      <c r="B15" s="1">
        <f>MAX(D2:D51)</f>
        <v>6.3099791853531082</v>
      </c>
      <c r="C15" s="1"/>
      <c r="D15" s="2">
        <v>-2.488408074893953</v>
      </c>
      <c r="E15" s="2">
        <v>7.2405439845530424</v>
      </c>
      <c r="F15" s="2">
        <f t="shared" si="0"/>
        <v>0</v>
      </c>
      <c r="G15" s="2">
        <f t="shared" si="1"/>
        <v>3</v>
      </c>
      <c r="H15" t="s">
        <v>28</v>
      </c>
    </row>
    <row r="16" spans="1:15" x14ac:dyDescent="0.3">
      <c r="A16" s="1"/>
      <c r="B16" s="1"/>
      <c r="C16" s="1"/>
      <c r="D16" s="2">
        <v>3.2317328595373969</v>
      </c>
      <c r="E16" s="2">
        <v>5.7291792363832865</v>
      </c>
      <c r="F16" s="2">
        <f t="shared" si="0"/>
        <v>2</v>
      </c>
      <c r="G16" s="2">
        <f t="shared" si="1"/>
        <v>2</v>
      </c>
      <c r="H16" t="s">
        <v>28</v>
      </c>
      <c r="I16" t="s">
        <v>5</v>
      </c>
      <c r="O16" t="s">
        <v>25</v>
      </c>
    </row>
    <row r="17" spans="1:15" x14ac:dyDescent="0.3">
      <c r="A17" s="1" t="s">
        <v>10</v>
      </c>
      <c r="B17" s="1">
        <f>MIN(E2:E51)</f>
        <v>-1.8844591080062321</v>
      </c>
      <c r="C17" s="1"/>
      <c r="D17" s="2">
        <v>-2.6290434538300085</v>
      </c>
      <c r="E17" s="2">
        <v>0.35747589560344828</v>
      </c>
      <c r="F17" s="2">
        <f t="shared" si="0"/>
        <v>0</v>
      </c>
      <c r="G17" s="2">
        <f t="shared" si="1"/>
        <v>0</v>
      </c>
      <c r="H17" t="s">
        <v>28</v>
      </c>
      <c r="I17">
        <f>J3*LN((J3/(J$7*$O3/$O$7)))</f>
        <v>2.2509167831996821</v>
      </c>
      <c r="J17">
        <f t="shared" ref="J17:M17" si="6">K3*LN((K3/(K$7*$O3/$O$7)))</f>
        <v>-1.044920082804647</v>
      </c>
      <c r="K17">
        <f t="shared" si="6"/>
        <v>0.10554702069277924</v>
      </c>
      <c r="L17">
        <f t="shared" si="6"/>
        <v>0.10554702069277924</v>
      </c>
      <c r="M17">
        <f t="shared" si="6"/>
        <v>-0.49795541242278352</v>
      </c>
      <c r="O17">
        <f>SUM(I17:M20)</f>
        <v>5.8060368102168667</v>
      </c>
    </row>
    <row r="18" spans="1:15" x14ac:dyDescent="0.3">
      <c r="A18" s="1" t="s">
        <v>11</v>
      </c>
      <c r="B18" s="1">
        <f>MAX(E2:E51)</f>
        <v>11.247010772449034</v>
      </c>
      <c r="C18" s="1"/>
      <c r="D18" s="2">
        <v>3.3973808138423962</v>
      </c>
      <c r="E18" s="2">
        <v>4.974713992198101</v>
      </c>
      <c r="F18" s="2">
        <f t="shared" si="0"/>
        <v>2</v>
      </c>
      <c r="G18" s="2">
        <f t="shared" si="1"/>
        <v>2</v>
      </c>
      <c r="H18" t="s">
        <v>28</v>
      </c>
      <c r="I18">
        <f t="shared" ref="I18:M18" si="7">J4*LN((J4/(J$7*$O4/$O$7)))</f>
        <v>-0.60613580357031538</v>
      </c>
      <c r="J18">
        <f t="shared" si="7"/>
        <v>2.9975475955312856</v>
      </c>
      <c r="K18">
        <f t="shared" si="7"/>
        <v>-1.5573732797420572</v>
      </c>
      <c r="L18">
        <f t="shared" si="7"/>
        <v>-4.1494014073475895E-2</v>
      </c>
      <c r="M18">
        <f t="shared" si="7"/>
        <v>0.43505688494814948</v>
      </c>
    </row>
    <row r="19" spans="1:15" x14ac:dyDescent="0.3">
      <c r="A19" s="1"/>
      <c r="B19" s="1"/>
      <c r="C19" s="1"/>
      <c r="D19" s="2">
        <v>6.3099791853531082</v>
      </c>
      <c r="E19" s="2">
        <v>1.6803513140545561</v>
      </c>
      <c r="F19" s="2">
        <f t="shared" si="0"/>
        <v>4</v>
      </c>
      <c r="G19" s="2">
        <f t="shared" si="1"/>
        <v>1</v>
      </c>
      <c r="H19" t="s">
        <v>28</v>
      </c>
      <c r="I19">
        <v>0</v>
      </c>
      <c r="J19">
        <f t="shared" ref="I19:M19" si="8">K5*LN((K5/(K$7*$O5/$O$7)))</f>
        <v>-0.69314718055994529</v>
      </c>
      <c r="K19">
        <f t="shared" si="8"/>
        <v>3.1206342301983008</v>
      </c>
      <c r="L19">
        <f t="shared" si="8"/>
        <v>-0.60613580357031538</v>
      </c>
      <c r="M19">
        <f t="shared" si="8"/>
        <v>0.36464311358790918</v>
      </c>
    </row>
    <row r="20" spans="1:15" x14ac:dyDescent="0.3">
      <c r="A20" s="1"/>
      <c r="B20" s="1"/>
      <c r="C20" s="1"/>
      <c r="D20" s="2">
        <v>-3.2551857023334492</v>
      </c>
      <c r="E20" s="2">
        <v>-1.1361449316779675</v>
      </c>
      <c r="F20" s="2">
        <f t="shared" si="0"/>
        <v>0</v>
      </c>
      <c r="G20" s="2">
        <f t="shared" si="1"/>
        <v>0</v>
      </c>
      <c r="H20" t="s">
        <v>28</v>
      </c>
      <c r="I20">
        <v>0</v>
      </c>
      <c r="J20">
        <v>0</v>
      </c>
      <c r="K20">
        <v>0</v>
      </c>
      <c r="L20">
        <f t="shared" ref="I20:M20" si="9">M6*LN((M6/(M$7*$O6/$O$7)))</f>
        <v>1.4733057381095205</v>
      </c>
      <c r="M20">
        <v>0</v>
      </c>
    </row>
    <row r="21" spans="1:15" x14ac:dyDescent="0.3">
      <c r="A21" s="1"/>
      <c r="B21" s="1"/>
      <c r="C21" s="1"/>
      <c r="D21" s="2">
        <v>1.766759303216394</v>
      </c>
      <c r="E21" s="2">
        <v>6.1765344354824432</v>
      </c>
      <c r="F21" s="2">
        <f t="shared" si="0"/>
        <v>2</v>
      </c>
      <c r="G21" s="2">
        <f t="shared" si="1"/>
        <v>3</v>
      </c>
      <c r="H21" t="s">
        <v>28</v>
      </c>
    </row>
    <row r="22" spans="1:15" x14ac:dyDescent="0.3">
      <c r="A22" s="1"/>
      <c r="B22" s="1"/>
      <c r="C22" s="1"/>
      <c r="D22" s="2">
        <v>-2.4252811168378128</v>
      </c>
      <c r="E22" s="2">
        <v>6.1307931467031951</v>
      </c>
      <c r="F22" s="2">
        <f t="shared" si="0"/>
        <v>0</v>
      </c>
      <c r="G22" s="2">
        <f t="shared" si="1"/>
        <v>3</v>
      </c>
      <c r="H22" t="s">
        <v>28</v>
      </c>
      <c r="I22" t="s">
        <v>26</v>
      </c>
      <c r="J22">
        <f>CHIINV(0.95, 3*4)</f>
        <v>5.2260294883926397</v>
      </c>
    </row>
    <row r="23" spans="1:15" x14ac:dyDescent="0.3">
      <c r="A23" s="1"/>
      <c r="B23" s="1"/>
      <c r="C23" s="1"/>
      <c r="D23" s="2">
        <v>2.0579902545183724</v>
      </c>
      <c r="E23" s="2">
        <v>9.7551607510287681</v>
      </c>
      <c r="F23" s="2">
        <f t="shared" si="0"/>
        <v>2</v>
      </c>
      <c r="G23" s="2">
        <f t="shared" si="1"/>
        <v>4</v>
      </c>
      <c r="H23" t="s">
        <v>28</v>
      </c>
      <c r="I23" t="s">
        <v>27</v>
      </c>
      <c r="J23">
        <f>FINV(0.05, 3, 4)</f>
        <v>6.5913821164255788</v>
      </c>
    </row>
    <row r="24" spans="1:15" x14ac:dyDescent="0.3">
      <c r="A24" s="1"/>
      <c r="B24" s="1"/>
      <c r="C24" s="1"/>
      <c r="D24" s="2">
        <v>-1.1319250405041328</v>
      </c>
      <c r="E24" s="2">
        <v>8.9803027468341714</v>
      </c>
      <c r="F24" s="2">
        <f t="shared" si="0"/>
        <v>0</v>
      </c>
      <c r="G24" s="2">
        <f t="shared" si="1"/>
        <v>4</v>
      </c>
    </row>
    <row r="25" spans="1:15" x14ac:dyDescent="0.3">
      <c r="A25" s="1"/>
      <c r="B25" s="1"/>
      <c r="C25" s="1"/>
      <c r="D25" s="2">
        <v>-1.2638695660212645E-2</v>
      </c>
      <c r="E25" s="2">
        <v>6.1849825749549918</v>
      </c>
      <c r="F25" s="2">
        <f t="shared" si="0"/>
        <v>1</v>
      </c>
      <c r="G25" s="2">
        <f t="shared" si="1"/>
        <v>3</v>
      </c>
    </row>
    <row r="26" spans="1:15" x14ac:dyDescent="0.3">
      <c r="A26" s="1"/>
      <c r="B26" s="1"/>
      <c r="C26" s="1"/>
      <c r="D26" s="2">
        <v>1.1213505760844249</v>
      </c>
      <c r="E26" s="2">
        <v>7.4767439639569444</v>
      </c>
      <c r="F26" s="2">
        <f t="shared" si="0"/>
        <v>1</v>
      </c>
      <c r="G26" s="2">
        <f t="shared" si="1"/>
        <v>3</v>
      </c>
    </row>
    <row r="27" spans="1:15" x14ac:dyDescent="0.3">
      <c r="A27" s="1"/>
      <c r="B27" s="1"/>
      <c r="C27" s="1"/>
      <c r="D27" s="2">
        <v>3.7020978174583248</v>
      </c>
      <c r="E27" s="2">
        <v>10.511651573695467</v>
      </c>
      <c r="F27" s="2">
        <f t="shared" si="0"/>
        <v>2</v>
      </c>
      <c r="G27" s="2">
        <f t="shared" si="1"/>
        <v>4</v>
      </c>
    </row>
    <row r="28" spans="1:15" x14ac:dyDescent="0.3">
      <c r="A28" s="1"/>
      <c r="B28" s="1"/>
      <c r="C28" s="1"/>
      <c r="D28" s="2">
        <v>0.38013158169895783</v>
      </c>
      <c r="E28" s="2">
        <v>2.5279527882917483</v>
      </c>
      <c r="F28" s="2">
        <f t="shared" si="0"/>
        <v>1</v>
      </c>
      <c r="G28" s="2">
        <f t="shared" si="1"/>
        <v>1</v>
      </c>
    </row>
    <row r="29" spans="1:15" x14ac:dyDescent="0.3">
      <c r="A29" s="1"/>
      <c r="B29" s="1"/>
      <c r="C29" s="1"/>
      <c r="D29" s="2">
        <v>1.1213389465969446</v>
      </c>
      <c r="E29" s="2">
        <v>9.3866346368933407</v>
      </c>
      <c r="F29" s="2">
        <f t="shared" si="0"/>
        <v>1</v>
      </c>
      <c r="G29" s="2">
        <f t="shared" si="1"/>
        <v>4</v>
      </c>
    </row>
    <row r="30" spans="1:15" x14ac:dyDescent="0.3">
      <c r="A30" s="1"/>
      <c r="B30" s="1"/>
      <c r="C30" s="1"/>
      <c r="D30" s="2">
        <v>0.99377467837619171</v>
      </c>
      <c r="E30" s="2">
        <v>3.1874675726367991</v>
      </c>
      <c r="F30" s="2">
        <f t="shared" si="0"/>
        <v>1</v>
      </c>
      <c r="G30" s="2">
        <f t="shared" si="1"/>
        <v>1</v>
      </c>
    </row>
    <row r="31" spans="1:15" x14ac:dyDescent="0.3">
      <c r="A31" s="1"/>
      <c r="B31" s="1"/>
      <c r="C31" s="1"/>
      <c r="D31" s="2">
        <v>-1.2448687719666518</v>
      </c>
      <c r="E31" s="2">
        <v>6.0061249316110521</v>
      </c>
      <c r="F31" s="2">
        <f t="shared" si="0"/>
        <v>0</v>
      </c>
      <c r="G31" s="2">
        <f t="shared" si="1"/>
        <v>3</v>
      </c>
    </row>
    <row r="32" spans="1:15" x14ac:dyDescent="0.3">
      <c r="A32" s="1"/>
      <c r="B32" s="1"/>
      <c r="C32" s="1"/>
      <c r="D32" s="2">
        <v>-0.17673248409333989</v>
      </c>
      <c r="E32" s="2">
        <v>7.3185411478737912</v>
      </c>
      <c r="F32" s="2">
        <f t="shared" si="0"/>
        <v>1</v>
      </c>
      <c r="G32" s="2">
        <f t="shared" si="1"/>
        <v>3</v>
      </c>
    </row>
    <row r="33" spans="1:7" x14ac:dyDescent="0.3">
      <c r="A33" s="1"/>
      <c r="B33" s="1"/>
      <c r="C33" s="1"/>
      <c r="D33" s="2">
        <v>-2.6348275366023275</v>
      </c>
      <c r="E33" s="2">
        <v>-0.32994080375977664</v>
      </c>
      <c r="F33" s="2">
        <f t="shared" si="0"/>
        <v>0</v>
      </c>
      <c r="G33" s="2">
        <f t="shared" si="1"/>
        <v>0</v>
      </c>
    </row>
    <row r="34" spans="1:7" x14ac:dyDescent="0.3">
      <c r="A34" s="1"/>
      <c r="B34" s="1"/>
      <c r="C34" s="1"/>
      <c r="D34" s="2">
        <v>-0.53177664170601857</v>
      </c>
      <c r="E34" s="2">
        <v>-1.8844591080062321</v>
      </c>
      <c r="F34" s="2">
        <f t="shared" ref="F34:F51" si="10">ROUNDDOWN((D34-$B$14)/(($B$15-$B$14)/$B$10),0)</f>
        <v>1</v>
      </c>
      <c r="G34" s="2">
        <f t="shared" si="1"/>
        <v>0</v>
      </c>
    </row>
    <row r="35" spans="1:7" x14ac:dyDescent="0.3">
      <c r="A35" s="1"/>
      <c r="B35" s="1"/>
      <c r="C35" s="1"/>
      <c r="D35" s="2">
        <v>-1.779365020407119</v>
      </c>
      <c r="E35" s="2">
        <v>3.7438653947545717</v>
      </c>
      <c r="F35" s="2">
        <f t="shared" si="10"/>
        <v>0</v>
      </c>
      <c r="G35" s="2">
        <f t="shared" si="1"/>
        <v>2</v>
      </c>
    </row>
    <row r="36" spans="1:7" x14ac:dyDescent="0.3">
      <c r="A36" s="1"/>
      <c r="B36" s="1"/>
      <c r="C36" s="1"/>
      <c r="D36" s="2">
        <v>0.15350081387604347</v>
      </c>
      <c r="E36" s="2">
        <v>6.0117581112486373</v>
      </c>
      <c r="F36" s="2">
        <f t="shared" si="10"/>
        <v>1</v>
      </c>
      <c r="G36" s="2">
        <f t="shared" si="1"/>
        <v>3</v>
      </c>
    </row>
    <row r="37" spans="1:7" x14ac:dyDescent="0.3">
      <c r="A37" s="1"/>
      <c r="B37" s="1"/>
      <c r="C37" s="1"/>
      <c r="D37" s="2">
        <v>-2.2381253222081696</v>
      </c>
      <c r="E37" s="2">
        <v>2.4238746449141044</v>
      </c>
      <c r="F37" s="2">
        <f t="shared" si="10"/>
        <v>0</v>
      </c>
      <c r="G37" s="2">
        <f t="shared" si="1"/>
        <v>1</v>
      </c>
    </row>
    <row r="38" spans="1:7" x14ac:dyDescent="0.3">
      <c r="A38" s="1"/>
      <c r="B38" s="1"/>
      <c r="C38" s="1"/>
      <c r="D38" s="2">
        <v>-3.1448030256752388</v>
      </c>
      <c r="E38" s="2">
        <v>10.455241459260261</v>
      </c>
      <c r="F38" s="2">
        <f t="shared" si="10"/>
        <v>0</v>
      </c>
      <c r="G38" s="2">
        <f t="shared" si="1"/>
        <v>4</v>
      </c>
    </row>
    <row r="39" spans="1:7" x14ac:dyDescent="0.3">
      <c r="A39" s="1"/>
      <c r="B39" s="1"/>
      <c r="C39" s="1"/>
      <c r="D39" s="2">
        <v>-0.39813128261251579</v>
      </c>
      <c r="E39" s="2">
        <v>1.510598579267751</v>
      </c>
      <c r="F39" s="2">
        <f t="shared" si="10"/>
        <v>1</v>
      </c>
      <c r="G39" s="2">
        <f t="shared" si="1"/>
        <v>1</v>
      </c>
    </row>
    <row r="40" spans="1:7" x14ac:dyDescent="0.3">
      <c r="A40" s="1"/>
      <c r="B40" s="1"/>
      <c r="C40" s="1"/>
      <c r="D40" s="2">
        <v>0.37314002440020905</v>
      </c>
      <c r="E40" s="2">
        <v>1.6156667950432775</v>
      </c>
      <c r="F40" s="2">
        <f t="shared" si="10"/>
        <v>1</v>
      </c>
      <c r="G40" s="2">
        <f t="shared" si="1"/>
        <v>1</v>
      </c>
    </row>
    <row r="41" spans="1:7" x14ac:dyDescent="0.3">
      <c r="A41" s="1"/>
      <c r="B41" s="1"/>
      <c r="C41" s="1"/>
      <c r="D41" s="2">
        <v>4.198438179342296</v>
      </c>
      <c r="E41" s="2">
        <v>7.6155990285966411</v>
      </c>
      <c r="F41" s="2">
        <f t="shared" si="10"/>
        <v>3</v>
      </c>
      <c r="G41" s="2">
        <f t="shared" si="1"/>
        <v>3</v>
      </c>
    </row>
    <row r="42" spans="1:7" x14ac:dyDescent="0.3">
      <c r="A42" s="1"/>
      <c r="B42" s="1"/>
      <c r="C42" s="1"/>
      <c r="D42" s="2">
        <v>-1.1088844623035519</v>
      </c>
      <c r="E42" s="2">
        <v>5.7615909601371378</v>
      </c>
      <c r="F42" s="2">
        <f t="shared" si="10"/>
        <v>0</v>
      </c>
      <c r="G42" s="2">
        <f t="shared" si="1"/>
        <v>2</v>
      </c>
    </row>
    <row r="43" spans="1:7" x14ac:dyDescent="0.3">
      <c r="A43" s="1"/>
      <c r="B43" s="1"/>
      <c r="C43" s="1"/>
      <c r="D43" s="2">
        <v>-1.5310057685681993</v>
      </c>
      <c r="E43" s="2">
        <v>5.0917767633944147</v>
      </c>
      <c r="F43" s="2">
        <f t="shared" si="10"/>
        <v>0</v>
      </c>
      <c r="G43" s="2">
        <f t="shared" si="1"/>
        <v>2</v>
      </c>
    </row>
    <row r="44" spans="1:7" x14ac:dyDescent="0.3">
      <c r="A44" s="1"/>
      <c r="B44" s="1"/>
      <c r="C44" s="1"/>
      <c r="D44" s="2">
        <v>1.2688264214519127</v>
      </c>
      <c r="E44" s="2">
        <v>8.8496927905166238</v>
      </c>
      <c r="F44" s="2">
        <f t="shared" si="10"/>
        <v>1</v>
      </c>
      <c r="G44" s="2">
        <f t="shared" si="1"/>
        <v>4</v>
      </c>
    </row>
    <row r="45" spans="1:7" x14ac:dyDescent="0.3">
      <c r="A45" s="1"/>
      <c r="B45" s="1"/>
      <c r="C45" s="1"/>
      <c r="D45" s="2">
        <v>1.3496824185776779</v>
      </c>
      <c r="E45" s="2">
        <v>8.3228123125562909</v>
      </c>
      <c r="F45" s="2">
        <f t="shared" si="10"/>
        <v>1</v>
      </c>
      <c r="G45" s="2">
        <f t="shared" si="1"/>
        <v>3</v>
      </c>
    </row>
    <row r="46" spans="1:7" x14ac:dyDescent="0.3">
      <c r="A46" s="1"/>
      <c r="B46" s="1"/>
      <c r="C46" s="1"/>
      <c r="D46" s="2">
        <v>0.44438992837312763</v>
      </c>
      <c r="E46" s="2">
        <v>9.8736736743416245</v>
      </c>
      <c r="F46" s="2">
        <f t="shared" si="10"/>
        <v>1</v>
      </c>
      <c r="G46" s="2">
        <f t="shared" si="1"/>
        <v>4</v>
      </c>
    </row>
    <row r="47" spans="1:7" x14ac:dyDescent="0.3">
      <c r="A47" s="1"/>
      <c r="B47" s="1"/>
      <c r="C47" s="1"/>
      <c r="D47" s="2">
        <v>2.4127435380009499</v>
      </c>
      <c r="E47" s="2">
        <v>3.4021172804251258</v>
      </c>
      <c r="F47" s="2">
        <f t="shared" si="10"/>
        <v>2</v>
      </c>
      <c r="G47" s="2">
        <f t="shared" si="1"/>
        <v>2</v>
      </c>
    </row>
    <row r="48" spans="1:7" x14ac:dyDescent="0.3">
      <c r="A48" s="1"/>
      <c r="B48" s="1"/>
      <c r="C48" s="1"/>
      <c r="D48" s="2">
        <v>1.6979303708075697</v>
      </c>
      <c r="E48" s="2">
        <v>5.3991058047207492</v>
      </c>
      <c r="F48" s="2">
        <f t="shared" si="10"/>
        <v>2</v>
      </c>
      <c r="G48" s="2">
        <f t="shared" si="1"/>
        <v>2</v>
      </c>
    </row>
    <row r="49" spans="1:7" x14ac:dyDescent="0.3">
      <c r="A49" s="1"/>
      <c r="B49" s="1"/>
      <c r="C49" s="1"/>
      <c r="D49" s="2">
        <v>-0.37288216957073622</v>
      </c>
      <c r="E49" s="2">
        <v>2.3119999539423257</v>
      </c>
      <c r="F49" s="2">
        <f t="shared" si="10"/>
        <v>1</v>
      </c>
      <c r="G49" s="2">
        <f t="shared" si="1"/>
        <v>1</v>
      </c>
    </row>
    <row r="50" spans="1:7" x14ac:dyDescent="0.3">
      <c r="A50" s="1"/>
      <c r="B50" s="1"/>
      <c r="C50" s="1"/>
      <c r="D50" s="2">
        <v>0.69459575726244815</v>
      </c>
      <c r="E50" s="2">
        <v>5.2230495127360124</v>
      </c>
      <c r="F50" s="2">
        <f t="shared" si="10"/>
        <v>1</v>
      </c>
      <c r="G50" s="2">
        <f t="shared" si="1"/>
        <v>2</v>
      </c>
    </row>
    <row r="51" spans="1:7" x14ac:dyDescent="0.3">
      <c r="A51" s="1"/>
      <c r="B51" s="1"/>
      <c r="C51" s="1"/>
      <c r="D51" s="2">
        <v>-0.55722981047678544</v>
      </c>
      <c r="E51" s="2">
        <v>2.4001078327387027</v>
      </c>
      <c r="F51" s="2">
        <f t="shared" si="10"/>
        <v>1</v>
      </c>
      <c r="G51" s="2">
        <f t="shared" si="1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Пономарёв</dc:creator>
  <cp:lastModifiedBy>Евгений Пономарёв</cp:lastModifiedBy>
  <dcterms:created xsi:type="dcterms:W3CDTF">2015-06-05T18:19:34Z</dcterms:created>
  <dcterms:modified xsi:type="dcterms:W3CDTF">2022-01-17T12:48:03Z</dcterms:modified>
</cp:coreProperties>
</file>