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ychev/Desktop/"/>
    </mc:Choice>
  </mc:AlternateContent>
  <xr:revisionPtr revIDLastSave="0" documentId="13_ncr:1_{2572DF15-C28D-EC45-8631-42BFA0067FE1}" xr6:coauthVersionLast="47" xr6:coauthVersionMax="47" xr10:uidLastSave="{00000000-0000-0000-0000-000000000000}"/>
  <bookViews>
    <workbookView xWindow="0" yWindow="0" windowWidth="28800" windowHeight="18000" xr2:uid="{9DEE72D8-C0A1-A242-B273-1E438460234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" i="1" l="1"/>
  <c r="H39" i="1"/>
  <c r="I43" i="1" s="1"/>
  <c r="H38" i="1"/>
  <c r="I37" i="1"/>
  <c r="I38" i="1" s="1"/>
  <c r="H37" i="1"/>
  <c r="G82" i="1"/>
  <c r="J80" i="1"/>
  <c r="G80" i="1"/>
  <c r="I73" i="1" a="1"/>
  <c r="J77" i="1" s="1"/>
  <c r="F73" i="1" a="1"/>
  <c r="G77" i="1" s="1"/>
  <c r="I55" i="1" a="1"/>
  <c r="J59" i="1" s="1"/>
  <c r="F55" i="1" a="1"/>
  <c r="G59" i="1" s="1"/>
  <c r="D51" i="1"/>
  <c r="C51" i="1"/>
  <c r="D50" i="1"/>
  <c r="C50" i="1"/>
  <c r="D49" i="1"/>
  <c r="C49" i="1"/>
  <c r="D48" i="1"/>
  <c r="C48" i="1"/>
  <c r="C41" i="1"/>
  <c r="D39" i="1"/>
  <c r="C39" i="1"/>
  <c r="D38" i="1"/>
  <c r="C38" i="1"/>
  <c r="K34" i="1"/>
  <c r="M34" i="1" s="1"/>
  <c r="J34" i="1"/>
  <c r="L34" i="1" s="1"/>
  <c r="M33" i="1"/>
  <c r="L33" i="1"/>
  <c r="K33" i="1"/>
  <c r="J33" i="1"/>
  <c r="K32" i="1"/>
  <c r="M32" i="1" s="1"/>
  <c r="J32" i="1"/>
  <c r="L32" i="1" s="1"/>
  <c r="M31" i="1"/>
  <c r="L31" i="1"/>
  <c r="K31" i="1"/>
  <c r="J31" i="1"/>
  <c r="K30" i="1"/>
  <c r="M30" i="1" s="1"/>
  <c r="J30" i="1"/>
  <c r="L30" i="1" s="1"/>
  <c r="M29" i="1"/>
  <c r="L29" i="1"/>
  <c r="K29" i="1"/>
  <c r="J29" i="1"/>
  <c r="K28" i="1"/>
  <c r="M28" i="1" s="1"/>
  <c r="J28" i="1"/>
  <c r="L28" i="1" s="1"/>
  <c r="M27" i="1"/>
  <c r="L27" i="1"/>
  <c r="K27" i="1"/>
  <c r="J27" i="1"/>
  <c r="K26" i="1"/>
  <c r="M26" i="1" s="1"/>
  <c r="J26" i="1"/>
  <c r="L26" i="1" s="1"/>
  <c r="M25" i="1"/>
  <c r="L25" i="1"/>
  <c r="K25" i="1"/>
  <c r="J25" i="1"/>
  <c r="K24" i="1"/>
  <c r="M24" i="1" s="1"/>
  <c r="J24" i="1"/>
  <c r="L24" i="1" s="1"/>
  <c r="M23" i="1"/>
  <c r="L23" i="1"/>
  <c r="K23" i="1"/>
  <c r="J23" i="1"/>
  <c r="K22" i="1"/>
  <c r="M22" i="1" s="1"/>
  <c r="J22" i="1"/>
  <c r="L22" i="1" s="1"/>
  <c r="M21" i="1"/>
  <c r="L21" i="1"/>
  <c r="K21" i="1"/>
  <c r="J21" i="1"/>
  <c r="K20" i="1"/>
  <c r="M20" i="1" s="1"/>
  <c r="J20" i="1"/>
  <c r="L20" i="1" s="1"/>
  <c r="M19" i="1"/>
  <c r="L19" i="1"/>
  <c r="K19" i="1"/>
  <c r="J19" i="1"/>
  <c r="K18" i="1"/>
  <c r="M18" i="1" s="1"/>
  <c r="J18" i="1"/>
  <c r="L18" i="1" s="1"/>
  <c r="M17" i="1"/>
  <c r="L17" i="1"/>
  <c r="K17" i="1"/>
  <c r="J17" i="1"/>
  <c r="K16" i="1"/>
  <c r="M16" i="1" s="1"/>
  <c r="J16" i="1"/>
  <c r="L16" i="1" s="1"/>
  <c r="M15" i="1"/>
  <c r="L15" i="1"/>
  <c r="K15" i="1"/>
  <c r="J15" i="1"/>
  <c r="K14" i="1"/>
  <c r="M14" i="1" s="1"/>
  <c r="J14" i="1"/>
  <c r="L14" i="1" s="1"/>
  <c r="M13" i="1"/>
  <c r="L13" i="1"/>
  <c r="K13" i="1"/>
  <c r="J13" i="1"/>
  <c r="K12" i="1"/>
  <c r="M12" i="1" s="1"/>
  <c r="J12" i="1"/>
  <c r="L12" i="1" s="1"/>
  <c r="M11" i="1"/>
  <c r="L11" i="1"/>
  <c r="K11" i="1"/>
  <c r="J11" i="1"/>
  <c r="K10" i="1"/>
  <c r="M10" i="1" s="1"/>
  <c r="J10" i="1"/>
  <c r="L10" i="1" s="1"/>
  <c r="M9" i="1"/>
  <c r="L9" i="1"/>
  <c r="K9" i="1"/>
  <c r="J9" i="1"/>
  <c r="K8" i="1"/>
  <c r="M8" i="1" s="1"/>
  <c r="J8" i="1"/>
  <c r="L8" i="1" s="1"/>
  <c r="M7" i="1"/>
  <c r="L7" i="1"/>
  <c r="K7" i="1"/>
  <c r="J7" i="1"/>
  <c r="K6" i="1"/>
  <c r="M6" i="1" s="1"/>
  <c r="J6" i="1"/>
  <c r="L6" i="1" s="1"/>
  <c r="M5" i="1"/>
  <c r="G29" i="1" s="1"/>
  <c r="L5" i="1"/>
  <c r="G28" i="1" s="1"/>
  <c r="K5" i="1"/>
  <c r="J5" i="1"/>
  <c r="G30" i="1"/>
  <c r="G24" i="1"/>
  <c r="H21" i="1"/>
  <c r="H23" i="1" s="1"/>
  <c r="H20" i="1"/>
  <c r="G20" i="1"/>
  <c r="G21" i="1" s="1"/>
  <c r="G23" i="1" s="1"/>
  <c r="F11" i="1" a="1"/>
  <c r="G15" i="1" s="1"/>
  <c r="F4" i="1" a="1"/>
  <c r="F6" i="1" s="1"/>
  <c r="I44" i="1" l="1"/>
  <c r="H43" i="1"/>
  <c r="H44" i="1"/>
  <c r="I75" i="1"/>
  <c r="I74" i="1"/>
  <c r="J74" i="1"/>
  <c r="J75" i="1"/>
  <c r="I76" i="1"/>
  <c r="J76" i="1"/>
  <c r="I73" i="1"/>
  <c r="I77" i="1"/>
  <c r="J73" i="1"/>
  <c r="G74" i="1"/>
  <c r="G75" i="1"/>
  <c r="F74" i="1"/>
  <c r="G76" i="1"/>
  <c r="F75" i="1"/>
  <c r="F73" i="1"/>
  <c r="F77" i="1"/>
  <c r="F76" i="1"/>
  <c r="G73" i="1"/>
  <c r="I56" i="1"/>
  <c r="J56" i="1"/>
  <c r="I57" i="1"/>
  <c r="J57" i="1"/>
  <c r="I58" i="1"/>
  <c r="J58" i="1"/>
  <c r="I55" i="1"/>
  <c r="I59" i="1"/>
  <c r="J55" i="1"/>
  <c r="F57" i="1"/>
  <c r="F56" i="1"/>
  <c r="G56" i="1"/>
  <c r="G57" i="1"/>
  <c r="F58" i="1"/>
  <c r="G58" i="1"/>
  <c r="F55" i="1"/>
  <c r="F59" i="1"/>
  <c r="G55" i="1"/>
  <c r="H22" i="1"/>
  <c r="G22" i="1"/>
  <c r="G6" i="1"/>
  <c r="F12" i="1"/>
  <c r="F7" i="1"/>
  <c r="G12" i="1"/>
  <c r="F4" i="1"/>
  <c r="G7" i="1"/>
  <c r="F13" i="1"/>
  <c r="F15" i="1"/>
  <c r="F8" i="1"/>
  <c r="G13" i="1"/>
  <c r="G4" i="1"/>
  <c r="G8" i="1"/>
  <c r="F14" i="1"/>
  <c r="F5" i="1"/>
  <c r="F11" i="1"/>
  <c r="G14" i="1"/>
  <c r="G5" i="1"/>
  <c r="G11" i="1"/>
</calcChain>
</file>

<file path=xl/sharedStrings.xml><?xml version="1.0" encoding="utf-8"?>
<sst xmlns="http://schemas.openxmlformats.org/spreadsheetml/2006/main" count="52" uniqueCount="44">
  <si>
    <t>Торговый представитель</t>
  </si>
  <si>
    <t>Индекс эффективности</t>
  </si>
  <si>
    <t xml:space="preserve">     Тест (IQ)</t>
  </si>
  <si>
    <t xml:space="preserve">  Время работы (в месяцах)</t>
  </si>
  <si>
    <t>y</t>
  </si>
  <si>
    <t>х1</t>
  </si>
  <si>
    <t>х2</t>
  </si>
  <si>
    <t>Парные регрессии</t>
  </si>
  <si>
    <t>По х1</t>
  </si>
  <si>
    <t>По х2</t>
  </si>
  <si>
    <t>Коэфф. Корреляции</t>
  </si>
  <si>
    <t>Коэфф. Детерминации</t>
  </si>
  <si>
    <t>Ср. ошибка аппр.</t>
  </si>
  <si>
    <t>F</t>
  </si>
  <si>
    <t>Fкрит</t>
  </si>
  <si>
    <t>ЖБ1</t>
  </si>
  <si>
    <t>ЖБ2</t>
  </si>
  <si>
    <t>ХИ2КР</t>
  </si>
  <si>
    <t>y^(x1)</t>
  </si>
  <si>
    <t>y^(x2)</t>
  </si>
  <si>
    <t>остатки1</t>
  </si>
  <si>
    <t>остатки2</t>
  </si>
  <si>
    <t>Значимость</t>
  </si>
  <si>
    <t>x1</t>
  </si>
  <si>
    <t>x2</t>
  </si>
  <si>
    <t>а</t>
  </si>
  <si>
    <t>b</t>
  </si>
  <si>
    <t>Tкр</t>
  </si>
  <si>
    <t>Доверительные интервалы</t>
  </si>
  <si>
    <t>Левая гр.</t>
  </si>
  <si>
    <t>Правая гр.</t>
  </si>
  <si>
    <t>a1</t>
  </si>
  <si>
    <t>a2</t>
  </si>
  <si>
    <t>b1</t>
  </si>
  <si>
    <t>b2</t>
  </si>
  <si>
    <t>F1</t>
  </si>
  <si>
    <t>F2</t>
  </si>
  <si>
    <t>Fкр</t>
  </si>
  <si>
    <t>х</t>
  </si>
  <si>
    <t>m</t>
  </si>
  <si>
    <t>по х1</t>
  </si>
  <si>
    <t>по х2</t>
  </si>
  <si>
    <t>Превышающие на 50%</t>
  </si>
  <si>
    <t>Проверка гомоскедатичности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</si>
</sst>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sz val="10"/>
      <color theme="1"/>
      <name val="Times New Roman"/>
      <family val="1"/>
    </font>
    <font>
      <b/>
      <sz val="10"/>
      <name val="Arial Cyr"/>
      <charset val="204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0" fontId="3" fillId="0" borderId="20" xfId="0" applyFont="1" applyBorder="1"/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 х1</a:t>
            </a:r>
            <a:r>
              <a:rPr lang="ru-RU" baseline="0"/>
              <a:t> по номеру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Лист1!$A$5:$A$34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Лист1!$L$5:$L$34</c:f>
              <c:numCache>
                <c:formatCode>General</c:formatCode>
                <c:ptCount val="30"/>
                <c:pt idx="0">
                  <c:v>18.553238619003977</c:v>
                </c:pt>
                <c:pt idx="1">
                  <c:v>4.7447296058661834</c:v>
                </c:pt>
                <c:pt idx="2">
                  <c:v>-0.45042774213258951</c:v>
                </c:pt>
                <c:pt idx="3">
                  <c:v>-8.7849831958447737</c:v>
                </c:pt>
                <c:pt idx="4">
                  <c:v>-6.3110296364191782</c:v>
                </c:pt>
                <c:pt idx="5">
                  <c:v>3.1350443018637435</c:v>
                </c:pt>
                <c:pt idx="6">
                  <c:v>-3.6177054689886887</c:v>
                </c:pt>
                <c:pt idx="7">
                  <c:v>12.32653528872595</c:v>
                </c:pt>
                <c:pt idx="8">
                  <c:v>-24.837076076993583</c:v>
                </c:pt>
                <c:pt idx="9">
                  <c:v>-1.8649556981362565</c:v>
                </c:pt>
                <c:pt idx="10">
                  <c:v>13.521692636724723</c:v>
                </c:pt>
                <c:pt idx="11">
                  <c:v>19.215016804155226</c:v>
                </c:pt>
                <c:pt idx="12">
                  <c:v>-15.561946226703327</c:v>
                </c:pt>
                <c:pt idx="13">
                  <c:v>6.2707760464405879</c:v>
                </c:pt>
                <c:pt idx="14">
                  <c:v>-7.4783073632752775</c:v>
                </c:pt>
                <c:pt idx="15">
                  <c:v>-10.701344332416738</c:v>
                </c:pt>
                <c:pt idx="16">
                  <c:v>-11.67346471127405</c:v>
                </c:pt>
                <c:pt idx="17">
                  <c:v>0.1350443018637435</c:v>
                </c:pt>
                <c:pt idx="18">
                  <c:v>17.32653528872595</c:v>
                </c:pt>
                <c:pt idx="19">
                  <c:v>-8.2831500152765045</c:v>
                </c:pt>
                <c:pt idx="20">
                  <c:v>-3.8370760769935828</c:v>
                </c:pt>
                <c:pt idx="21">
                  <c:v>-0.92071494042163238</c:v>
                </c:pt>
                <c:pt idx="22">
                  <c:v>-5.0043538038496678</c:v>
                </c:pt>
                <c:pt idx="23">
                  <c:v>-1.6455850901313624</c:v>
                </c:pt>
                <c:pt idx="24">
                  <c:v>-5.4783073632752775</c:v>
                </c:pt>
                <c:pt idx="25">
                  <c:v>-4.4783073632752775</c:v>
                </c:pt>
                <c:pt idx="26">
                  <c:v>9.2150168041552263</c:v>
                </c:pt>
                <c:pt idx="27">
                  <c:v>12.828368469294233</c:v>
                </c:pt>
                <c:pt idx="28">
                  <c:v>9.1350443018637435</c:v>
                </c:pt>
                <c:pt idx="29">
                  <c:v>-5.4783073632752775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7-5140-AF40-382EC1D65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42304"/>
        <c:axId val="370308271"/>
      </c:scatterChart>
      <c:valAx>
        <c:axId val="166034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370308271"/>
        <c:crosses val="autoZero"/>
        <c:crossBetween val="midCat"/>
      </c:valAx>
      <c:valAx>
        <c:axId val="37030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66034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 х2</a:t>
            </a:r>
            <a:r>
              <a:rPr lang="ru-RU" baseline="0"/>
              <a:t> по номеру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Лист1!$A$5:$A$34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Лист1!$M$5:$M$34</c:f>
              <c:numCache>
                <c:formatCode>General</c:formatCode>
                <c:ptCount val="30"/>
                <c:pt idx="0">
                  <c:v>18.39071901323706</c:v>
                </c:pt>
                <c:pt idx="1">
                  <c:v>13.745169165972413</c:v>
                </c:pt>
                <c:pt idx="2">
                  <c:v>-0.44472600203646095</c:v>
                </c:pt>
                <c:pt idx="3">
                  <c:v>-3.1535742386374181</c:v>
                </c:pt>
                <c:pt idx="4">
                  <c:v>-11.178914421919828</c:v>
                </c:pt>
                <c:pt idx="5">
                  <c:v>7.5679440896047367</c:v>
                </c:pt>
                <c:pt idx="6">
                  <c:v>-0.93839095621586921</c:v>
                </c:pt>
                <c:pt idx="7">
                  <c:v>11.441347310932159</c:v>
                </c:pt>
                <c:pt idx="8">
                  <c:v>-19.318129223363883</c:v>
                </c:pt>
                <c:pt idx="9">
                  <c:v>4.7957974636674976</c:v>
                </c:pt>
                <c:pt idx="10">
                  <c:v>3.5299338146811152</c:v>
                </c:pt>
                <c:pt idx="11">
                  <c:v>13.428677219290947</c:v>
                </c:pt>
                <c:pt idx="12">
                  <c:v>-6.5333125057854318</c:v>
                </c:pt>
                <c:pt idx="13">
                  <c:v>-1.520694483013969</c:v>
                </c:pt>
                <c:pt idx="14">
                  <c:v>-6.3307993150050947</c:v>
                </c:pt>
                <c:pt idx="15">
                  <c:v>-4.875092566879573</c:v>
                </c:pt>
                <c:pt idx="16">
                  <c:v>-9.4953542997315594</c:v>
                </c:pt>
                <c:pt idx="17">
                  <c:v>-0.72320767379430606</c:v>
                </c:pt>
                <c:pt idx="18">
                  <c:v>8.0868971581968054</c:v>
                </c:pt>
                <c:pt idx="19">
                  <c:v>-14.292841108951208</c:v>
                </c:pt>
                <c:pt idx="20">
                  <c:v>3.3527608071831878</c:v>
                </c:pt>
                <c:pt idx="21">
                  <c:v>-3.6725793760992218</c:v>
                </c:pt>
                <c:pt idx="22">
                  <c:v>-3.7738359714894045</c:v>
                </c:pt>
                <c:pt idx="23">
                  <c:v>1.3400907155419759</c:v>
                </c:pt>
                <c:pt idx="24">
                  <c:v>-3.4953542997315594</c:v>
                </c:pt>
                <c:pt idx="25">
                  <c:v>-3.887762658520785</c:v>
                </c:pt>
                <c:pt idx="26">
                  <c:v>7.8843839674164684</c:v>
                </c:pt>
                <c:pt idx="27">
                  <c:v>11.719828982690004</c:v>
                </c:pt>
                <c:pt idx="28">
                  <c:v>1.5932322040174114</c:v>
                </c:pt>
                <c:pt idx="29">
                  <c:v>-13.242212811256124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5-0348-BC17-944BDDEAA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581360"/>
        <c:axId val="1660602176"/>
      </c:scatterChart>
      <c:valAx>
        <c:axId val="166058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660602176"/>
        <c:crosses val="autoZero"/>
        <c:crossBetween val="midCat"/>
      </c:valAx>
      <c:valAx>
        <c:axId val="16606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66058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Парная</a:t>
            </a:r>
            <a:r>
              <a:rPr lang="ru-RU" baseline="0"/>
              <a:t> регрессия по х1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y(x1)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Лист1!$C$5:$C$34</c:f>
              <c:numCache>
                <c:formatCode>General</c:formatCode>
                <c:ptCount val="30"/>
                <c:pt idx="0">
                  <c:v>128</c:v>
                </c:pt>
                <c:pt idx="1">
                  <c:v>99</c:v>
                </c:pt>
                <c:pt idx="2">
                  <c:v>92</c:v>
                </c:pt>
                <c:pt idx="3">
                  <c:v>80</c:v>
                </c:pt>
                <c:pt idx="4">
                  <c:v>97</c:v>
                </c:pt>
                <c:pt idx="5">
                  <c:v>113</c:v>
                </c:pt>
                <c:pt idx="6">
                  <c:v>86</c:v>
                </c:pt>
                <c:pt idx="7">
                  <c:v>84</c:v>
                </c:pt>
                <c:pt idx="8">
                  <c:v>114</c:v>
                </c:pt>
                <c:pt idx="9">
                  <c:v>113</c:v>
                </c:pt>
                <c:pt idx="10">
                  <c:v>91</c:v>
                </c:pt>
                <c:pt idx="11">
                  <c:v>80</c:v>
                </c:pt>
                <c:pt idx="12">
                  <c:v>88</c:v>
                </c:pt>
                <c:pt idx="13">
                  <c:v>82</c:v>
                </c:pt>
                <c:pt idx="14">
                  <c:v>91</c:v>
                </c:pt>
                <c:pt idx="15">
                  <c:v>83</c:v>
                </c:pt>
                <c:pt idx="16">
                  <c:v>84</c:v>
                </c:pt>
                <c:pt idx="17">
                  <c:v>113</c:v>
                </c:pt>
                <c:pt idx="18">
                  <c:v>84</c:v>
                </c:pt>
                <c:pt idx="19">
                  <c:v>98</c:v>
                </c:pt>
                <c:pt idx="20">
                  <c:v>114</c:v>
                </c:pt>
                <c:pt idx="21">
                  <c:v>111</c:v>
                </c:pt>
                <c:pt idx="22">
                  <c:v>108</c:v>
                </c:pt>
                <c:pt idx="23">
                  <c:v>85</c:v>
                </c:pt>
                <c:pt idx="24">
                  <c:v>91</c:v>
                </c:pt>
                <c:pt idx="25">
                  <c:v>91</c:v>
                </c:pt>
                <c:pt idx="26">
                  <c:v>80</c:v>
                </c:pt>
                <c:pt idx="27">
                  <c:v>102</c:v>
                </c:pt>
                <c:pt idx="28">
                  <c:v>113</c:v>
                </c:pt>
                <c:pt idx="29">
                  <c:v>91</c:v>
                </c:pt>
              </c:numCache>
            </c:numRef>
          </c:xVal>
          <c:yVal>
            <c:numRef>
              <c:f>Лист1!$B$5:$B$34</c:f>
              <c:numCache>
                <c:formatCode>General</c:formatCode>
                <c:ptCount val="30"/>
                <c:pt idx="0">
                  <c:v>120</c:v>
                </c:pt>
                <c:pt idx="1">
                  <c:v>107</c:v>
                </c:pt>
                <c:pt idx="2">
                  <c:v>102</c:v>
                </c:pt>
                <c:pt idx="3">
                  <c:v>94</c:v>
                </c:pt>
                <c:pt idx="4">
                  <c:v>96</c:v>
                </c:pt>
                <c:pt idx="5">
                  <c:v>105</c:v>
                </c:pt>
                <c:pt idx="6">
                  <c:v>99</c:v>
                </c:pt>
                <c:pt idx="7">
                  <c:v>115</c:v>
                </c:pt>
                <c:pt idx="8">
                  <c:v>77</c:v>
                </c:pt>
                <c:pt idx="9">
                  <c:v>100</c:v>
                </c:pt>
                <c:pt idx="10">
                  <c:v>116</c:v>
                </c:pt>
                <c:pt idx="11">
                  <c:v>122</c:v>
                </c:pt>
                <c:pt idx="12">
                  <c:v>87</c:v>
                </c:pt>
                <c:pt idx="13">
                  <c:v>109</c:v>
                </c:pt>
                <c:pt idx="14">
                  <c:v>95</c:v>
                </c:pt>
                <c:pt idx="15">
                  <c:v>92</c:v>
                </c:pt>
                <c:pt idx="16">
                  <c:v>91</c:v>
                </c:pt>
                <c:pt idx="17">
                  <c:v>102</c:v>
                </c:pt>
                <c:pt idx="18">
                  <c:v>120</c:v>
                </c:pt>
                <c:pt idx="19">
                  <c:v>94</c:v>
                </c:pt>
                <c:pt idx="20">
                  <c:v>98</c:v>
                </c:pt>
                <c:pt idx="21">
                  <c:v>101</c:v>
                </c:pt>
                <c:pt idx="22">
                  <c:v>97</c:v>
                </c:pt>
                <c:pt idx="23">
                  <c:v>101</c:v>
                </c:pt>
                <c:pt idx="24">
                  <c:v>97</c:v>
                </c:pt>
                <c:pt idx="25">
                  <c:v>98</c:v>
                </c:pt>
                <c:pt idx="26">
                  <c:v>112</c:v>
                </c:pt>
                <c:pt idx="27">
                  <c:v>115</c:v>
                </c:pt>
                <c:pt idx="28">
                  <c:v>111</c:v>
                </c:pt>
                <c:pt idx="29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D-E04F-9CC6-74B66FDCE69F}"/>
            </c:ext>
          </c:extLst>
        </c:ser>
        <c:ser>
          <c:idx val="1"/>
          <c:order val="1"/>
          <c:tx>
            <c:v>Регрессия</c:v>
          </c:tx>
          <c:spPr>
            <a:ln w="25400" cap="rnd">
              <a:solidFill>
                <a:srgbClr val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Лист1!$C$5:$C$34</c:f>
              <c:numCache>
                <c:formatCode>General</c:formatCode>
                <c:ptCount val="30"/>
                <c:pt idx="0">
                  <c:v>128</c:v>
                </c:pt>
                <c:pt idx="1">
                  <c:v>99</c:v>
                </c:pt>
                <c:pt idx="2">
                  <c:v>92</c:v>
                </c:pt>
                <c:pt idx="3">
                  <c:v>80</c:v>
                </c:pt>
                <c:pt idx="4">
                  <c:v>97</c:v>
                </c:pt>
                <c:pt idx="5">
                  <c:v>113</c:v>
                </c:pt>
                <c:pt idx="6">
                  <c:v>86</c:v>
                </c:pt>
                <c:pt idx="7">
                  <c:v>84</c:v>
                </c:pt>
                <c:pt idx="8">
                  <c:v>114</c:v>
                </c:pt>
                <c:pt idx="9">
                  <c:v>113</c:v>
                </c:pt>
                <c:pt idx="10">
                  <c:v>91</c:v>
                </c:pt>
                <c:pt idx="11">
                  <c:v>80</c:v>
                </c:pt>
                <c:pt idx="12">
                  <c:v>88</c:v>
                </c:pt>
                <c:pt idx="13">
                  <c:v>82</c:v>
                </c:pt>
                <c:pt idx="14">
                  <c:v>91</c:v>
                </c:pt>
                <c:pt idx="15">
                  <c:v>83</c:v>
                </c:pt>
                <c:pt idx="16">
                  <c:v>84</c:v>
                </c:pt>
                <c:pt idx="17">
                  <c:v>113</c:v>
                </c:pt>
                <c:pt idx="18">
                  <c:v>84</c:v>
                </c:pt>
                <c:pt idx="19">
                  <c:v>98</c:v>
                </c:pt>
                <c:pt idx="20">
                  <c:v>114</c:v>
                </c:pt>
                <c:pt idx="21">
                  <c:v>111</c:v>
                </c:pt>
                <c:pt idx="22">
                  <c:v>108</c:v>
                </c:pt>
                <c:pt idx="23">
                  <c:v>85</c:v>
                </c:pt>
                <c:pt idx="24">
                  <c:v>91</c:v>
                </c:pt>
                <c:pt idx="25">
                  <c:v>91</c:v>
                </c:pt>
                <c:pt idx="26">
                  <c:v>80</c:v>
                </c:pt>
                <c:pt idx="27">
                  <c:v>102</c:v>
                </c:pt>
                <c:pt idx="28">
                  <c:v>113</c:v>
                </c:pt>
                <c:pt idx="29">
                  <c:v>91</c:v>
                </c:pt>
              </c:numCache>
            </c:numRef>
          </c:xVal>
          <c:yVal>
            <c:numRef>
              <c:f>Лист1!$J$5:$J$34</c:f>
              <c:numCache>
                <c:formatCode>General</c:formatCode>
                <c:ptCount val="30"/>
                <c:pt idx="0">
                  <c:v>101.44676138099602</c:v>
                </c:pt>
                <c:pt idx="1">
                  <c:v>102.25527039413382</c:v>
                </c:pt>
                <c:pt idx="2">
                  <c:v>102.45042774213259</c:v>
                </c:pt>
                <c:pt idx="3">
                  <c:v>102.78498319584477</c:v>
                </c:pt>
                <c:pt idx="4">
                  <c:v>102.31102963641918</c:v>
                </c:pt>
                <c:pt idx="5">
                  <c:v>101.86495569813626</c:v>
                </c:pt>
                <c:pt idx="6">
                  <c:v>102.61770546898869</c:v>
                </c:pt>
                <c:pt idx="7">
                  <c:v>102.67346471127405</c:v>
                </c:pt>
                <c:pt idx="8">
                  <c:v>101.83707607699358</c:v>
                </c:pt>
                <c:pt idx="9">
                  <c:v>101.86495569813626</c:v>
                </c:pt>
                <c:pt idx="10">
                  <c:v>102.47830736327528</c:v>
                </c:pt>
                <c:pt idx="11">
                  <c:v>102.78498319584477</c:v>
                </c:pt>
                <c:pt idx="12">
                  <c:v>102.56194622670333</c:v>
                </c:pt>
                <c:pt idx="13">
                  <c:v>102.72922395355941</c:v>
                </c:pt>
                <c:pt idx="14">
                  <c:v>102.47830736327528</c:v>
                </c:pt>
                <c:pt idx="15">
                  <c:v>102.70134433241674</c:v>
                </c:pt>
                <c:pt idx="16">
                  <c:v>102.67346471127405</c:v>
                </c:pt>
                <c:pt idx="17">
                  <c:v>101.86495569813626</c:v>
                </c:pt>
                <c:pt idx="18">
                  <c:v>102.67346471127405</c:v>
                </c:pt>
                <c:pt idx="19">
                  <c:v>102.2831500152765</c:v>
                </c:pt>
                <c:pt idx="20">
                  <c:v>101.83707607699358</c:v>
                </c:pt>
                <c:pt idx="21">
                  <c:v>101.92071494042163</c:v>
                </c:pt>
                <c:pt idx="22">
                  <c:v>102.00435380384967</c:v>
                </c:pt>
                <c:pt idx="23">
                  <c:v>102.64558509013136</c:v>
                </c:pt>
                <c:pt idx="24">
                  <c:v>102.47830736327528</c:v>
                </c:pt>
                <c:pt idx="25">
                  <c:v>102.47830736327528</c:v>
                </c:pt>
                <c:pt idx="26">
                  <c:v>102.78498319584477</c:v>
                </c:pt>
                <c:pt idx="27">
                  <c:v>102.17163153070577</c:v>
                </c:pt>
                <c:pt idx="28">
                  <c:v>101.86495569813626</c:v>
                </c:pt>
                <c:pt idx="29">
                  <c:v>102.47830736327528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7D-E04F-9CC6-74B66FDCE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953839"/>
        <c:axId val="1788635599"/>
      </c:scatterChart>
      <c:valAx>
        <c:axId val="153395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88635599"/>
        <c:crosses val="autoZero"/>
        <c:crossBetween val="midCat"/>
      </c:valAx>
      <c:valAx>
        <c:axId val="178863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33953839"/>
        <c:crosses val="autoZero"/>
        <c:crossBetween val="midCat"/>
      </c:valAx>
      <c:spPr>
        <a:noFill/>
        <a:ln w="6350">
          <a:solidFill>
            <a:srgbClr val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Парная регрессия по х2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y(x2)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Лист1!$D$5:$D$34</c:f>
              <c:numCache>
                <c:formatCode>General</c:formatCode>
                <c:ptCount val="30"/>
                <c:pt idx="0">
                  <c:v>79</c:v>
                </c:pt>
                <c:pt idx="1">
                  <c:v>49</c:v>
                </c:pt>
                <c:pt idx="2">
                  <c:v>82</c:v>
                </c:pt>
                <c:pt idx="3">
                  <c:v>63</c:v>
                </c:pt>
                <c:pt idx="4">
                  <c:v>99</c:v>
                </c:pt>
                <c:pt idx="5">
                  <c:v>64</c:v>
                </c:pt>
                <c:pt idx="6">
                  <c:v>73</c:v>
                </c:pt>
                <c:pt idx="7">
                  <c:v>86</c:v>
                </c:pt>
                <c:pt idx="8">
                  <c:v>60</c:v>
                </c:pt>
                <c:pt idx="9">
                  <c:v>56</c:v>
                </c:pt>
                <c:pt idx="10">
                  <c:v>118</c:v>
                </c:pt>
                <c:pt idx="11">
                  <c:v>104</c:v>
                </c:pt>
                <c:pt idx="12">
                  <c:v>50</c:v>
                </c:pt>
                <c:pt idx="13">
                  <c:v>111</c:v>
                </c:pt>
                <c:pt idx="14">
                  <c:v>78</c:v>
                </c:pt>
                <c:pt idx="15">
                  <c:v>62</c:v>
                </c:pt>
                <c:pt idx="16">
                  <c:v>75</c:v>
                </c:pt>
                <c:pt idx="17">
                  <c:v>83</c:v>
                </c:pt>
                <c:pt idx="18">
                  <c:v>116</c:v>
                </c:pt>
                <c:pt idx="19">
                  <c:v>103</c:v>
                </c:pt>
                <c:pt idx="20">
                  <c:v>54</c:v>
                </c:pt>
                <c:pt idx="21">
                  <c:v>90</c:v>
                </c:pt>
                <c:pt idx="22">
                  <c:v>76</c:v>
                </c:pt>
                <c:pt idx="23">
                  <c:v>72</c:v>
                </c:pt>
                <c:pt idx="24">
                  <c:v>75</c:v>
                </c:pt>
                <c:pt idx="25">
                  <c:v>80</c:v>
                </c:pt>
                <c:pt idx="26">
                  <c:v>88</c:v>
                </c:pt>
                <c:pt idx="27">
                  <c:v>85</c:v>
                </c:pt>
                <c:pt idx="28">
                  <c:v>107</c:v>
                </c:pt>
                <c:pt idx="29">
                  <c:v>110</c:v>
                </c:pt>
              </c:numCache>
            </c:numRef>
          </c:xVal>
          <c:yVal>
            <c:numRef>
              <c:f>Лист1!$B$5:$B$34</c:f>
              <c:numCache>
                <c:formatCode>General</c:formatCode>
                <c:ptCount val="30"/>
                <c:pt idx="0">
                  <c:v>120</c:v>
                </c:pt>
                <c:pt idx="1">
                  <c:v>107</c:v>
                </c:pt>
                <c:pt idx="2">
                  <c:v>102</c:v>
                </c:pt>
                <c:pt idx="3">
                  <c:v>94</c:v>
                </c:pt>
                <c:pt idx="4">
                  <c:v>96</c:v>
                </c:pt>
                <c:pt idx="5">
                  <c:v>105</c:v>
                </c:pt>
                <c:pt idx="6">
                  <c:v>99</c:v>
                </c:pt>
                <c:pt idx="7">
                  <c:v>115</c:v>
                </c:pt>
                <c:pt idx="8">
                  <c:v>77</c:v>
                </c:pt>
                <c:pt idx="9">
                  <c:v>100</c:v>
                </c:pt>
                <c:pt idx="10">
                  <c:v>116</c:v>
                </c:pt>
                <c:pt idx="11">
                  <c:v>122</c:v>
                </c:pt>
                <c:pt idx="12">
                  <c:v>87</c:v>
                </c:pt>
                <c:pt idx="13">
                  <c:v>109</c:v>
                </c:pt>
                <c:pt idx="14">
                  <c:v>95</c:v>
                </c:pt>
                <c:pt idx="15">
                  <c:v>92</c:v>
                </c:pt>
                <c:pt idx="16">
                  <c:v>91</c:v>
                </c:pt>
                <c:pt idx="17">
                  <c:v>102</c:v>
                </c:pt>
                <c:pt idx="18">
                  <c:v>120</c:v>
                </c:pt>
                <c:pt idx="19">
                  <c:v>94</c:v>
                </c:pt>
                <c:pt idx="20">
                  <c:v>98</c:v>
                </c:pt>
                <c:pt idx="21">
                  <c:v>101</c:v>
                </c:pt>
                <c:pt idx="22">
                  <c:v>97</c:v>
                </c:pt>
                <c:pt idx="23">
                  <c:v>101</c:v>
                </c:pt>
                <c:pt idx="24">
                  <c:v>97</c:v>
                </c:pt>
                <c:pt idx="25">
                  <c:v>98</c:v>
                </c:pt>
                <c:pt idx="26">
                  <c:v>112</c:v>
                </c:pt>
                <c:pt idx="27">
                  <c:v>115</c:v>
                </c:pt>
                <c:pt idx="28">
                  <c:v>111</c:v>
                </c:pt>
                <c:pt idx="29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CF-C243-B695-A33C32E11836}"/>
            </c:ext>
          </c:extLst>
        </c:ser>
        <c:ser>
          <c:idx val="1"/>
          <c:order val="1"/>
          <c:tx>
            <c:v>Регрессия</c:v>
          </c:tx>
          <c:spPr>
            <a:ln w="25400" cap="rnd">
              <a:solidFill>
                <a:srgbClr val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Лист1!$D$5:$D$34</c:f>
              <c:numCache>
                <c:formatCode>General</c:formatCode>
                <c:ptCount val="30"/>
                <c:pt idx="0">
                  <c:v>79</c:v>
                </c:pt>
                <c:pt idx="1">
                  <c:v>49</c:v>
                </c:pt>
                <c:pt idx="2">
                  <c:v>82</c:v>
                </c:pt>
                <c:pt idx="3">
                  <c:v>63</c:v>
                </c:pt>
                <c:pt idx="4">
                  <c:v>99</c:v>
                </c:pt>
                <c:pt idx="5">
                  <c:v>64</c:v>
                </c:pt>
                <c:pt idx="6">
                  <c:v>73</c:v>
                </c:pt>
                <c:pt idx="7">
                  <c:v>86</c:v>
                </c:pt>
                <c:pt idx="8">
                  <c:v>60</c:v>
                </c:pt>
                <c:pt idx="9">
                  <c:v>56</c:v>
                </c:pt>
                <c:pt idx="10">
                  <c:v>118</c:v>
                </c:pt>
                <c:pt idx="11">
                  <c:v>104</c:v>
                </c:pt>
                <c:pt idx="12">
                  <c:v>50</c:v>
                </c:pt>
                <c:pt idx="13">
                  <c:v>111</c:v>
                </c:pt>
                <c:pt idx="14">
                  <c:v>78</c:v>
                </c:pt>
                <c:pt idx="15">
                  <c:v>62</c:v>
                </c:pt>
                <c:pt idx="16">
                  <c:v>75</c:v>
                </c:pt>
                <c:pt idx="17">
                  <c:v>83</c:v>
                </c:pt>
                <c:pt idx="18">
                  <c:v>116</c:v>
                </c:pt>
                <c:pt idx="19">
                  <c:v>103</c:v>
                </c:pt>
                <c:pt idx="20">
                  <c:v>54</c:v>
                </c:pt>
                <c:pt idx="21">
                  <c:v>90</c:v>
                </c:pt>
                <c:pt idx="22">
                  <c:v>76</c:v>
                </c:pt>
                <c:pt idx="23">
                  <c:v>72</c:v>
                </c:pt>
                <c:pt idx="24">
                  <c:v>75</c:v>
                </c:pt>
                <c:pt idx="25">
                  <c:v>80</c:v>
                </c:pt>
                <c:pt idx="26">
                  <c:v>88</c:v>
                </c:pt>
                <c:pt idx="27">
                  <c:v>85</c:v>
                </c:pt>
                <c:pt idx="28">
                  <c:v>107</c:v>
                </c:pt>
                <c:pt idx="29">
                  <c:v>110</c:v>
                </c:pt>
              </c:numCache>
            </c:numRef>
          </c:xVal>
          <c:yVal>
            <c:numRef>
              <c:f>Лист1!$K$5:$K$34</c:f>
              <c:numCache>
                <c:formatCode>General</c:formatCode>
                <c:ptCount val="30"/>
                <c:pt idx="0">
                  <c:v>101.60928098676294</c:v>
                </c:pt>
                <c:pt idx="1">
                  <c:v>93.254830834027587</c:v>
                </c:pt>
                <c:pt idx="2">
                  <c:v>102.44472600203646</c:v>
                </c:pt>
                <c:pt idx="3">
                  <c:v>97.153574238637418</c:v>
                </c:pt>
                <c:pt idx="4">
                  <c:v>107.17891442191983</c:v>
                </c:pt>
                <c:pt idx="5">
                  <c:v>97.432055910395263</c:v>
                </c:pt>
                <c:pt idx="6">
                  <c:v>99.938390956215869</c:v>
                </c:pt>
                <c:pt idx="7">
                  <c:v>103.55865268906784</c:v>
                </c:pt>
                <c:pt idx="8">
                  <c:v>96.318129223363883</c:v>
                </c:pt>
                <c:pt idx="9">
                  <c:v>95.204202536332502</c:v>
                </c:pt>
                <c:pt idx="10">
                  <c:v>112.47006618531888</c:v>
                </c:pt>
                <c:pt idx="11">
                  <c:v>108.57132278070905</c:v>
                </c:pt>
                <c:pt idx="12">
                  <c:v>93.533312505785432</c:v>
                </c:pt>
                <c:pt idx="13">
                  <c:v>110.52069448301397</c:v>
                </c:pt>
                <c:pt idx="14">
                  <c:v>101.33079931500509</c:v>
                </c:pt>
                <c:pt idx="15">
                  <c:v>96.875092566879573</c:v>
                </c:pt>
                <c:pt idx="16">
                  <c:v>100.49535429973156</c:v>
                </c:pt>
                <c:pt idx="17">
                  <c:v>102.72320767379431</c:v>
                </c:pt>
                <c:pt idx="18">
                  <c:v>111.91310284180319</c:v>
                </c:pt>
                <c:pt idx="19">
                  <c:v>108.29284110895121</c:v>
                </c:pt>
                <c:pt idx="20">
                  <c:v>94.647239192816812</c:v>
                </c:pt>
                <c:pt idx="21">
                  <c:v>104.67257937609922</c:v>
                </c:pt>
                <c:pt idx="22">
                  <c:v>100.7738359714894</c:v>
                </c:pt>
                <c:pt idx="23">
                  <c:v>99.659909284458024</c:v>
                </c:pt>
                <c:pt idx="24">
                  <c:v>100.49535429973156</c:v>
                </c:pt>
                <c:pt idx="25">
                  <c:v>101.88776265852078</c:v>
                </c:pt>
                <c:pt idx="26">
                  <c:v>104.11561603258353</c:v>
                </c:pt>
                <c:pt idx="27">
                  <c:v>103.28017101731</c:v>
                </c:pt>
                <c:pt idx="28">
                  <c:v>109.40676779598259</c:v>
                </c:pt>
                <c:pt idx="29">
                  <c:v>110.24221281125612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CF-C243-B695-A33C32E11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242175"/>
        <c:axId val="368243823"/>
      </c:scatterChart>
      <c:valAx>
        <c:axId val="36824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368243823"/>
        <c:crosses val="autoZero"/>
        <c:crossBetween val="midCat"/>
      </c:valAx>
      <c:valAx>
        <c:axId val="36824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36824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</a:t>
            </a:r>
            <a:r>
              <a:rPr lang="ru-RU" baseline="0"/>
              <a:t> х1 по х1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Лист1!$C$5:$C$34</c:f>
              <c:numCache>
                <c:formatCode>General</c:formatCode>
                <c:ptCount val="30"/>
                <c:pt idx="0">
                  <c:v>128</c:v>
                </c:pt>
                <c:pt idx="1">
                  <c:v>99</c:v>
                </c:pt>
                <c:pt idx="2">
                  <c:v>92</c:v>
                </c:pt>
                <c:pt idx="3">
                  <c:v>80</c:v>
                </c:pt>
                <c:pt idx="4">
                  <c:v>97</c:v>
                </c:pt>
                <c:pt idx="5">
                  <c:v>113</c:v>
                </c:pt>
                <c:pt idx="6">
                  <c:v>86</c:v>
                </c:pt>
                <c:pt idx="7">
                  <c:v>84</c:v>
                </c:pt>
                <c:pt idx="8">
                  <c:v>114</c:v>
                </c:pt>
                <c:pt idx="9">
                  <c:v>113</c:v>
                </c:pt>
                <c:pt idx="10">
                  <c:v>91</c:v>
                </c:pt>
                <c:pt idx="11">
                  <c:v>80</c:v>
                </c:pt>
                <c:pt idx="12">
                  <c:v>88</c:v>
                </c:pt>
                <c:pt idx="13">
                  <c:v>82</c:v>
                </c:pt>
                <c:pt idx="14">
                  <c:v>91</c:v>
                </c:pt>
                <c:pt idx="15">
                  <c:v>83</c:v>
                </c:pt>
                <c:pt idx="16">
                  <c:v>84</c:v>
                </c:pt>
                <c:pt idx="17">
                  <c:v>113</c:v>
                </c:pt>
                <c:pt idx="18">
                  <c:v>84</c:v>
                </c:pt>
                <c:pt idx="19">
                  <c:v>98</c:v>
                </c:pt>
                <c:pt idx="20">
                  <c:v>114</c:v>
                </c:pt>
                <c:pt idx="21">
                  <c:v>111</c:v>
                </c:pt>
                <c:pt idx="22">
                  <c:v>108</c:v>
                </c:pt>
                <c:pt idx="23">
                  <c:v>85</c:v>
                </c:pt>
                <c:pt idx="24">
                  <c:v>91</c:v>
                </c:pt>
                <c:pt idx="25">
                  <c:v>91</c:v>
                </c:pt>
                <c:pt idx="26">
                  <c:v>80</c:v>
                </c:pt>
                <c:pt idx="27">
                  <c:v>102</c:v>
                </c:pt>
                <c:pt idx="28">
                  <c:v>113</c:v>
                </c:pt>
                <c:pt idx="29">
                  <c:v>91</c:v>
                </c:pt>
              </c:numCache>
            </c:numRef>
          </c:xVal>
          <c:yVal>
            <c:numRef>
              <c:f>Лист1!$L$5:$L$34</c:f>
              <c:numCache>
                <c:formatCode>General</c:formatCode>
                <c:ptCount val="30"/>
                <c:pt idx="0">
                  <c:v>18.553238619003977</c:v>
                </c:pt>
                <c:pt idx="1">
                  <c:v>4.7447296058661834</c:v>
                </c:pt>
                <c:pt idx="2">
                  <c:v>-0.45042774213258951</c:v>
                </c:pt>
                <c:pt idx="3">
                  <c:v>-8.7849831958447737</c:v>
                </c:pt>
                <c:pt idx="4">
                  <c:v>-6.3110296364191782</c:v>
                </c:pt>
                <c:pt idx="5">
                  <c:v>3.1350443018637435</c:v>
                </c:pt>
                <c:pt idx="6">
                  <c:v>-3.6177054689886887</c:v>
                </c:pt>
                <c:pt idx="7">
                  <c:v>12.32653528872595</c:v>
                </c:pt>
                <c:pt idx="8">
                  <c:v>-24.837076076993583</c:v>
                </c:pt>
                <c:pt idx="9">
                  <c:v>-1.8649556981362565</c:v>
                </c:pt>
                <c:pt idx="10">
                  <c:v>13.521692636724723</c:v>
                </c:pt>
                <c:pt idx="11">
                  <c:v>19.215016804155226</c:v>
                </c:pt>
                <c:pt idx="12">
                  <c:v>-15.561946226703327</c:v>
                </c:pt>
                <c:pt idx="13">
                  <c:v>6.2707760464405879</c:v>
                </c:pt>
                <c:pt idx="14">
                  <c:v>-7.4783073632752775</c:v>
                </c:pt>
                <c:pt idx="15">
                  <c:v>-10.701344332416738</c:v>
                </c:pt>
                <c:pt idx="16">
                  <c:v>-11.67346471127405</c:v>
                </c:pt>
                <c:pt idx="17">
                  <c:v>0.1350443018637435</c:v>
                </c:pt>
                <c:pt idx="18">
                  <c:v>17.32653528872595</c:v>
                </c:pt>
                <c:pt idx="19">
                  <c:v>-8.2831500152765045</c:v>
                </c:pt>
                <c:pt idx="20">
                  <c:v>-3.8370760769935828</c:v>
                </c:pt>
                <c:pt idx="21">
                  <c:v>-0.92071494042163238</c:v>
                </c:pt>
                <c:pt idx="22">
                  <c:v>-5.0043538038496678</c:v>
                </c:pt>
                <c:pt idx="23">
                  <c:v>-1.6455850901313624</c:v>
                </c:pt>
                <c:pt idx="24">
                  <c:v>-5.4783073632752775</c:v>
                </c:pt>
                <c:pt idx="25">
                  <c:v>-4.4783073632752775</c:v>
                </c:pt>
                <c:pt idx="26">
                  <c:v>9.2150168041552263</c:v>
                </c:pt>
                <c:pt idx="27">
                  <c:v>12.828368469294233</c:v>
                </c:pt>
                <c:pt idx="28">
                  <c:v>9.1350443018637435</c:v>
                </c:pt>
                <c:pt idx="29">
                  <c:v>-5.4783073632752775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C6-BD4A-9B04-2A3C96EAF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517455"/>
        <c:axId val="1534203887"/>
      </c:scatterChart>
      <c:valAx>
        <c:axId val="153451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34203887"/>
        <c:crosses val="autoZero"/>
        <c:crossBetween val="midCat"/>
      </c:valAx>
      <c:valAx>
        <c:axId val="153420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3451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 х2</a:t>
            </a:r>
            <a:r>
              <a:rPr lang="ru-RU" baseline="0"/>
              <a:t> по х2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Лист1!$D$5:$D$34</c:f>
              <c:numCache>
                <c:formatCode>General</c:formatCode>
                <c:ptCount val="30"/>
                <c:pt idx="0">
                  <c:v>79</c:v>
                </c:pt>
                <c:pt idx="1">
                  <c:v>49</c:v>
                </c:pt>
                <c:pt idx="2">
                  <c:v>82</c:v>
                </c:pt>
                <c:pt idx="3">
                  <c:v>63</c:v>
                </c:pt>
                <c:pt idx="4">
                  <c:v>99</c:v>
                </c:pt>
                <c:pt idx="5">
                  <c:v>64</c:v>
                </c:pt>
                <c:pt idx="6">
                  <c:v>73</c:v>
                </c:pt>
                <c:pt idx="7">
                  <c:v>86</c:v>
                </c:pt>
                <c:pt idx="8">
                  <c:v>60</c:v>
                </c:pt>
                <c:pt idx="9">
                  <c:v>56</c:v>
                </c:pt>
                <c:pt idx="10">
                  <c:v>118</c:v>
                </c:pt>
                <c:pt idx="11">
                  <c:v>104</c:v>
                </c:pt>
                <c:pt idx="12">
                  <c:v>50</c:v>
                </c:pt>
                <c:pt idx="13">
                  <c:v>111</c:v>
                </c:pt>
                <c:pt idx="14">
                  <c:v>78</c:v>
                </c:pt>
                <c:pt idx="15">
                  <c:v>62</c:v>
                </c:pt>
                <c:pt idx="16">
                  <c:v>75</c:v>
                </c:pt>
                <c:pt idx="17">
                  <c:v>83</c:v>
                </c:pt>
                <c:pt idx="18">
                  <c:v>116</c:v>
                </c:pt>
                <c:pt idx="19">
                  <c:v>103</c:v>
                </c:pt>
                <c:pt idx="20">
                  <c:v>54</c:v>
                </c:pt>
                <c:pt idx="21">
                  <c:v>90</c:v>
                </c:pt>
                <c:pt idx="22">
                  <c:v>76</c:v>
                </c:pt>
                <c:pt idx="23">
                  <c:v>72</c:v>
                </c:pt>
                <c:pt idx="24">
                  <c:v>75</c:v>
                </c:pt>
                <c:pt idx="25">
                  <c:v>80</c:v>
                </c:pt>
                <c:pt idx="26">
                  <c:v>88</c:v>
                </c:pt>
                <c:pt idx="27">
                  <c:v>85</c:v>
                </c:pt>
                <c:pt idx="28">
                  <c:v>107</c:v>
                </c:pt>
                <c:pt idx="29">
                  <c:v>110</c:v>
                </c:pt>
              </c:numCache>
            </c:numRef>
          </c:xVal>
          <c:yVal>
            <c:numRef>
              <c:f>Лист1!$M$5:$M$34</c:f>
              <c:numCache>
                <c:formatCode>General</c:formatCode>
                <c:ptCount val="30"/>
                <c:pt idx="0">
                  <c:v>18.39071901323706</c:v>
                </c:pt>
                <c:pt idx="1">
                  <c:v>13.745169165972413</c:v>
                </c:pt>
                <c:pt idx="2">
                  <c:v>-0.44472600203646095</c:v>
                </c:pt>
                <c:pt idx="3">
                  <c:v>-3.1535742386374181</c:v>
                </c:pt>
                <c:pt idx="4">
                  <c:v>-11.178914421919828</c:v>
                </c:pt>
                <c:pt idx="5">
                  <c:v>7.5679440896047367</c:v>
                </c:pt>
                <c:pt idx="6">
                  <c:v>-0.93839095621586921</c:v>
                </c:pt>
                <c:pt idx="7">
                  <c:v>11.441347310932159</c:v>
                </c:pt>
                <c:pt idx="8">
                  <c:v>-19.318129223363883</c:v>
                </c:pt>
                <c:pt idx="9">
                  <c:v>4.7957974636674976</c:v>
                </c:pt>
                <c:pt idx="10">
                  <c:v>3.5299338146811152</c:v>
                </c:pt>
                <c:pt idx="11">
                  <c:v>13.428677219290947</c:v>
                </c:pt>
                <c:pt idx="12">
                  <c:v>-6.5333125057854318</c:v>
                </c:pt>
                <c:pt idx="13">
                  <c:v>-1.520694483013969</c:v>
                </c:pt>
                <c:pt idx="14">
                  <c:v>-6.3307993150050947</c:v>
                </c:pt>
                <c:pt idx="15">
                  <c:v>-4.875092566879573</c:v>
                </c:pt>
                <c:pt idx="16">
                  <c:v>-9.4953542997315594</c:v>
                </c:pt>
                <c:pt idx="17">
                  <c:v>-0.72320767379430606</c:v>
                </c:pt>
                <c:pt idx="18">
                  <c:v>8.0868971581968054</c:v>
                </c:pt>
                <c:pt idx="19">
                  <c:v>-14.292841108951208</c:v>
                </c:pt>
                <c:pt idx="20">
                  <c:v>3.3527608071831878</c:v>
                </c:pt>
                <c:pt idx="21">
                  <c:v>-3.6725793760992218</c:v>
                </c:pt>
                <c:pt idx="22">
                  <c:v>-3.7738359714894045</c:v>
                </c:pt>
                <c:pt idx="23">
                  <c:v>1.3400907155419759</c:v>
                </c:pt>
                <c:pt idx="24">
                  <c:v>-3.4953542997315594</c:v>
                </c:pt>
                <c:pt idx="25">
                  <c:v>-3.887762658520785</c:v>
                </c:pt>
                <c:pt idx="26">
                  <c:v>7.8843839674164684</c:v>
                </c:pt>
                <c:pt idx="27">
                  <c:v>11.719828982690004</c:v>
                </c:pt>
                <c:pt idx="28">
                  <c:v>1.5932322040174114</c:v>
                </c:pt>
                <c:pt idx="29">
                  <c:v>-13.242212811256124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5-D743-A640-EF2A6A1BC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301919"/>
        <c:axId val="1947379887"/>
      </c:scatterChart>
      <c:valAx>
        <c:axId val="194730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947379887"/>
        <c:crosses val="autoZero"/>
        <c:crossBetween val="midCat"/>
      </c:valAx>
      <c:valAx>
        <c:axId val="194737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94730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425450</xdr:colOff>
      <xdr:row>5</xdr:row>
      <xdr:rowOff>101600</xdr:rowOff>
    </xdr:from>
    <xdr:to>
      <xdr:col>19</xdr:col>
      <xdr:colOff>44450</xdr:colOff>
      <xdr:row>18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D8C7F16-0DC0-A849-AF58-666D6C138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387350</xdr:colOff>
      <xdr:row>20</xdr:row>
      <xdr:rowOff>127000</xdr:rowOff>
    </xdr:from>
    <xdr:to>
      <xdr:col>19</xdr:col>
      <xdr:colOff>6350</xdr:colOff>
      <xdr:row>33</xdr:row>
      <xdr:rowOff>203200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B7EB959-91A4-8B4E-B871-019BF16F6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415450</xdr:colOff>
      <xdr:row>35</xdr:row>
      <xdr:rowOff>187873</xdr:rowOff>
    </xdr:from>
    <xdr:to>
      <xdr:col>19</xdr:col>
      <xdr:colOff>23648</xdr:colOff>
      <xdr:row>49</xdr:row>
      <xdr:rowOff>97805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ECA6DD4-AD71-5F48-BCFE-EB3C1CA27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393845</xdr:colOff>
      <xdr:row>51</xdr:row>
      <xdr:rowOff>73864</xdr:rowOff>
    </xdr:from>
    <xdr:to>
      <xdr:col>18</xdr:col>
      <xdr:colOff>817179</xdr:colOff>
      <xdr:row>64</xdr:row>
      <xdr:rowOff>158531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D221794-E42B-3B4C-AA51-5E3058EEE9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414866</xdr:colOff>
      <xdr:row>5</xdr:row>
      <xdr:rowOff>93134</xdr:rowOff>
    </xdr:from>
    <xdr:to>
      <xdr:col>25</xdr:col>
      <xdr:colOff>8466</xdr:colOff>
      <xdr:row>18</xdr:row>
      <xdr:rowOff>160867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3B5ADA2-D2A5-5F41-A8E8-540E1E260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431800</xdr:colOff>
      <xdr:row>20</xdr:row>
      <xdr:rowOff>177800</xdr:rowOff>
    </xdr:from>
    <xdr:to>
      <xdr:col>25</xdr:col>
      <xdr:colOff>25400</xdr:colOff>
      <xdr:row>34</xdr:row>
      <xdr:rowOff>25400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525FF8B-2930-F849-BE43-7DFD7933C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EF0A-512F-F841-B6E3-B18F1A26B6AE}">
  <dimension ref="A1:M83"/>
  <sheetViews>
    <sheetView tabSelected="1" zoomScale="87" workbookViewId="0">
      <selection activeCell="I50" sqref="I50"/>
    </sheetView>
  </sheetViews>
  <sheetFormatPr baseColWidth="10" defaultRowHeight="16"/>
  <cols>
    <col min="1" max="1" width="12.33203125" customWidth="1"/>
    <col min="2" max="2" width="13.1640625" customWidth="1"/>
    <col min="3" max="3" width="12.6640625" customWidth="1"/>
    <col min="6" max="6" width="22.6640625" customWidth="1"/>
    <col min="7" max="7" width="10.8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F1" s="27" t="s">
        <v>7</v>
      </c>
      <c r="G1" s="28"/>
    </row>
    <row r="2" spans="1:13">
      <c r="A2" s="2"/>
      <c r="B2" s="2"/>
      <c r="C2" s="2"/>
      <c r="D2" s="2"/>
      <c r="F2" s="11"/>
      <c r="G2" s="12"/>
    </row>
    <row r="3" spans="1:13">
      <c r="A3" s="2"/>
      <c r="B3" s="2"/>
      <c r="C3" s="2"/>
      <c r="D3" s="2"/>
      <c r="F3" s="25" t="s">
        <v>8</v>
      </c>
      <c r="G3" s="26"/>
    </row>
    <row r="4" spans="1:13" ht="17" thickBot="1">
      <c r="A4" s="3"/>
      <c r="B4" s="4" t="s">
        <v>4</v>
      </c>
      <c r="C4" s="4" t="s">
        <v>5</v>
      </c>
      <c r="D4" s="4" t="s">
        <v>6</v>
      </c>
      <c r="F4" s="37">
        <f t="array" ref="F4:G8">LINEST(B5:B34,C5:C34,1,1)</f>
        <v>-2.7879621142682352E-2</v>
      </c>
      <c r="G4" s="38">
        <v>105.01535288725937</v>
      </c>
      <c r="J4" s="30" t="s">
        <v>18</v>
      </c>
      <c r="K4" s="30" t="s">
        <v>19</v>
      </c>
      <c r="L4" s="30" t="s">
        <v>20</v>
      </c>
      <c r="M4" s="30" t="s">
        <v>21</v>
      </c>
    </row>
    <row r="5" spans="1:13">
      <c r="A5" s="5">
        <v>1</v>
      </c>
      <c r="B5" s="8">
        <v>120</v>
      </c>
      <c r="C5" s="8">
        <v>128</v>
      </c>
      <c r="D5" s="8">
        <v>79</v>
      </c>
      <c r="F5" s="37">
        <v>0.14875388628790748</v>
      </c>
      <c r="G5" s="38">
        <v>14.444454281418547</v>
      </c>
      <c r="J5" s="30">
        <f t="shared" ref="J5:J34" si="0">$G$4+C5*$F$4</f>
        <v>101.44676138099602</v>
      </c>
      <c r="K5" s="30">
        <f t="shared" ref="K5:K34" si="1">$G$11+$F$11*D5</f>
        <v>101.60928098676294</v>
      </c>
      <c r="L5" s="30">
        <f t="shared" ref="L5:L34" si="2">B5-J5</f>
        <v>18.553238619003977</v>
      </c>
      <c r="M5" s="30">
        <f t="shared" ref="M5:M34" si="3">B5-K5</f>
        <v>18.39071901323706</v>
      </c>
    </row>
    <row r="6" spans="1:13">
      <c r="A6" s="6">
        <v>2</v>
      </c>
      <c r="B6" s="9">
        <v>107</v>
      </c>
      <c r="C6" s="9">
        <v>99</v>
      </c>
      <c r="D6" s="9">
        <v>49</v>
      </c>
      <c r="F6" s="37">
        <v>1.2529523969318692E-3</v>
      </c>
      <c r="G6" s="38">
        <v>10.76468472429943</v>
      </c>
      <c r="J6" s="30">
        <f t="shared" si="0"/>
        <v>102.25527039413382</v>
      </c>
      <c r="K6" s="30">
        <f t="shared" si="1"/>
        <v>93.254830834027587</v>
      </c>
      <c r="L6" s="30">
        <f t="shared" si="2"/>
        <v>4.7447296058661834</v>
      </c>
      <c r="M6" s="30">
        <f t="shared" si="3"/>
        <v>13.745169165972413</v>
      </c>
    </row>
    <row r="7" spans="1:13">
      <c r="A7" s="6">
        <v>3</v>
      </c>
      <c r="B7" s="9">
        <v>102</v>
      </c>
      <c r="C7" s="9">
        <v>92</v>
      </c>
      <c r="D7" s="9">
        <v>82</v>
      </c>
      <c r="F7" s="37">
        <v>3.5126679170955848E-2</v>
      </c>
      <c r="G7" s="38">
        <v>28</v>
      </c>
      <c r="J7" s="30">
        <f t="shared" si="0"/>
        <v>102.45042774213259</v>
      </c>
      <c r="K7" s="30">
        <f t="shared" si="1"/>
        <v>102.44472600203646</v>
      </c>
      <c r="L7" s="30">
        <f t="shared" si="2"/>
        <v>-0.45042774213258951</v>
      </c>
      <c r="M7" s="30">
        <f t="shared" si="3"/>
        <v>-0.44472600203646095</v>
      </c>
    </row>
    <row r="8" spans="1:13">
      <c r="A8" s="6">
        <v>4</v>
      </c>
      <c r="B8" s="9">
        <v>94</v>
      </c>
      <c r="C8" s="9">
        <v>80</v>
      </c>
      <c r="D8" s="9">
        <v>63</v>
      </c>
      <c r="F8" s="37">
        <v>4.0704246868326663</v>
      </c>
      <c r="G8" s="38">
        <v>3244.5962419798343</v>
      </c>
      <c r="J8" s="30">
        <f t="shared" si="0"/>
        <v>102.78498319584477</v>
      </c>
      <c r="K8" s="30">
        <f t="shared" si="1"/>
        <v>97.153574238637418</v>
      </c>
      <c r="L8" s="30">
        <f t="shared" si="2"/>
        <v>-8.7849831958447737</v>
      </c>
      <c r="M8" s="30">
        <f t="shared" si="3"/>
        <v>-3.1535742386374181</v>
      </c>
    </row>
    <row r="9" spans="1:13">
      <c r="A9" s="6">
        <v>5</v>
      </c>
      <c r="B9" s="9">
        <v>96</v>
      </c>
      <c r="C9" s="9">
        <v>97</v>
      </c>
      <c r="D9" s="9">
        <v>99</v>
      </c>
      <c r="F9" s="37"/>
      <c r="G9" s="38"/>
      <c r="J9" s="30">
        <f t="shared" si="0"/>
        <v>102.31102963641918</v>
      </c>
      <c r="K9" s="30">
        <f t="shared" si="1"/>
        <v>107.17891442191983</v>
      </c>
      <c r="L9" s="30">
        <f t="shared" si="2"/>
        <v>-6.3110296364191782</v>
      </c>
      <c r="M9" s="30">
        <f t="shared" si="3"/>
        <v>-11.178914421919828</v>
      </c>
    </row>
    <row r="10" spans="1:13">
      <c r="A10" s="6">
        <v>6</v>
      </c>
      <c r="B10" s="9">
        <v>105</v>
      </c>
      <c r="C10" s="9">
        <v>113</v>
      </c>
      <c r="D10" s="9">
        <v>64</v>
      </c>
      <c r="F10" s="25" t="s">
        <v>9</v>
      </c>
      <c r="G10" s="26"/>
      <c r="J10" s="30">
        <f t="shared" si="0"/>
        <v>101.86495569813626</v>
      </c>
      <c r="K10" s="30">
        <f t="shared" si="1"/>
        <v>97.432055910395263</v>
      </c>
      <c r="L10" s="30">
        <f t="shared" si="2"/>
        <v>3.1350443018637435</v>
      </c>
      <c r="M10" s="30">
        <f t="shared" si="3"/>
        <v>7.5679440896047367</v>
      </c>
    </row>
    <row r="11" spans="1:13">
      <c r="A11" s="6">
        <v>7</v>
      </c>
      <c r="B11" s="9">
        <v>99</v>
      </c>
      <c r="C11" s="9">
        <v>86</v>
      </c>
      <c r="D11" s="9">
        <v>73</v>
      </c>
      <c r="F11" s="37">
        <f t="array" ref="F11:G15">LINEST(B5:B34,D5:D34,1,1)</f>
        <v>0.278481671757845</v>
      </c>
      <c r="G11" s="38">
        <v>79.609228917893176</v>
      </c>
      <c r="J11" s="30">
        <f t="shared" si="0"/>
        <v>102.61770546898869</v>
      </c>
      <c r="K11" s="30">
        <f t="shared" si="1"/>
        <v>99.938390956215869</v>
      </c>
      <c r="L11" s="30">
        <f t="shared" si="2"/>
        <v>-3.6177054689886887</v>
      </c>
      <c r="M11" s="30">
        <f t="shared" si="3"/>
        <v>-0.93839095621586921</v>
      </c>
    </row>
    <row r="12" spans="1:13">
      <c r="A12" s="6">
        <v>8</v>
      </c>
      <c r="B12" s="9">
        <v>115</v>
      </c>
      <c r="C12" s="9">
        <v>84</v>
      </c>
      <c r="D12" s="9">
        <v>86</v>
      </c>
      <c r="F12" s="37">
        <v>8.5434177061898806E-2</v>
      </c>
      <c r="G12" s="38">
        <v>7.1696871767470354</v>
      </c>
      <c r="J12" s="30">
        <f t="shared" si="0"/>
        <v>102.67346471127405</v>
      </c>
      <c r="K12" s="30">
        <f t="shared" si="1"/>
        <v>103.55865268906784</v>
      </c>
      <c r="L12" s="30">
        <f t="shared" si="2"/>
        <v>12.32653528872595</v>
      </c>
      <c r="M12" s="30">
        <f t="shared" si="3"/>
        <v>11.441347310932159</v>
      </c>
    </row>
    <row r="13" spans="1:13">
      <c r="A13" s="6">
        <v>9</v>
      </c>
      <c r="B13" s="9">
        <v>77</v>
      </c>
      <c r="C13" s="9">
        <v>114</v>
      </c>
      <c r="D13" s="9">
        <v>60</v>
      </c>
      <c r="F13" s="37">
        <v>0.2750813722565949</v>
      </c>
      <c r="G13" s="38">
        <v>9.171031609669777</v>
      </c>
      <c r="J13" s="30">
        <f t="shared" si="0"/>
        <v>101.83707607699358</v>
      </c>
      <c r="K13" s="30">
        <f t="shared" si="1"/>
        <v>96.318129223363883</v>
      </c>
      <c r="L13" s="30">
        <f t="shared" si="2"/>
        <v>-24.837076076993583</v>
      </c>
      <c r="M13" s="30">
        <f t="shared" si="3"/>
        <v>-19.318129223363883</v>
      </c>
    </row>
    <row r="14" spans="1:13">
      <c r="A14" s="6">
        <v>10</v>
      </c>
      <c r="B14" s="9">
        <v>100</v>
      </c>
      <c r="C14" s="9">
        <v>113</v>
      </c>
      <c r="D14" s="9">
        <v>56</v>
      </c>
      <c r="F14" s="37">
        <v>10.625024835078433</v>
      </c>
      <c r="G14" s="38">
        <v>28</v>
      </c>
      <c r="J14" s="30">
        <f t="shared" si="0"/>
        <v>101.86495569813626</v>
      </c>
      <c r="K14" s="30">
        <f t="shared" si="1"/>
        <v>95.204202536332502</v>
      </c>
      <c r="L14" s="30">
        <f t="shared" si="2"/>
        <v>-1.8649556981362565</v>
      </c>
      <c r="M14" s="30">
        <f t="shared" si="3"/>
        <v>4.7957974636674976</v>
      </c>
    </row>
    <row r="15" spans="1:13" ht="17" thickBot="1">
      <c r="A15" s="6">
        <v>11</v>
      </c>
      <c r="B15" s="9">
        <v>116</v>
      </c>
      <c r="C15" s="9">
        <v>91</v>
      </c>
      <c r="D15" s="9">
        <v>118</v>
      </c>
      <c r="F15" s="39">
        <v>893.64768467092472</v>
      </c>
      <c r="G15" s="40">
        <v>2355.0189819957423</v>
      </c>
      <c r="J15" s="30">
        <f t="shared" si="0"/>
        <v>102.47830736327528</v>
      </c>
      <c r="K15" s="30">
        <f t="shared" si="1"/>
        <v>112.47006618531888</v>
      </c>
      <c r="L15" s="30">
        <f t="shared" si="2"/>
        <v>13.521692636724723</v>
      </c>
      <c r="M15" s="30">
        <f t="shared" si="3"/>
        <v>3.5299338146811152</v>
      </c>
    </row>
    <row r="16" spans="1:13">
      <c r="A16" s="6">
        <v>12</v>
      </c>
      <c r="B16" s="9">
        <v>122</v>
      </c>
      <c r="C16" s="9">
        <v>80</v>
      </c>
      <c r="D16" s="9">
        <v>104</v>
      </c>
      <c r="J16" s="30">
        <f t="shared" si="0"/>
        <v>102.78498319584477</v>
      </c>
      <c r="K16" s="30">
        <f t="shared" si="1"/>
        <v>108.57132278070905</v>
      </c>
      <c r="L16" s="30">
        <f t="shared" si="2"/>
        <v>19.215016804155226</v>
      </c>
      <c r="M16" s="30">
        <f t="shared" si="3"/>
        <v>13.428677219290947</v>
      </c>
    </row>
    <row r="17" spans="1:13">
      <c r="A17" s="6">
        <v>13</v>
      </c>
      <c r="B17" s="9">
        <v>87</v>
      </c>
      <c r="C17" s="9">
        <v>88</v>
      </c>
      <c r="D17" s="9">
        <v>50</v>
      </c>
      <c r="J17" s="30">
        <f t="shared" si="0"/>
        <v>102.56194622670333</v>
      </c>
      <c r="K17" s="30">
        <f t="shared" si="1"/>
        <v>93.533312505785432</v>
      </c>
      <c r="L17" s="30">
        <f t="shared" si="2"/>
        <v>-15.561946226703327</v>
      </c>
      <c r="M17" s="30">
        <f t="shared" si="3"/>
        <v>-6.5333125057854318</v>
      </c>
    </row>
    <row r="18" spans="1:13" ht="17" thickBot="1">
      <c r="A18" s="6">
        <v>14</v>
      </c>
      <c r="B18" s="9">
        <v>109</v>
      </c>
      <c r="C18" s="9">
        <v>82</v>
      </c>
      <c r="D18" s="9">
        <v>111</v>
      </c>
      <c r="J18" s="30">
        <f t="shared" si="0"/>
        <v>102.72922395355941</v>
      </c>
      <c r="K18" s="30">
        <f t="shared" si="1"/>
        <v>110.52069448301397</v>
      </c>
      <c r="L18" s="30">
        <f t="shared" si="2"/>
        <v>6.2707760464405879</v>
      </c>
      <c r="M18" s="30">
        <f t="shared" si="3"/>
        <v>-1.520694483013969</v>
      </c>
    </row>
    <row r="19" spans="1:13">
      <c r="A19" s="6">
        <v>15</v>
      </c>
      <c r="B19" s="9">
        <v>95</v>
      </c>
      <c r="C19" s="9">
        <v>91</v>
      </c>
      <c r="D19" s="9">
        <v>78</v>
      </c>
      <c r="F19" s="13"/>
      <c r="G19" s="14" t="s">
        <v>5</v>
      </c>
      <c r="H19" s="15" t="s">
        <v>6</v>
      </c>
      <c r="J19" s="30">
        <f t="shared" si="0"/>
        <v>102.47830736327528</v>
      </c>
      <c r="K19" s="30">
        <f t="shared" si="1"/>
        <v>101.33079931500509</v>
      </c>
      <c r="L19" s="30">
        <f t="shared" si="2"/>
        <v>-7.4783073632752775</v>
      </c>
      <c r="M19" s="30">
        <f t="shared" si="3"/>
        <v>-6.3307993150050947</v>
      </c>
    </row>
    <row r="20" spans="1:13">
      <c r="A20" s="6">
        <v>16</v>
      </c>
      <c r="B20" s="9">
        <v>92</v>
      </c>
      <c r="C20" s="9">
        <v>83</v>
      </c>
      <c r="D20" s="9">
        <v>62</v>
      </c>
      <c r="F20" s="16" t="s">
        <v>10</v>
      </c>
      <c r="G20">
        <f>CORREL(B5:B34,C5:C34)</f>
        <v>-3.5397067631818824E-2</v>
      </c>
      <c r="H20" s="17">
        <f>CORREL(B5:B34,D5:D34)</f>
        <v>0.52448200374902743</v>
      </c>
      <c r="J20" s="30">
        <f t="shared" si="0"/>
        <v>102.70134433241674</v>
      </c>
      <c r="K20" s="30">
        <f t="shared" si="1"/>
        <v>96.875092566879573</v>
      </c>
      <c r="L20" s="30">
        <f t="shared" si="2"/>
        <v>-10.701344332416738</v>
      </c>
      <c r="M20" s="30">
        <f t="shared" si="3"/>
        <v>-4.875092566879573</v>
      </c>
    </row>
    <row r="21" spans="1:13">
      <c r="A21" s="6">
        <v>17</v>
      </c>
      <c r="B21" s="9">
        <v>91</v>
      </c>
      <c r="C21" s="9">
        <v>84</v>
      </c>
      <c r="D21" s="9">
        <v>75</v>
      </c>
      <c r="F21" s="16" t="s">
        <v>11</v>
      </c>
      <c r="G21">
        <f>G20*G20</f>
        <v>1.2529523969315559E-3</v>
      </c>
      <c r="H21" s="17">
        <f>H20*H20</f>
        <v>0.27508137225659479</v>
      </c>
      <c r="J21" s="30">
        <f t="shared" si="0"/>
        <v>102.67346471127405</v>
      </c>
      <c r="K21" s="30">
        <f t="shared" si="1"/>
        <v>100.49535429973156</v>
      </c>
      <c r="L21" s="30">
        <f t="shared" si="2"/>
        <v>-11.67346471127405</v>
      </c>
      <c r="M21" s="30">
        <f t="shared" si="3"/>
        <v>-9.4953542997315594</v>
      </c>
    </row>
    <row r="22" spans="1:13" ht="17" thickBot="1">
      <c r="A22" s="6">
        <v>18</v>
      </c>
      <c r="B22" s="9">
        <v>102</v>
      </c>
      <c r="C22" s="9">
        <v>113</v>
      </c>
      <c r="D22" s="9">
        <v>83</v>
      </c>
      <c r="F22" s="18" t="s">
        <v>12</v>
      </c>
      <c r="G22" s="19">
        <f>SUMPRODUCT(ABS(L5:L34)/ABS(B5:B34))/30</f>
        <v>8.3197071339137021E-2</v>
      </c>
      <c r="H22" s="20">
        <f>SUMPRODUCT(ABS(M5:M34)/ABS(B5:B34))/30</f>
        <v>7.0588214217494422E-2</v>
      </c>
      <c r="J22" s="30">
        <f t="shared" si="0"/>
        <v>101.86495569813626</v>
      </c>
      <c r="K22" s="30">
        <f t="shared" si="1"/>
        <v>102.72320767379431</v>
      </c>
      <c r="L22" s="30">
        <f t="shared" si="2"/>
        <v>0.1350443018637435</v>
      </c>
      <c r="M22" s="30">
        <f t="shared" si="3"/>
        <v>-0.72320767379430606</v>
      </c>
    </row>
    <row r="23" spans="1:13">
      <c r="A23" s="6">
        <v>19</v>
      </c>
      <c r="B23" s="9">
        <v>120</v>
      </c>
      <c r="C23" s="9">
        <v>84</v>
      </c>
      <c r="D23" s="9">
        <v>116</v>
      </c>
      <c r="F23" s="13" t="s">
        <v>13</v>
      </c>
      <c r="G23" s="21">
        <f>G21/(1-G21)*(30-2)/1</f>
        <v>3.5126679170947049E-2</v>
      </c>
      <c r="H23" s="22">
        <f>H21/(1-H21)*(30-2)/1</f>
        <v>10.625024835078428</v>
      </c>
      <c r="J23" s="30">
        <f t="shared" si="0"/>
        <v>102.67346471127405</v>
      </c>
      <c r="K23" s="30">
        <f t="shared" si="1"/>
        <v>111.91310284180319</v>
      </c>
      <c r="L23" s="30">
        <f t="shared" si="2"/>
        <v>17.32653528872595</v>
      </c>
      <c r="M23" s="30">
        <f t="shared" si="3"/>
        <v>8.0868971581968054</v>
      </c>
    </row>
    <row r="24" spans="1:13" ht="17" thickBot="1">
      <c r="A24" s="6">
        <v>20</v>
      </c>
      <c r="B24" s="9">
        <v>94</v>
      </c>
      <c r="C24" s="9">
        <v>98</v>
      </c>
      <c r="D24" s="9">
        <v>103</v>
      </c>
      <c r="F24" s="23" t="s">
        <v>14</v>
      </c>
      <c r="G24" s="24">
        <f>FINV(0.05,1,28)</f>
        <v>4.195971818557763</v>
      </c>
      <c r="H24" s="20"/>
      <c r="J24" s="30">
        <f t="shared" si="0"/>
        <v>102.2831500152765</v>
      </c>
      <c r="K24" s="30">
        <f t="shared" si="1"/>
        <v>108.29284110895121</v>
      </c>
      <c r="L24" s="30">
        <f t="shared" si="2"/>
        <v>-8.2831500152765045</v>
      </c>
      <c r="M24" s="30">
        <f t="shared" si="3"/>
        <v>-14.292841108951208</v>
      </c>
    </row>
    <row r="25" spans="1:13">
      <c r="A25" s="6">
        <v>21</v>
      </c>
      <c r="B25" s="9">
        <v>98</v>
      </c>
      <c r="C25" s="9">
        <v>114</v>
      </c>
      <c r="D25" s="9">
        <v>54</v>
      </c>
      <c r="J25" s="30">
        <f t="shared" si="0"/>
        <v>101.83707607699358</v>
      </c>
      <c r="K25" s="30">
        <f t="shared" si="1"/>
        <v>94.647239192816812</v>
      </c>
      <c r="L25" s="30">
        <f t="shared" si="2"/>
        <v>-3.8370760769935828</v>
      </c>
      <c r="M25" s="30">
        <f t="shared" si="3"/>
        <v>3.3527608071831878</v>
      </c>
    </row>
    <row r="26" spans="1:13">
      <c r="A26" s="6">
        <v>22</v>
      </c>
      <c r="B26" s="9">
        <v>101</v>
      </c>
      <c r="C26" s="9">
        <v>111</v>
      </c>
      <c r="D26" s="9">
        <v>90</v>
      </c>
      <c r="J26" s="30">
        <f t="shared" si="0"/>
        <v>101.92071494042163</v>
      </c>
      <c r="K26" s="30">
        <f t="shared" si="1"/>
        <v>104.67257937609922</v>
      </c>
      <c r="L26" s="30">
        <f t="shared" si="2"/>
        <v>-0.92071494042163238</v>
      </c>
      <c r="M26" s="30">
        <f t="shared" si="3"/>
        <v>-3.6725793760992218</v>
      </c>
    </row>
    <row r="27" spans="1:13">
      <c r="A27" s="6">
        <v>23</v>
      </c>
      <c r="B27" s="9">
        <v>97</v>
      </c>
      <c r="C27" s="9">
        <v>108</v>
      </c>
      <c r="D27" s="9">
        <v>76</v>
      </c>
      <c r="J27" s="30">
        <f t="shared" si="0"/>
        <v>102.00435380384967</v>
      </c>
      <c r="K27" s="30">
        <f t="shared" si="1"/>
        <v>100.7738359714894</v>
      </c>
      <c r="L27" s="30">
        <f t="shared" si="2"/>
        <v>-5.0043538038496678</v>
      </c>
      <c r="M27" s="30">
        <f t="shared" si="3"/>
        <v>-3.7738359714894045</v>
      </c>
    </row>
    <row r="28" spans="1:13">
      <c r="A28" s="6">
        <v>24</v>
      </c>
      <c r="B28" s="9">
        <v>101</v>
      </c>
      <c r="C28" s="9">
        <v>85</v>
      </c>
      <c r="D28" s="9">
        <v>72</v>
      </c>
      <c r="F28" s="29" t="s">
        <v>15</v>
      </c>
      <c r="G28" s="29">
        <f>30/6*(SKEW(L5:L34)^2+(KURT(L5:L34)-3)^2/4)</f>
        <v>12.601962502435731</v>
      </c>
      <c r="J28" s="30">
        <f t="shared" si="0"/>
        <v>102.64558509013136</v>
      </c>
      <c r="K28" s="30">
        <f t="shared" si="1"/>
        <v>99.659909284458024</v>
      </c>
      <c r="L28" s="30">
        <f t="shared" si="2"/>
        <v>-1.6455850901313624</v>
      </c>
      <c r="M28" s="30">
        <f t="shared" si="3"/>
        <v>1.3400907155419759</v>
      </c>
    </row>
    <row r="29" spans="1:13">
      <c r="A29" s="6">
        <v>25</v>
      </c>
      <c r="B29" s="9">
        <v>97</v>
      </c>
      <c r="C29" s="9">
        <v>91</v>
      </c>
      <c r="D29" s="9">
        <v>75</v>
      </c>
      <c r="F29" s="29" t="s">
        <v>16</v>
      </c>
      <c r="G29" s="29">
        <f>30/6*(SKEW(M5:M34)^2+(KURT(M5:M34)-3)^2/4)</f>
        <v>13.666721441494154</v>
      </c>
      <c r="J29" s="30">
        <f t="shared" si="0"/>
        <v>102.47830736327528</v>
      </c>
      <c r="K29" s="30">
        <f t="shared" si="1"/>
        <v>100.49535429973156</v>
      </c>
      <c r="L29" s="30">
        <f t="shared" si="2"/>
        <v>-5.4783073632752775</v>
      </c>
      <c r="M29" s="30">
        <f t="shared" si="3"/>
        <v>-3.4953542997315594</v>
      </c>
    </row>
    <row r="30" spans="1:13">
      <c r="A30" s="6">
        <v>26</v>
      </c>
      <c r="B30" s="9">
        <v>98</v>
      </c>
      <c r="C30" s="9">
        <v>91</v>
      </c>
      <c r="D30" s="9">
        <v>80</v>
      </c>
      <c r="F30" s="29" t="s">
        <v>17</v>
      </c>
      <c r="G30" s="29">
        <f>CHIINV(0.95,29)</f>
        <v>17.708366182824584</v>
      </c>
      <c r="J30" s="30">
        <f t="shared" si="0"/>
        <v>102.47830736327528</v>
      </c>
      <c r="K30" s="30">
        <f t="shared" si="1"/>
        <v>101.88776265852078</v>
      </c>
      <c r="L30" s="30">
        <f t="shared" si="2"/>
        <v>-4.4783073632752775</v>
      </c>
      <c r="M30" s="30">
        <f t="shared" si="3"/>
        <v>-3.887762658520785</v>
      </c>
    </row>
    <row r="31" spans="1:13">
      <c r="A31" s="6">
        <v>27</v>
      </c>
      <c r="B31" s="9">
        <v>112</v>
      </c>
      <c r="C31" s="9">
        <v>80</v>
      </c>
      <c r="D31" s="9">
        <v>88</v>
      </c>
      <c r="J31" s="30">
        <f t="shared" si="0"/>
        <v>102.78498319584477</v>
      </c>
      <c r="K31" s="30">
        <f t="shared" si="1"/>
        <v>104.11561603258353</v>
      </c>
      <c r="L31" s="30">
        <f t="shared" si="2"/>
        <v>9.2150168041552263</v>
      </c>
      <c r="M31" s="30">
        <f t="shared" si="3"/>
        <v>7.8843839674164684</v>
      </c>
    </row>
    <row r="32" spans="1:13">
      <c r="A32" s="6">
        <v>28</v>
      </c>
      <c r="B32" s="9">
        <v>115</v>
      </c>
      <c r="C32" s="9">
        <v>102</v>
      </c>
      <c r="D32" s="9">
        <v>85</v>
      </c>
      <c r="J32" s="30">
        <f t="shared" si="0"/>
        <v>102.17163153070577</v>
      </c>
      <c r="K32" s="30">
        <f t="shared" si="1"/>
        <v>103.28017101731</v>
      </c>
      <c r="L32" s="30">
        <f t="shared" si="2"/>
        <v>12.828368469294233</v>
      </c>
      <c r="M32" s="30">
        <f t="shared" si="3"/>
        <v>11.719828982690004</v>
      </c>
    </row>
    <row r="33" spans="1:13">
      <c r="A33" s="6">
        <v>29</v>
      </c>
      <c r="B33" s="9">
        <v>111</v>
      </c>
      <c r="C33" s="9">
        <v>113</v>
      </c>
      <c r="D33" s="9">
        <v>107</v>
      </c>
      <c r="J33" s="30">
        <f t="shared" si="0"/>
        <v>101.86495569813626</v>
      </c>
      <c r="K33" s="30">
        <f t="shared" si="1"/>
        <v>109.40676779598259</v>
      </c>
      <c r="L33" s="30">
        <f t="shared" si="2"/>
        <v>9.1350443018637435</v>
      </c>
      <c r="M33" s="30">
        <f t="shared" si="3"/>
        <v>1.5932322040174114</v>
      </c>
    </row>
    <row r="34" spans="1:13" ht="17" thickBot="1">
      <c r="A34" s="7">
        <v>30</v>
      </c>
      <c r="B34" s="10">
        <v>97</v>
      </c>
      <c r="C34" s="10">
        <v>91</v>
      </c>
      <c r="D34" s="10">
        <v>110</v>
      </c>
      <c r="J34" s="30">
        <f t="shared" si="0"/>
        <v>102.47830736327528</v>
      </c>
      <c r="K34" s="30">
        <f t="shared" si="1"/>
        <v>110.24221281125612</v>
      </c>
      <c r="L34" s="30">
        <f t="shared" si="2"/>
        <v>-5.4783073632752775</v>
      </c>
      <c r="M34" s="30">
        <f t="shared" si="3"/>
        <v>-13.242212811256124</v>
      </c>
    </row>
    <row r="35" spans="1:13">
      <c r="G35" s="35" t="s">
        <v>42</v>
      </c>
      <c r="H35" s="35"/>
      <c r="I35" s="35"/>
    </row>
    <row r="36" spans="1:13">
      <c r="H36" s="33" t="s">
        <v>5</v>
      </c>
      <c r="I36" s="33" t="s">
        <v>6</v>
      </c>
    </row>
    <row r="37" spans="1:13">
      <c r="B37" s="31" t="s">
        <v>22</v>
      </c>
      <c r="C37" s="32" t="s">
        <v>23</v>
      </c>
      <c r="D37" s="32" t="s">
        <v>24</v>
      </c>
      <c r="G37" s="33" t="s">
        <v>38</v>
      </c>
      <c r="H37" s="30">
        <f>AVERAGE(C5:C34)*1.5</f>
        <v>144.30000000000001</v>
      </c>
      <c r="I37" s="30">
        <f>AVERAGE(D5:D34)*1.5</f>
        <v>122.39999999999999</v>
      </c>
    </row>
    <row r="38" spans="1:13">
      <c r="B38" s="32" t="s">
        <v>25</v>
      </c>
      <c r="C38" s="29">
        <f>G4/G5</f>
        <v>7.2702887102042961</v>
      </c>
      <c r="D38" s="29">
        <f>G11/G12</f>
        <v>11.103584710931941</v>
      </c>
      <c r="G38" s="33" t="s">
        <v>39</v>
      </c>
      <c r="H38" s="30">
        <f>G6*SQRT(1+1/30+(H37-AVERAGE(C5:C34))^2/(SUMPRODUCT((C5:C34-AVERAGE(C5:C34))^2)))</f>
        <v>13.074248086062248</v>
      </c>
      <c r="I38" s="30">
        <f>G13*SQRT(1+1/30+(I37-AVERAGE(D5:D34))^2/(SUMPRODUCT((D5:D34-AVERAGE(D5:D34))^2)))</f>
        <v>9.9529704037691182</v>
      </c>
    </row>
    <row r="39" spans="1:13">
      <c r="B39" s="32" t="s">
        <v>26</v>
      </c>
      <c r="C39" s="29">
        <f>F4/F5</f>
        <v>-0.18742112786702197</v>
      </c>
      <c r="D39" s="29">
        <f>F11/F12</f>
        <v>3.2596050121262286</v>
      </c>
      <c r="G39" s="33" t="s">
        <v>4</v>
      </c>
      <c r="H39" s="30">
        <f>G4+F4*H37</f>
        <v>100.99232355637031</v>
      </c>
      <c r="I39" s="30">
        <f>G11+F11*I37</f>
        <v>113.69538554105341</v>
      </c>
    </row>
    <row r="40" spans="1:13">
      <c r="B40" s="29"/>
      <c r="C40" s="29"/>
      <c r="D40" s="29"/>
    </row>
    <row r="41" spans="1:13">
      <c r="B41" s="29" t="s">
        <v>27</v>
      </c>
      <c r="C41" s="29">
        <f>TINV(0.975,28)</f>
        <v>3.1619259748638537E-2</v>
      </c>
      <c r="D41" s="29"/>
      <c r="G41" s="34" t="s">
        <v>28</v>
      </c>
      <c r="H41" s="34"/>
      <c r="I41" s="34"/>
    </row>
    <row r="42" spans="1:13">
      <c r="H42" s="33" t="s">
        <v>29</v>
      </c>
      <c r="I42" s="33" t="s">
        <v>30</v>
      </c>
    </row>
    <row r="43" spans="1:13">
      <c r="G43" s="33" t="s">
        <v>40</v>
      </c>
      <c r="H43">
        <f>H39-H38*$C$41</f>
        <v>100.57892551011896</v>
      </c>
      <c r="I43">
        <f>H39+H38*$C$41</f>
        <v>101.40572160262165</v>
      </c>
    </row>
    <row r="44" spans="1:13">
      <c r="G44" s="33" t="s">
        <v>41</v>
      </c>
      <c r="H44" s="30">
        <f>I39-I38*$C$41</f>
        <v>113.38067998458612</v>
      </c>
      <c r="I44">
        <f>I39+I38*$C$41</f>
        <v>114.0100910975207</v>
      </c>
    </row>
    <row r="46" spans="1:13">
      <c r="B46" s="29"/>
      <c r="C46" s="36" t="s">
        <v>28</v>
      </c>
      <c r="D46" s="36"/>
    </row>
    <row r="47" spans="1:13">
      <c r="B47" s="29"/>
      <c r="C47" s="29" t="s">
        <v>29</v>
      </c>
      <c r="D47" s="29" t="s">
        <v>30</v>
      </c>
    </row>
    <row r="48" spans="1:13">
      <c r="B48" s="29" t="s">
        <v>31</v>
      </c>
      <c r="C48" s="29">
        <f>G4-G5*C41</f>
        <v>104.55862993540786</v>
      </c>
      <c r="D48" s="29">
        <f>G4+G5*C41</f>
        <v>105.47207583911087</v>
      </c>
    </row>
    <row r="49" spans="1:10">
      <c r="B49" s="29" t="s">
        <v>32</v>
      </c>
      <c r="C49" s="29">
        <f>G11-G12*C41</f>
        <v>79.382528716735123</v>
      </c>
      <c r="D49" s="29">
        <f>G11+G12*C41</f>
        <v>79.835929119051229</v>
      </c>
    </row>
    <row r="50" spans="1:10">
      <c r="B50" s="29" t="s">
        <v>33</v>
      </c>
      <c r="C50" s="29">
        <f>F4-F5*C41</f>
        <v>-3.2583108911839138E-2</v>
      </c>
      <c r="D50" s="29">
        <f>F4+F5*C41</f>
        <v>-2.3176133373525566E-2</v>
      </c>
    </row>
    <row r="51" spans="1:10">
      <c r="B51" s="29" t="s">
        <v>34</v>
      </c>
      <c r="C51" s="29">
        <f>F11-F12*C41</f>
        <v>0.27578030632191364</v>
      </c>
      <c r="D51" s="29">
        <f>F11+F12*C41</f>
        <v>0.28118303719377635</v>
      </c>
    </row>
    <row r="53" spans="1:10">
      <c r="A53" s="41" t="s">
        <v>43</v>
      </c>
      <c r="B53" s="42"/>
      <c r="C53" s="42"/>
      <c r="D53" s="43"/>
    </row>
    <row r="54" spans="1:10">
      <c r="A54" s="6">
        <v>1</v>
      </c>
      <c r="B54" s="9">
        <v>120</v>
      </c>
      <c r="C54" s="9">
        <v>128</v>
      </c>
      <c r="D54" s="9">
        <v>79</v>
      </c>
    </row>
    <row r="55" spans="1:10">
      <c r="A55" s="6">
        <v>2</v>
      </c>
      <c r="B55" s="9">
        <v>107</v>
      </c>
      <c r="C55" s="9">
        <v>99</v>
      </c>
      <c r="D55" s="9">
        <v>49</v>
      </c>
      <c r="F55">
        <f t="array" ref="F55:G59">LINEST(B54:B64,C54:C64,1,1)</f>
        <v>2.170851912696551E-2</v>
      </c>
      <c r="G55">
        <v>100.6532504107017</v>
      </c>
      <c r="I55">
        <f t="array" ref="I55:J59">LINEST(B54:B64,D54:D64,1,1)</f>
        <v>0.24676151583014974</v>
      </c>
      <c r="J55">
        <v>84.221336670618712</v>
      </c>
    </row>
    <row r="56" spans="1:10">
      <c r="A56" s="6">
        <v>3</v>
      </c>
      <c r="B56" s="9">
        <v>102</v>
      </c>
      <c r="C56" s="9">
        <v>92</v>
      </c>
      <c r="D56" s="9">
        <v>82</v>
      </c>
      <c r="F56">
        <v>0.26351655603631957</v>
      </c>
      <c r="G56">
        <v>26.557472781563327</v>
      </c>
      <c r="I56">
        <v>0.17956193426777273</v>
      </c>
      <c r="J56">
        <v>13.973669521801533</v>
      </c>
    </row>
    <row r="57" spans="1:10">
      <c r="A57" s="6">
        <v>4</v>
      </c>
      <c r="B57" s="9">
        <v>94</v>
      </c>
      <c r="C57" s="9">
        <v>80</v>
      </c>
      <c r="D57" s="9">
        <v>63</v>
      </c>
      <c r="F57">
        <v>7.5348518545775823E-4</v>
      </c>
      <c r="G57">
        <v>12.704072269995079</v>
      </c>
      <c r="I57">
        <v>0.17344294411601341</v>
      </c>
      <c r="J57">
        <v>11.554284405233396</v>
      </c>
    </row>
    <row r="58" spans="1:10">
      <c r="A58" s="6">
        <v>5</v>
      </c>
      <c r="B58" s="9">
        <v>96</v>
      </c>
      <c r="C58" s="9">
        <v>97</v>
      </c>
      <c r="D58" s="9">
        <v>99</v>
      </c>
      <c r="F58">
        <v>6.7864801813979098E-3</v>
      </c>
      <c r="G58">
        <v>9</v>
      </c>
      <c r="I58">
        <v>1.8885405259467247</v>
      </c>
      <c r="J58">
        <v>9</v>
      </c>
    </row>
    <row r="59" spans="1:10">
      <c r="A59" s="6">
        <v>6</v>
      </c>
      <c r="B59" s="9">
        <v>105</v>
      </c>
      <c r="C59" s="9">
        <v>113</v>
      </c>
      <c r="D59" s="9">
        <v>64</v>
      </c>
      <c r="F59">
        <v>1.0952934650426869</v>
      </c>
      <c r="G59">
        <v>1452.5410701713211</v>
      </c>
      <c r="I59">
        <v>252.12297058318677</v>
      </c>
      <c r="J59">
        <v>1201.513393053177</v>
      </c>
    </row>
    <row r="60" spans="1:10">
      <c r="A60" s="6">
        <v>7</v>
      </c>
      <c r="B60" s="9">
        <v>99</v>
      </c>
      <c r="C60" s="9">
        <v>86</v>
      </c>
      <c r="D60" s="9">
        <v>73</v>
      </c>
    </row>
    <row r="61" spans="1:10">
      <c r="A61" s="6">
        <v>8</v>
      </c>
      <c r="B61" s="9">
        <v>115</v>
      </c>
      <c r="C61" s="9">
        <v>84</v>
      </c>
      <c r="D61" s="9">
        <v>86</v>
      </c>
    </row>
    <row r="62" spans="1:10">
      <c r="A62" s="6">
        <v>9</v>
      </c>
      <c r="B62" s="9">
        <v>77</v>
      </c>
      <c r="C62" s="9">
        <v>114</v>
      </c>
      <c r="D62" s="9">
        <v>60</v>
      </c>
    </row>
    <row r="63" spans="1:10">
      <c r="A63" s="6">
        <v>10</v>
      </c>
      <c r="B63" s="9">
        <v>100</v>
      </c>
      <c r="C63" s="9">
        <v>113</v>
      </c>
      <c r="D63" s="9">
        <v>56</v>
      </c>
    </row>
    <row r="64" spans="1:10">
      <c r="A64" s="6">
        <v>11</v>
      </c>
      <c r="B64" s="9">
        <v>116</v>
      </c>
      <c r="C64" s="9">
        <v>91</v>
      </c>
      <c r="D64" s="9">
        <v>118</v>
      </c>
    </row>
    <row r="65" spans="1:10">
      <c r="A65" s="6"/>
      <c r="B65" s="9"/>
      <c r="C65" s="9"/>
      <c r="D65" s="9"/>
    </row>
    <row r="66" spans="1:10">
      <c r="A66" s="6"/>
      <c r="B66" s="9"/>
      <c r="C66" s="9"/>
      <c r="D66" s="9"/>
    </row>
    <row r="67" spans="1:10">
      <c r="A67" s="6"/>
      <c r="B67" s="9"/>
      <c r="C67" s="9"/>
      <c r="D67" s="9"/>
    </row>
    <row r="68" spans="1:10">
      <c r="A68" s="6"/>
      <c r="B68" s="9"/>
      <c r="C68" s="9"/>
      <c r="D68" s="9"/>
    </row>
    <row r="69" spans="1:10">
      <c r="A69" s="6"/>
      <c r="B69" s="9"/>
      <c r="C69" s="9"/>
      <c r="D69" s="9"/>
    </row>
    <row r="70" spans="1:10">
      <c r="A70" s="6"/>
      <c r="B70" s="9"/>
      <c r="C70" s="9"/>
      <c r="D70" s="9"/>
    </row>
    <row r="71" spans="1:10">
      <c r="A71" s="6"/>
      <c r="B71" s="9"/>
      <c r="C71" s="9"/>
      <c r="D71" s="9"/>
    </row>
    <row r="72" spans="1:10">
      <c r="A72" s="6"/>
      <c r="B72" s="9"/>
      <c r="C72" s="9"/>
      <c r="D72" s="9"/>
    </row>
    <row r="73" spans="1:10">
      <c r="A73" s="6">
        <v>20</v>
      </c>
      <c r="B73" s="9">
        <v>94</v>
      </c>
      <c r="C73" s="9">
        <v>98</v>
      </c>
      <c r="D73" s="9">
        <v>103</v>
      </c>
      <c r="F73">
        <f t="array" ref="F73:G77">LINEST(B73:B83,C73:C83,1,1)</f>
        <v>-6.0272197018794568E-3</v>
      </c>
      <c r="G73">
        <v>102.50304601425793</v>
      </c>
      <c r="I73">
        <f t="array" ref="I73:J77">LINEST(B73:B83,D73:D83,1,1)</f>
        <v>7.3714619579330065E-2</v>
      </c>
      <c r="J73">
        <v>95.609841599584513</v>
      </c>
    </row>
    <row r="74" spans="1:10">
      <c r="A74" s="6">
        <v>21</v>
      </c>
      <c r="B74" s="9">
        <v>98</v>
      </c>
      <c r="C74" s="9">
        <v>114</v>
      </c>
      <c r="D74" s="9">
        <v>54</v>
      </c>
      <c r="F74">
        <v>0.20350920556388968</v>
      </c>
      <c r="G74">
        <v>20.18615111268084</v>
      </c>
      <c r="I74">
        <v>0.14191973743897909</v>
      </c>
      <c r="J74">
        <v>12.337299913544202</v>
      </c>
    </row>
    <row r="75" spans="1:10">
      <c r="A75" s="6">
        <v>22</v>
      </c>
      <c r="B75" s="9">
        <v>101</v>
      </c>
      <c r="C75" s="9">
        <v>111</v>
      </c>
      <c r="D75" s="9">
        <v>90</v>
      </c>
      <c r="F75">
        <v>9.7449831758649553E-5</v>
      </c>
      <c r="G75">
        <v>7.6220304491225139</v>
      </c>
      <c r="I75">
        <v>2.910394663850133E-2</v>
      </c>
      <c r="J75">
        <v>7.5106618485581729</v>
      </c>
    </row>
    <row r="76" spans="1:10">
      <c r="A76" s="6">
        <v>23</v>
      </c>
      <c r="B76" s="9">
        <v>97</v>
      </c>
      <c r="C76" s="9">
        <v>108</v>
      </c>
      <c r="D76" s="9">
        <v>76</v>
      </c>
      <c r="F76">
        <v>8.7713396238491015E-4</v>
      </c>
      <c r="G76">
        <v>9</v>
      </c>
      <c r="I76">
        <v>0.26978739777509858</v>
      </c>
      <c r="J76">
        <v>9</v>
      </c>
    </row>
    <row r="77" spans="1:10">
      <c r="A77" s="6">
        <v>24</v>
      </c>
      <c r="B77" s="9">
        <v>101</v>
      </c>
      <c r="C77" s="9">
        <v>85</v>
      </c>
      <c r="D77" s="9">
        <v>72</v>
      </c>
      <c r="F77">
        <v>5.095740293415929E-2</v>
      </c>
      <c r="G77">
        <v>522.85813350615672</v>
      </c>
      <c r="I77">
        <v>15.218718278605422</v>
      </c>
      <c r="J77">
        <v>507.69037263048546</v>
      </c>
    </row>
    <row r="78" spans="1:10">
      <c r="A78" s="6">
        <v>25</v>
      </c>
      <c r="B78" s="9">
        <v>97</v>
      </c>
      <c r="C78" s="9">
        <v>91</v>
      </c>
      <c r="D78" s="9">
        <v>75</v>
      </c>
    </row>
    <row r="79" spans="1:10">
      <c r="A79" s="6">
        <v>26</v>
      </c>
      <c r="B79" s="9">
        <v>98</v>
      </c>
      <c r="C79" s="9">
        <v>91</v>
      </c>
      <c r="D79" s="9">
        <v>80</v>
      </c>
    </row>
    <row r="80" spans="1:10">
      <c r="A80" s="6">
        <v>27</v>
      </c>
      <c r="B80" s="9">
        <v>112</v>
      </c>
      <c r="C80" s="9">
        <v>80</v>
      </c>
      <c r="D80" s="9">
        <v>88</v>
      </c>
      <c r="F80" t="s">
        <v>35</v>
      </c>
      <c r="G80">
        <f>G77/G59</f>
        <v>0.35996099817300714</v>
      </c>
      <c r="I80" t="s">
        <v>36</v>
      </c>
      <c r="J80">
        <f>J77/J59</f>
        <v>0.42254241656049185</v>
      </c>
    </row>
    <row r="81" spans="1:7">
      <c r="A81" s="6">
        <v>28</v>
      </c>
      <c r="B81" s="9">
        <v>115</v>
      </c>
      <c r="C81" s="9">
        <v>102</v>
      </c>
      <c r="D81" s="9">
        <v>85</v>
      </c>
    </row>
    <row r="82" spans="1:7">
      <c r="A82" s="6">
        <v>29</v>
      </c>
      <c r="B82" s="9">
        <v>111</v>
      </c>
      <c r="C82" s="9">
        <v>113</v>
      </c>
      <c r="D82" s="9">
        <v>107</v>
      </c>
      <c r="F82" t="s">
        <v>37</v>
      </c>
      <c r="G82">
        <f>FINV(0.05,9,9)</f>
        <v>3.17889310445827</v>
      </c>
    </row>
    <row r="83" spans="1:7" ht="17" thickBot="1">
      <c r="A83" s="7">
        <v>30</v>
      </c>
      <c r="B83" s="10">
        <v>97</v>
      </c>
      <c r="C83" s="10">
        <v>91</v>
      </c>
      <c r="D83" s="10">
        <v>110</v>
      </c>
    </row>
  </sheetData>
  <mergeCells count="11">
    <mergeCell ref="F10:G10"/>
    <mergeCell ref="C46:D46"/>
    <mergeCell ref="A53:D53"/>
    <mergeCell ref="G35:I35"/>
    <mergeCell ref="G41:I41"/>
    <mergeCell ref="A1:A3"/>
    <mergeCell ref="B1:B3"/>
    <mergeCell ref="C1:C3"/>
    <mergeCell ref="D1:D3"/>
    <mergeCell ref="F1:G1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Романычев Леонид Романович</dc:creator>
  <cp:lastModifiedBy>Романычев Леонид Романович</cp:lastModifiedBy>
  <dcterms:created xsi:type="dcterms:W3CDTF">2022-01-19T18:31:05Z</dcterms:created>
  <dcterms:modified xsi:type="dcterms:W3CDTF">2022-01-20T06:00:57Z</dcterms:modified>
</cp:coreProperties>
</file>