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ychev/Desktop/"/>
    </mc:Choice>
  </mc:AlternateContent>
  <xr:revisionPtr revIDLastSave="0" documentId="13_ncr:1_{D5EB59D9-3D18-ED42-A1C8-1BC159150E57}" xr6:coauthVersionLast="47" xr6:coauthVersionMax="47" xr10:uidLastSave="{00000000-0000-0000-0000-000000000000}"/>
  <bookViews>
    <workbookView xWindow="0" yWindow="0" windowWidth="28800" windowHeight="18000" xr2:uid="{E529BB77-E31F-7847-8D8C-666545AC007C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F50" i="1"/>
  <c r="J70" i="1" a="1"/>
  <c r="AM72" i="1" s="1"/>
  <c r="D47" i="1"/>
  <c r="J45" i="1"/>
  <c r="J42" i="1"/>
  <c r="D40" i="1" a="1"/>
  <c r="F44" i="1" s="1"/>
  <c r="G31" i="1"/>
  <c r="H27" i="1"/>
  <c r="H24" i="1"/>
  <c r="G12" i="1" a="1"/>
  <c r="H14" i="1" s="1"/>
  <c r="F58" i="1" s="1"/>
  <c r="G4" i="1" a="1"/>
  <c r="G4" i="1" s="1"/>
  <c r="A50" i="1" l="1" a="1"/>
  <c r="A50" i="1" s="1"/>
  <c r="E40" i="1"/>
  <c r="G15" i="1"/>
  <c r="E41" i="1"/>
  <c r="E46" i="1" s="1"/>
  <c r="E44" i="1"/>
  <c r="H7" i="1"/>
  <c r="H15" i="1"/>
  <c r="F41" i="1"/>
  <c r="G16" i="1"/>
  <c r="D43" i="1"/>
  <c r="D44" i="1"/>
  <c r="G5" i="1"/>
  <c r="H22" i="1" s="1"/>
  <c r="H12" i="1"/>
  <c r="G6" i="1"/>
  <c r="H25" i="1" s="1"/>
  <c r="G8" i="1"/>
  <c r="G7" i="1"/>
  <c r="H6" i="1"/>
  <c r="F57" i="1" s="1"/>
  <c r="H8" i="1"/>
  <c r="H13" i="1"/>
  <c r="G13" i="1"/>
  <c r="H16" i="1"/>
  <c r="H4" i="1"/>
  <c r="G12" i="1"/>
  <c r="I22" i="1" s="1"/>
  <c r="H5" i="1"/>
  <c r="G14" i="1"/>
  <c r="H26" i="1" s="1"/>
  <c r="E42" i="1"/>
  <c r="L70" i="1"/>
  <c r="T70" i="1"/>
  <c r="AB70" i="1"/>
  <c r="AJ70" i="1"/>
  <c r="N71" i="1"/>
  <c r="V71" i="1"/>
  <c r="AD71" i="1"/>
  <c r="AL71" i="1"/>
  <c r="P72" i="1"/>
  <c r="X72" i="1"/>
  <c r="AF72" i="1"/>
  <c r="D40" i="1"/>
  <c r="F42" i="1"/>
  <c r="C50" i="1"/>
  <c r="M70" i="1"/>
  <c r="U70" i="1"/>
  <c r="AC70" i="1"/>
  <c r="AK70" i="1"/>
  <c r="O71" i="1"/>
  <c r="W71" i="1"/>
  <c r="AE71" i="1"/>
  <c r="AM71" i="1"/>
  <c r="Q72" i="1"/>
  <c r="Y72" i="1"/>
  <c r="AG72" i="1"/>
  <c r="N70" i="1"/>
  <c r="V70" i="1"/>
  <c r="AD70" i="1"/>
  <c r="AL70" i="1"/>
  <c r="P71" i="1"/>
  <c r="X71" i="1"/>
  <c r="AF71" i="1"/>
  <c r="J72" i="1"/>
  <c r="R72" i="1"/>
  <c r="Z72" i="1"/>
  <c r="AH72" i="1"/>
  <c r="AI72" i="1"/>
  <c r="F40" i="1"/>
  <c r="E43" i="1"/>
  <c r="O70" i="1"/>
  <c r="W70" i="1"/>
  <c r="AE70" i="1"/>
  <c r="AM70" i="1"/>
  <c r="Q71" i="1"/>
  <c r="Y71" i="1"/>
  <c r="AG71" i="1"/>
  <c r="K72" i="1"/>
  <c r="S72" i="1"/>
  <c r="AA72" i="1"/>
  <c r="D41" i="1"/>
  <c r="F43" i="1"/>
  <c r="P70" i="1"/>
  <c r="X70" i="1"/>
  <c r="AF70" i="1"/>
  <c r="J71" i="1"/>
  <c r="R71" i="1"/>
  <c r="Z71" i="1"/>
  <c r="AH71" i="1"/>
  <c r="L72" i="1"/>
  <c r="T72" i="1"/>
  <c r="AB72" i="1"/>
  <c r="AJ72" i="1"/>
  <c r="Q70" i="1"/>
  <c r="Y70" i="1"/>
  <c r="AG70" i="1"/>
  <c r="K71" i="1"/>
  <c r="S71" i="1"/>
  <c r="AA71" i="1"/>
  <c r="AI71" i="1"/>
  <c r="M72" i="1"/>
  <c r="U72" i="1"/>
  <c r="AC72" i="1"/>
  <c r="AK72" i="1"/>
  <c r="J70" i="1"/>
  <c r="R70" i="1"/>
  <c r="Z70" i="1"/>
  <c r="AH70" i="1"/>
  <c r="L71" i="1"/>
  <c r="T71" i="1"/>
  <c r="AB71" i="1"/>
  <c r="AJ71" i="1"/>
  <c r="N72" i="1"/>
  <c r="V72" i="1"/>
  <c r="AD72" i="1"/>
  <c r="AL72" i="1"/>
  <c r="D42" i="1"/>
  <c r="J41" i="1" s="1"/>
  <c r="K70" i="1"/>
  <c r="S70" i="1"/>
  <c r="AA70" i="1"/>
  <c r="AI70" i="1"/>
  <c r="M71" i="1"/>
  <c r="U71" i="1"/>
  <c r="AC71" i="1"/>
  <c r="AK71" i="1"/>
  <c r="O72" i="1"/>
  <c r="W72" i="1"/>
  <c r="AE72" i="1"/>
  <c r="B50" i="1" l="1"/>
  <c r="D46" i="1"/>
  <c r="O66" i="1"/>
  <c r="P66" i="1" s="1"/>
  <c r="O62" i="1"/>
  <c r="P62" i="1" s="1"/>
  <c r="O53" i="1"/>
  <c r="P53" i="1" s="1"/>
  <c r="O58" i="1"/>
  <c r="P58" i="1" s="1"/>
  <c r="F55" i="1"/>
  <c r="O52" i="1"/>
  <c r="P52" i="1" s="1"/>
  <c r="O49" i="1"/>
  <c r="P49" i="1" s="1"/>
  <c r="O68" i="1"/>
  <c r="P68" i="1" s="1"/>
  <c r="O64" i="1"/>
  <c r="P64" i="1" s="1"/>
  <c r="O60" i="1"/>
  <c r="P60" i="1" s="1"/>
  <c r="O57" i="1"/>
  <c r="P57" i="1" s="1"/>
  <c r="O46" i="1"/>
  <c r="P46" i="1" s="1"/>
  <c r="O44" i="1"/>
  <c r="P44" i="1" s="1"/>
  <c r="O41" i="1"/>
  <c r="P41" i="1" s="1"/>
  <c r="F46" i="1"/>
  <c r="O54" i="1"/>
  <c r="P54" i="1" s="1"/>
  <c r="O51" i="1"/>
  <c r="P51" i="1" s="1"/>
  <c r="O67" i="1"/>
  <c r="P67" i="1" s="1"/>
  <c r="O63" i="1"/>
  <c r="P63" i="1" s="1"/>
  <c r="O59" i="1"/>
  <c r="P59" i="1" s="1"/>
  <c r="O56" i="1"/>
  <c r="P56" i="1" s="1"/>
  <c r="O48" i="1"/>
  <c r="P48" i="1" s="1"/>
  <c r="O43" i="1"/>
  <c r="P43" i="1" s="1"/>
  <c r="O40" i="1"/>
  <c r="P40" i="1" s="1"/>
  <c r="O42" i="1"/>
  <c r="P42" i="1" s="1"/>
  <c r="O65" i="1"/>
  <c r="P65" i="1" s="1"/>
  <c r="O61" i="1"/>
  <c r="P61" i="1" s="1"/>
  <c r="O39" i="1"/>
  <c r="P39" i="1" s="1"/>
  <c r="O47" i="1"/>
  <c r="P47" i="1" s="1"/>
  <c r="O55" i="1"/>
  <c r="P55" i="1" s="1"/>
  <c r="O45" i="1"/>
  <c r="P45" i="1" s="1"/>
  <c r="O50" i="1"/>
  <c r="P50" i="1" s="1"/>
  <c r="F53" i="1"/>
  <c r="K11" i="1"/>
  <c r="M11" i="1" s="1"/>
  <c r="K9" i="1"/>
  <c r="M9" i="1" s="1"/>
  <c r="K7" i="1"/>
  <c r="M7" i="1" s="1"/>
  <c r="K5" i="1"/>
  <c r="M5" i="1" s="1"/>
  <c r="K30" i="1"/>
  <c r="M30" i="1" s="1"/>
  <c r="K28" i="1"/>
  <c r="M28" i="1" s="1"/>
  <c r="K23" i="1"/>
  <c r="M23" i="1" s="1"/>
  <c r="K18" i="1"/>
  <c r="M18" i="1" s="1"/>
  <c r="K16" i="1"/>
  <c r="M16" i="1" s="1"/>
  <c r="K14" i="1"/>
  <c r="M14" i="1" s="1"/>
  <c r="K12" i="1"/>
  <c r="M12" i="1" s="1"/>
  <c r="K20" i="1"/>
  <c r="M20" i="1" s="1"/>
  <c r="K27" i="1"/>
  <c r="M27" i="1" s="1"/>
  <c r="K25" i="1"/>
  <c r="M25" i="1" s="1"/>
  <c r="H21" i="1"/>
  <c r="K13" i="1"/>
  <c r="M13" i="1" s="1"/>
  <c r="K31" i="1"/>
  <c r="M31" i="1" s="1"/>
  <c r="K29" i="1"/>
  <c r="M29" i="1" s="1"/>
  <c r="K22" i="1"/>
  <c r="M22" i="1" s="1"/>
  <c r="K15" i="1"/>
  <c r="M15" i="1" s="1"/>
  <c r="K26" i="1"/>
  <c r="M26" i="1" s="1"/>
  <c r="K24" i="1"/>
  <c r="M24" i="1" s="1"/>
  <c r="K17" i="1"/>
  <c r="M17" i="1" s="1"/>
  <c r="K4" i="1"/>
  <c r="M4" i="1" s="1"/>
  <c r="K21" i="1"/>
  <c r="M21" i="1" s="1"/>
  <c r="K19" i="1"/>
  <c r="M19" i="1" s="1"/>
  <c r="K6" i="1"/>
  <c r="M6" i="1" s="1"/>
  <c r="K32" i="1"/>
  <c r="M32" i="1" s="1"/>
  <c r="K8" i="1"/>
  <c r="M8" i="1" s="1"/>
  <c r="K10" i="1"/>
  <c r="M10" i="1" s="1"/>
  <c r="K33" i="1"/>
  <c r="M33" i="1" s="1"/>
  <c r="L32" i="1"/>
  <c r="N32" i="1" s="1"/>
  <c r="L30" i="1"/>
  <c r="N30" i="1" s="1"/>
  <c r="L28" i="1"/>
  <c r="N28" i="1" s="1"/>
  <c r="L23" i="1"/>
  <c r="N23" i="1" s="1"/>
  <c r="L20" i="1"/>
  <c r="N20" i="1" s="1"/>
  <c r="L18" i="1"/>
  <c r="N18" i="1" s="1"/>
  <c r="L16" i="1"/>
  <c r="N16" i="1" s="1"/>
  <c r="L14" i="1"/>
  <c r="N14" i="1" s="1"/>
  <c r="L12" i="1"/>
  <c r="N12" i="1" s="1"/>
  <c r="L33" i="1"/>
  <c r="N33" i="1" s="1"/>
  <c r="L31" i="1"/>
  <c r="N31" i="1" s="1"/>
  <c r="L26" i="1"/>
  <c r="N26" i="1" s="1"/>
  <c r="F54" i="1"/>
  <c r="L10" i="1"/>
  <c r="N10" i="1" s="1"/>
  <c r="L5" i="1"/>
  <c r="N5" i="1" s="1"/>
  <c r="L29" i="1"/>
  <c r="N29" i="1" s="1"/>
  <c r="L24" i="1"/>
  <c r="N24" i="1" s="1"/>
  <c r="L7" i="1"/>
  <c r="N7" i="1" s="1"/>
  <c r="L4" i="1"/>
  <c r="N4" i="1" s="1"/>
  <c r="L17" i="1"/>
  <c r="N17" i="1" s="1"/>
  <c r="L9" i="1"/>
  <c r="N9" i="1" s="1"/>
  <c r="L6" i="1"/>
  <c r="N6" i="1" s="1"/>
  <c r="L8" i="1"/>
  <c r="N8" i="1" s="1"/>
  <c r="L11" i="1"/>
  <c r="N11" i="1" s="1"/>
  <c r="L21" i="1"/>
  <c r="N21" i="1" s="1"/>
  <c r="L19" i="1"/>
  <c r="N19" i="1" s="1"/>
  <c r="L27" i="1"/>
  <c r="N27" i="1" s="1"/>
  <c r="L25" i="1"/>
  <c r="N25" i="1" s="1"/>
  <c r="I21" i="1"/>
  <c r="L13" i="1"/>
  <c r="N13" i="1" s="1"/>
  <c r="L22" i="1"/>
  <c r="N22" i="1" s="1"/>
  <c r="L15" i="1"/>
  <c r="N15" i="1" s="1"/>
  <c r="J50" i="1" l="1"/>
  <c r="I50" i="1"/>
  <c r="C56" i="1"/>
  <c r="F59" i="1" s="1"/>
  <c r="J51" i="1" s="1"/>
  <c r="J44" i="1"/>
  <c r="I31" i="1"/>
  <c r="H31" i="1"/>
  <c r="J49" i="1"/>
  <c r="I49" i="1"/>
  <c r="I51" i="1" l="1"/>
</calcChain>
</file>

<file path=xl/sharedStrings.xml><?xml version="1.0" encoding="utf-8"?>
<sst xmlns="http://schemas.openxmlformats.org/spreadsheetml/2006/main" count="58" uniqueCount="52">
  <si>
    <t>Территория</t>
  </si>
  <si>
    <t>Продажа (тыс. долларов)</t>
  </si>
  <si>
    <t xml:space="preserve">Телевизионная реклама (число показов в месяц) </t>
  </si>
  <si>
    <t>Число торговых представителей</t>
  </si>
  <si>
    <t>Парные регрессии</t>
  </si>
  <si>
    <t>№</t>
  </si>
  <si>
    <t>y</t>
  </si>
  <si>
    <t>x1</t>
  </si>
  <si>
    <t>x2</t>
  </si>
  <si>
    <t>По х1</t>
  </si>
  <si>
    <t>y_x1</t>
  </si>
  <si>
    <t>y_x2</t>
  </si>
  <si>
    <t>e1</t>
  </si>
  <si>
    <t>e2</t>
  </si>
  <si>
    <t>По х2</t>
  </si>
  <si>
    <t>значимость</t>
  </si>
  <si>
    <t>х1</t>
  </si>
  <si>
    <t>х2</t>
  </si>
  <si>
    <t>a</t>
  </si>
  <si>
    <t>b</t>
  </si>
  <si>
    <t>Tкрит</t>
  </si>
  <si>
    <t>F1</t>
  </si>
  <si>
    <t>F2</t>
  </si>
  <si>
    <t>Fкрит</t>
  </si>
  <si>
    <t>критерий Жарка-Бера</t>
  </si>
  <si>
    <t>ХИ2крит</t>
  </si>
  <si>
    <t>Множественная регрессия</t>
  </si>
  <si>
    <t>у</t>
  </si>
  <si>
    <t>остатки</t>
  </si>
  <si>
    <t>b2</t>
  </si>
  <si>
    <t>b1</t>
  </si>
  <si>
    <t>F</t>
  </si>
  <si>
    <t>Fкр</t>
  </si>
  <si>
    <t>ЖБ</t>
  </si>
  <si>
    <t>хи2кр</t>
  </si>
  <si>
    <t>t</t>
  </si>
  <si>
    <t>tкрит</t>
  </si>
  <si>
    <t>Прогноз</t>
  </si>
  <si>
    <t>Доверительный интервал</t>
  </si>
  <si>
    <t>ух1</t>
  </si>
  <si>
    <t>x1^</t>
  </si>
  <si>
    <t>ух2</t>
  </si>
  <si>
    <t>х2^</t>
  </si>
  <si>
    <t>yмн</t>
  </si>
  <si>
    <t>у_х1</t>
  </si>
  <si>
    <t>у_х2</t>
  </si>
  <si>
    <t>у_мн</t>
  </si>
  <si>
    <t>sмн</t>
  </si>
  <si>
    <t>mx1</t>
  </si>
  <si>
    <t>mx2</t>
  </si>
  <si>
    <t>mмн</t>
  </si>
  <si>
    <t>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</si>
</sst>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0"/>
      <name val="Arial Cyr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2" fillId="0" borderId="10" xfId="0" applyFont="1" applyBorder="1"/>
    <xf numFmtId="0" fontId="0" fillId="0" borderId="10" xfId="0" applyBorder="1"/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y(x1)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Лист1!$D$4:$D$33</c:f>
              <c:numCache>
                <c:formatCode>General</c:formatCode>
                <c:ptCount val="3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11</c:v>
                </c:pt>
                <c:pt idx="7">
                  <c:v>16</c:v>
                </c:pt>
                <c:pt idx="8">
                  <c:v>13</c:v>
                </c:pt>
                <c:pt idx="9">
                  <c:v>6</c:v>
                </c:pt>
                <c:pt idx="10">
                  <c:v>10</c:v>
                </c:pt>
                <c:pt idx="11">
                  <c:v>5</c:v>
                </c:pt>
                <c:pt idx="12">
                  <c:v>9</c:v>
                </c:pt>
                <c:pt idx="13">
                  <c:v>17</c:v>
                </c:pt>
                <c:pt idx="14">
                  <c:v>19</c:v>
                </c:pt>
                <c:pt idx="15">
                  <c:v>10</c:v>
                </c:pt>
                <c:pt idx="16">
                  <c:v>12</c:v>
                </c:pt>
                <c:pt idx="17">
                  <c:v>6</c:v>
                </c:pt>
                <c:pt idx="18">
                  <c:v>13</c:v>
                </c:pt>
                <c:pt idx="19">
                  <c:v>14</c:v>
                </c:pt>
                <c:pt idx="20">
                  <c:v>3</c:v>
                </c:pt>
                <c:pt idx="21">
                  <c:v>16</c:v>
                </c:pt>
                <c:pt idx="22">
                  <c:v>8</c:v>
                </c:pt>
                <c:pt idx="23">
                  <c:v>5</c:v>
                </c:pt>
                <c:pt idx="24">
                  <c:v>18</c:v>
                </c:pt>
                <c:pt idx="25">
                  <c:v>18</c:v>
                </c:pt>
                <c:pt idx="26">
                  <c:v>4</c:v>
                </c:pt>
                <c:pt idx="27">
                  <c:v>8</c:v>
                </c:pt>
                <c:pt idx="28">
                  <c:v>12</c:v>
                </c:pt>
                <c:pt idx="29">
                  <c:v>13</c:v>
                </c:pt>
              </c:numCache>
            </c:numRef>
          </c:xVal>
          <c:yVal>
            <c:numRef>
              <c:f>Лист1!$C$4:$C$33</c:f>
              <c:numCache>
                <c:formatCode>General</c:formatCode>
                <c:ptCount val="30"/>
                <c:pt idx="0">
                  <c:v>270.8</c:v>
                </c:pt>
                <c:pt idx="1">
                  <c:v>280</c:v>
                </c:pt>
                <c:pt idx="2">
                  <c:v>270.5</c:v>
                </c:pt>
                <c:pt idx="3">
                  <c:v>411</c:v>
                </c:pt>
                <c:pt idx="4">
                  <c:v>431.2</c:v>
                </c:pt>
                <c:pt idx="5">
                  <c:v>315.3</c:v>
                </c:pt>
                <c:pt idx="6">
                  <c:v>569.1</c:v>
                </c:pt>
                <c:pt idx="7">
                  <c:v>574</c:v>
                </c:pt>
                <c:pt idx="8">
                  <c:v>421.1</c:v>
                </c:pt>
                <c:pt idx="9">
                  <c:v>317</c:v>
                </c:pt>
                <c:pt idx="10">
                  <c:v>405.6</c:v>
                </c:pt>
                <c:pt idx="11">
                  <c:v>229.5</c:v>
                </c:pt>
                <c:pt idx="12">
                  <c:v>343.6</c:v>
                </c:pt>
                <c:pt idx="13">
                  <c:v>645.6</c:v>
                </c:pt>
                <c:pt idx="14">
                  <c:v>522.4</c:v>
                </c:pt>
                <c:pt idx="15">
                  <c:v>327.5</c:v>
                </c:pt>
                <c:pt idx="16">
                  <c:v>420</c:v>
                </c:pt>
                <c:pt idx="17">
                  <c:v>335.2</c:v>
                </c:pt>
                <c:pt idx="18">
                  <c:v>452.4</c:v>
                </c:pt>
                <c:pt idx="19">
                  <c:v>421.8</c:v>
                </c:pt>
                <c:pt idx="20">
                  <c:v>249.6</c:v>
                </c:pt>
                <c:pt idx="21">
                  <c:v>505.3</c:v>
                </c:pt>
                <c:pt idx="22">
                  <c:v>370.7</c:v>
                </c:pt>
                <c:pt idx="23">
                  <c:v>275.5</c:v>
                </c:pt>
                <c:pt idx="24">
                  <c:v>620.6</c:v>
                </c:pt>
                <c:pt idx="25">
                  <c:v>449.5</c:v>
                </c:pt>
                <c:pt idx="26">
                  <c:v>283.10000000000002</c:v>
                </c:pt>
                <c:pt idx="27">
                  <c:v>368</c:v>
                </c:pt>
                <c:pt idx="28">
                  <c:v>545.1</c:v>
                </c:pt>
                <c:pt idx="29">
                  <c:v>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DB-044A-B993-55FE1A14AA38}"/>
            </c:ext>
          </c:extLst>
        </c:ser>
        <c:ser>
          <c:idx val="1"/>
          <c:order val="1"/>
          <c:spPr>
            <a:ln w="25400" cap="rnd">
              <a:solidFill>
                <a:srgbClr val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Лист1!$D$4:$D$33</c:f>
              <c:numCache>
                <c:formatCode>General</c:formatCode>
                <c:ptCount val="3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11</c:v>
                </c:pt>
                <c:pt idx="7">
                  <c:v>16</c:v>
                </c:pt>
                <c:pt idx="8">
                  <c:v>13</c:v>
                </c:pt>
                <c:pt idx="9">
                  <c:v>6</c:v>
                </c:pt>
                <c:pt idx="10">
                  <c:v>10</c:v>
                </c:pt>
                <c:pt idx="11">
                  <c:v>5</c:v>
                </c:pt>
                <c:pt idx="12">
                  <c:v>9</c:v>
                </c:pt>
                <c:pt idx="13">
                  <c:v>17</c:v>
                </c:pt>
                <c:pt idx="14">
                  <c:v>19</c:v>
                </c:pt>
                <c:pt idx="15">
                  <c:v>10</c:v>
                </c:pt>
                <c:pt idx="16">
                  <c:v>12</c:v>
                </c:pt>
                <c:pt idx="17">
                  <c:v>6</c:v>
                </c:pt>
                <c:pt idx="18">
                  <c:v>13</c:v>
                </c:pt>
                <c:pt idx="19">
                  <c:v>14</c:v>
                </c:pt>
                <c:pt idx="20">
                  <c:v>3</c:v>
                </c:pt>
                <c:pt idx="21">
                  <c:v>16</c:v>
                </c:pt>
                <c:pt idx="22">
                  <c:v>8</c:v>
                </c:pt>
                <c:pt idx="23">
                  <c:v>5</c:v>
                </c:pt>
                <c:pt idx="24">
                  <c:v>18</c:v>
                </c:pt>
                <c:pt idx="25">
                  <c:v>18</c:v>
                </c:pt>
                <c:pt idx="26">
                  <c:v>4</c:v>
                </c:pt>
                <c:pt idx="27">
                  <c:v>8</c:v>
                </c:pt>
                <c:pt idx="28">
                  <c:v>12</c:v>
                </c:pt>
                <c:pt idx="29">
                  <c:v>13</c:v>
                </c:pt>
              </c:numCache>
            </c:numRef>
          </c:xVal>
          <c:yVal>
            <c:numRef>
              <c:f>Лист1!$K$4:$K$33</c:f>
              <c:numCache>
                <c:formatCode>General</c:formatCode>
                <c:ptCount val="30"/>
                <c:pt idx="0">
                  <c:v>303.50490860429363</c:v>
                </c:pt>
                <c:pt idx="1">
                  <c:v>348.77283184328917</c:v>
                </c:pt>
                <c:pt idx="2">
                  <c:v>326.1388702237914</c:v>
                </c:pt>
                <c:pt idx="3">
                  <c:v>394.0407550822847</c:v>
                </c:pt>
                <c:pt idx="4">
                  <c:v>439.30867832128018</c:v>
                </c:pt>
                <c:pt idx="5">
                  <c:v>348.77283184328917</c:v>
                </c:pt>
                <c:pt idx="6">
                  <c:v>416.67471670178242</c:v>
                </c:pt>
                <c:pt idx="7">
                  <c:v>529.8445247992712</c:v>
                </c:pt>
                <c:pt idx="8">
                  <c:v>461.94263994077795</c:v>
                </c:pt>
                <c:pt idx="9">
                  <c:v>303.50490860429363</c:v>
                </c:pt>
                <c:pt idx="10">
                  <c:v>394.0407550822847</c:v>
                </c:pt>
                <c:pt idx="11">
                  <c:v>280.87094698479592</c:v>
                </c:pt>
                <c:pt idx="12">
                  <c:v>371.40679346278694</c:v>
                </c:pt>
                <c:pt idx="13">
                  <c:v>552.47848641876897</c:v>
                </c:pt>
                <c:pt idx="14">
                  <c:v>597.74640965776439</c:v>
                </c:pt>
                <c:pt idx="15">
                  <c:v>394.0407550822847</c:v>
                </c:pt>
                <c:pt idx="16">
                  <c:v>439.30867832128018</c:v>
                </c:pt>
                <c:pt idx="17">
                  <c:v>303.50490860429363</c:v>
                </c:pt>
                <c:pt idx="18">
                  <c:v>461.94263994077795</c:v>
                </c:pt>
                <c:pt idx="19">
                  <c:v>484.57660156027566</c:v>
                </c:pt>
                <c:pt idx="20">
                  <c:v>235.60302374580039</c:v>
                </c:pt>
                <c:pt idx="21">
                  <c:v>529.8445247992712</c:v>
                </c:pt>
                <c:pt idx="22">
                  <c:v>348.77283184328917</c:v>
                </c:pt>
                <c:pt idx="23">
                  <c:v>280.87094698479592</c:v>
                </c:pt>
                <c:pt idx="24">
                  <c:v>575.11244803826673</c:v>
                </c:pt>
                <c:pt idx="25">
                  <c:v>575.11244803826673</c:v>
                </c:pt>
                <c:pt idx="26">
                  <c:v>258.23698536529815</c:v>
                </c:pt>
                <c:pt idx="27">
                  <c:v>348.77283184328917</c:v>
                </c:pt>
                <c:pt idx="28">
                  <c:v>439.30867832128018</c:v>
                </c:pt>
                <c:pt idx="29">
                  <c:v>461.94263994077795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DB-044A-B993-55FE1A14A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776655"/>
        <c:axId val="1534778303"/>
      </c:scatterChart>
      <c:valAx>
        <c:axId val="153477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778303"/>
        <c:crosses val="autoZero"/>
        <c:crossBetween val="midCat"/>
      </c:valAx>
      <c:valAx>
        <c:axId val="153477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77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y(x2)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Лист1!$E$4:$E$33</c:f>
              <c:numCache>
                <c:formatCode>General</c:formatCode>
                <c:ptCount val="30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4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5</c:v>
                </c:pt>
                <c:pt idx="23">
                  <c:v>3</c:v>
                </c:pt>
                <c:pt idx="24">
                  <c:v>6</c:v>
                </c:pt>
                <c:pt idx="25">
                  <c:v>5</c:v>
                </c:pt>
                <c:pt idx="26">
                  <c:v>2</c:v>
                </c:pt>
                <c:pt idx="27">
                  <c:v>6</c:v>
                </c:pt>
                <c:pt idx="28">
                  <c:v>7</c:v>
                </c:pt>
                <c:pt idx="29">
                  <c:v>6</c:v>
                </c:pt>
              </c:numCache>
            </c:numRef>
          </c:xVal>
          <c:yVal>
            <c:numRef>
              <c:f>Лист1!$C$4:$C$33</c:f>
              <c:numCache>
                <c:formatCode>General</c:formatCode>
                <c:ptCount val="30"/>
                <c:pt idx="0">
                  <c:v>270.8</c:v>
                </c:pt>
                <c:pt idx="1">
                  <c:v>280</c:v>
                </c:pt>
                <c:pt idx="2">
                  <c:v>270.5</c:v>
                </c:pt>
                <c:pt idx="3">
                  <c:v>411</c:v>
                </c:pt>
                <c:pt idx="4">
                  <c:v>431.2</c:v>
                </c:pt>
                <c:pt idx="5">
                  <c:v>315.3</c:v>
                </c:pt>
                <c:pt idx="6">
                  <c:v>569.1</c:v>
                </c:pt>
                <c:pt idx="7">
                  <c:v>574</c:v>
                </c:pt>
                <c:pt idx="8">
                  <c:v>421.1</c:v>
                </c:pt>
                <c:pt idx="9">
                  <c:v>317</c:v>
                </c:pt>
                <c:pt idx="10">
                  <c:v>405.6</c:v>
                </c:pt>
                <c:pt idx="11">
                  <c:v>229.5</c:v>
                </c:pt>
                <c:pt idx="12">
                  <c:v>343.6</c:v>
                </c:pt>
                <c:pt idx="13">
                  <c:v>645.6</c:v>
                </c:pt>
                <c:pt idx="14">
                  <c:v>522.4</c:v>
                </c:pt>
                <c:pt idx="15">
                  <c:v>327.5</c:v>
                </c:pt>
                <c:pt idx="16">
                  <c:v>420</c:v>
                </c:pt>
                <c:pt idx="17">
                  <c:v>335.2</c:v>
                </c:pt>
                <c:pt idx="18">
                  <c:v>452.4</c:v>
                </c:pt>
                <c:pt idx="19">
                  <c:v>421.8</c:v>
                </c:pt>
                <c:pt idx="20">
                  <c:v>249.6</c:v>
                </c:pt>
                <c:pt idx="21">
                  <c:v>505.3</c:v>
                </c:pt>
                <c:pt idx="22">
                  <c:v>370.7</c:v>
                </c:pt>
                <c:pt idx="23">
                  <c:v>275.5</c:v>
                </c:pt>
                <c:pt idx="24">
                  <c:v>620.6</c:v>
                </c:pt>
                <c:pt idx="25">
                  <c:v>449.5</c:v>
                </c:pt>
                <c:pt idx="26">
                  <c:v>283.10000000000002</c:v>
                </c:pt>
                <c:pt idx="27">
                  <c:v>368</c:v>
                </c:pt>
                <c:pt idx="28">
                  <c:v>545.1</c:v>
                </c:pt>
                <c:pt idx="29">
                  <c:v>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6-4248-9B5B-93AEA8710A86}"/>
            </c:ext>
          </c:extLst>
        </c:ser>
        <c:ser>
          <c:idx val="1"/>
          <c:order val="1"/>
          <c:spPr>
            <a:ln w="25400" cap="rnd">
              <a:solidFill>
                <a:srgbClr val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Лист1!$E$4:$E$33</c:f>
              <c:numCache>
                <c:formatCode>General</c:formatCode>
                <c:ptCount val="30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4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5</c:v>
                </c:pt>
                <c:pt idx="23">
                  <c:v>3</c:v>
                </c:pt>
                <c:pt idx="24">
                  <c:v>6</c:v>
                </c:pt>
                <c:pt idx="25">
                  <c:v>5</c:v>
                </c:pt>
                <c:pt idx="26">
                  <c:v>2</c:v>
                </c:pt>
                <c:pt idx="27">
                  <c:v>6</c:v>
                </c:pt>
                <c:pt idx="28">
                  <c:v>7</c:v>
                </c:pt>
                <c:pt idx="29">
                  <c:v>6</c:v>
                </c:pt>
              </c:numCache>
            </c:numRef>
          </c:xVal>
          <c:yVal>
            <c:numRef>
              <c:f>Лист1!$L$4:$L$33</c:f>
              <c:numCache>
                <c:formatCode>General</c:formatCode>
                <c:ptCount val="30"/>
                <c:pt idx="0">
                  <c:v>357.4481675392671</c:v>
                </c:pt>
                <c:pt idx="1">
                  <c:v>450.10785340314146</c:v>
                </c:pt>
                <c:pt idx="2">
                  <c:v>264.78848167539275</c:v>
                </c:pt>
                <c:pt idx="3">
                  <c:v>403.77801047120431</c:v>
                </c:pt>
                <c:pt idx="4">
                  <c:v>542.76753926701576</c:v>
                </c:pt>
                <c:pt idx="5">
                  <c:v>357.4481675392671</c:v>
                </c:pt>
                <c:pt idx="6">
                  <c:v>496.43769633507861</c:v>
                </c:pt>
                <c:pt idx="7">
                  <c:v>589.09738219895291</c:v>
                </c:pt>
                <c:pt idx="8">
                  <c:v>357.4481675392671</c:v>
                </c:pt>
                <c:pt idx="9">
                  <c:v>264.78848167539275</c:v>
                </c:pt>
                <c:pt idx="10">
                  <c:v>450.10785340314146</c:v>
                </c:pt>
                <c:pt idx="11">
                  <c:v>403.77801047120431</c:v>
                </c:pt>
                <c:pt idx="12">
                  <c:v>357.4481675392671</c:v>
                </c:pt>
                <c:pt idx="13">
                  <c:v>542.76753926701576</c:v>
                </c:pt>
                <c:pt idx="14">
                  <c:v>450.10785340314146</c:v>
                </c:pt>
                <c:pt idx="15">
                  <c:v>311.1183246073299</c:v>
                </c:pt>
                <c:pt idx="16">
                  <c:v>450.10785340314146</c:v>
                </c:pt>
                <c:pt idx="17">
                  <c:v>264.78848167539275</c:v>
                </c:pt>
                <c:pt idx="18">
                  <c:v>403.77801047120431</c:v>
                </c:pt>
                <c:pt idx="19">
                  <c:v>403.77801047120431</c:v>
                </c:pt>
                <c:pt idx="20">
                  <c:v>357.4481675392671</c:v>
                </c:pt>
                <c:pt idx="21">
                  <c:v>496.43769633507861</c:v>
                </c:pt>
                <c:pt idx="22">
                  <c:v>403.77801047120431</c:v>
                </c:pt>
                <c:pt idx="23">
                  <c:v>311.1183246073299</c:v>
                </c:pt>
                <c:pt idx="24">
                  <c:v>450.10785340314146</c:v>
                </c:pt>
                <c:pt idx="25">
                  <c:v>403.77801047120431</c:v>
                </c:pt>
                <c:pt idx="26">
                  <c:v>264.78848167539275</c:v>
                </c:pt>
                <c:pt idx="27">
                  <c:v>450.10785340314146</c:v>
                </c:pt>
                <c:pt idx="28">
                  <c:v>496.43769633507861</c:v>
                </c:pt>
                <c:pt idx="29">
                  <c:v>450.10785340314146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C6-4248-9B5B-93AEA8710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935791"/>
        <c:axId val="1534814911"/>
      </c:scatterChart>
      <c:valAx>
        <c:axId val="153493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814911"/>
        <c:crosses val="autoZero"/>
        <c:crossBetween val="midCat"/>
      </c:valAx>
      <c:valAx>
        <c:axId val="153481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3493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</a:t>
            </a:r>
            <a:r>
              <a:rPr lang="ru-RU" baseline="0"/>
              <a:t> множ. регрессии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Лист1!$N$39:$N$68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Лист1!$P$39:$P$68</c:f>
              <c:numCache>
                <c:formatCode>General</c:formatCode>
                <c:ptCount val="30"/>
                <c:pt idx="0">
                  <c:v>-35.893212603628115</c:v>
                </c:pt>
                <c:pt idx="1">
                  <c:v>-100.20008528424245</c:v>
                </c:pt>
                <c:pt idx="2">
                  <c:v>-14.946158751623159</c:v>
                </c:pt>
                <c:pt idx="3">
                  <c:v>15.29353222745533</c:v>
                </c:pt>
                <c:pt idx="4">
                  <c:v>-57.346837183929722</c:v>
                </c:pt>
                <c:pt idx="5">
                  <c:v>-26.233091822700999</c:v>
                </c:pt>
                <c:pt idx="6">
                  <c:v>117.30659915637739</c:v>
                </c:pt>
                <c:pt idx="7">
                  <c:v>-3.5600923528463682</c:v>
                </c:pt>
                <c:pt idx="8">
                  <c:v>-7.5327898703833966</c:v>
                </c:pt>
                <c:pt idx="9">
                  <c:v>48.973780857913312</c:v>
                </c:pt>
                <c:pt idx="10">
                  <c:v>-9.4399645033153661</c:v>
                </c:pt>
                <c:pt idx="11">
                  <c:v>-79.106769724862374</c:v>
                </c:pt>
                <c:pt idx="12">
                  <c:v>-15.353031432237515</c:v>
                </c:pt>
                <c:pt idx="13">
                  <c:v>69.953464768387903</c:v>
                </c:pt>
                <c:pt idx="14">
                  <c:v>-49.419420989143759</c:v>
                </c:pt>
                <c:pt idx="15">
                  <c:v>-29.539474311003232</c:v>
                </c:pt>
                <c:pt idx="16">
                  <c:v>-29.87984372238833</c:v>
                </c:pt>
                <c:pt idx="17">
                  <c:v>67.1737808579133</c:v>
                </c:pt>
                <c:pt idx="18">
                  <c:v>4.433713398845839</c:v>
                </c:pt>
                <c:pt idx="19">
                  <c:v>-43.58622621069054</c:v>
                </c:pt>
                <c:pt idx="20">
                  <c:v>-4.8333937750187204</c:v>
                </c:pt>
                <c:pt idx="21">
                  <c:v>-33.593098891304919</c:v>
                </c:pt>
                <c:pt idx="22">
                  <c:v>9.8334114465282596</c:v>
                </c:pt>
                <c:pt idx="23">
                  <c:v>5.5602237366790632</c:v>
                </c:pt>
                <c:pt idx="24">
                  <c:v>66.200518620392927</c:v>
                </c:pt>
                <c:pt idx="25">
                  <c:v>-85.565984648836434</c:v>
                </c:pt>
                <c:pt idx="26">
                  <c:v>49.913660076986275</c:v>
                </c:pt>
                <c:pt idx="27">
                  <c:v>-12.200085284242448</c:v>
                </c:pt>
                <c:pt idx="28">
                  <c:v>75.886659546840974</c:v>
                </c:pt>
                <c:pt idx="29">
                  <c:v>107.70021666807514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F-8C42-8D17-CAF11AC28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46671"/>
        <c:axId val="371157951"/>
      </c:scatterChart>
      <c:valAx>
        <c:axId val="37094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371157951"/>
        <c:crosses val="autoZero"/>
        <c:crossBetween val="midCat"/>
      </c:valAx>
      <c:valAx>
        <c:axId val="37115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37094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</a:t>
            </a:r>
            <a:r>
              <a:rPr lang="ru-RU" baseline="0"/>
              <a:t> по фактору х1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Лист1!$D$4:$D$33</c:f>
              <c:numCache>
                <c:formatCode>General</c:formatCode>
                <c:ptCount val="3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11</c:v>
                </c:pt>
                <c:pt idx="7">
                  <c:v>16</c:v>
                </c:pt>
                <c:pt idx="8">
                  <c:v>13</c:v>
                </c:pt>
                <c:pt idx="9">
                  <c:v>6</c:v>
                </c:pt>
                <c:pt idx="10">
                  <c:v>10</c:v>
                </c:pt>
                <c:pt idx="11">
                  <c:v>5</c:v>
                </c:pt>
                <c:pt idx="12">
                  <c:v>9</c:v>
                </c:pt>
                <c:pt idx="13">
                  <c:v>17</c:v>
                </c:pt>
                <c:pt idx="14">
                  <c:v>19</c:v>
                </c:pt>
                <c:pt idx="15">
                  <c:v>10</c:v>
                </c:pt>
                <c:pt idx="16">
                  <c:v>12</c:v>
                </c:pt>
                <c:pt idx="17">
                  <c:v>6</c:v>
                </c:pt>
                <c:pt idx="18">
                  <c:v>13</c:v>
                </c:pt>
                <c:pt idx="19">
                  <c:v>14</c:v>
                </c:pt>
                <c:pt idx="20">
                  <c:v>3</c:v>
                </c:pt>
                <c:pt idx="21">
                  <c:v>16</c:v>
                </c:pt>
                <c:pt idx="22">
                  <c:v>8</c:v>
                </c:pt>
                <c:pt idx="23">
                  <c:v>5</c:v>
                </c:pt>
                <c:pt idx="24">
                  <c:v>18</c:v>
                </c:pt>
                <c:pt idx="25">
                  <c:v>18</c:v>
                </c:pt>
                <c:pt idx="26">
                  <c:v>4</c:v>
                </c:pt>
                <c:pt idx="27">
                  <c:v>8</c:v>
                </c:pt>
                <c:pt idx="28">
                  <c:v>12</c:v>
                </c:pt>
                <c:pt idx="29">
                  <c:v>13</c:v>
                </c:pt>
              </c:numCache>
            </c:numRef>
          </c:xVal>
          <c:yVal>
            <c:numRef>
              <c:f>Лист1!$M$4:$M$33</c:f>
              <c:numCache>
                <c:formatCode>General</c:formatCode>
                <c:ptCount val="30"/>
                <c:pt idx="0">
                  <c:v>-32.704908604293621</c:v>
                </c:pt>
                <c:pt idx="1">
                  <c:v>-68.772831843289168</c:v>
                </c:pt>
                <c:pt idx="2">
                  <c:v>-55.6388702237914</c:v>
                </c:pt>
                <c:pt idx="3">
                  <c:v>16.959244917715296</c:v>
                </c:pt>
                <c:pt idx="4">
                  <c:v>-8.1086783212801947</c:v>
                </c:pt>
                <c:pt idx="5">
                  <c:v>-33.472831843289157</c:v>
                </c:pt>
                <c:pt idx="6">
                  <c:v>152.42528329821761</c:v>
                </c:pt>
                <c:pt idx="7">
                  <c:v>44.155475200728802</c:v>
                </c:pt>
                <c:pt idx="8">
                  <c:v>-40.842639940777929</c:v>
                </c:pt>
                <c:pt idx="9">
                  <c:v>13.495091395706368</c:v>
                </c:pt>
                <c:pt idx="10">
                  <c:v>11.559244917715318</c:v>
                </c:pt>
                <c:pt idx="11">
                  <c:v>-51.370946984795921</c:v>
                </c:pt>
                <c:pt idx="12">
                  <c:v>-27.806793462786914</c:v>
                </c:pt>
                <c:pt idx="13">
                  <c:v>93.121513581231056</c:v>
                </c:pt>
                <c:pt idx="14">
                  <c:v>-75.346409657764411</c:v>
                </c:pt>
                <c:pt idx="15">
                  <c:v>-66.540755082284704</c:v>
                </c:pt>
                <c:pt idx="16">
                  <c:v>-19.308678321280183</c:v>
                </c:pt>
                <c:pt idx="17">
                  <c:v>31.695091395706356</c:v>
                </c:pt>
                <c:pt idx="18">
                  <c:v>-9.5426399407779741</c:v>
                </c:pt>
                <c:pt idx="19">
                  <c:v>-62.776601560275651</c:v>
                </c:pt>
                <c:pt idx="20">
                  <c:v>13.996976254199609</c:v>
                </c:pt>
                <c:pt idx="21">
                  <c:v>-24.544524799271187</c:v>
                </c:pt>
                <c:pt idx="22">
                  <c:v>21.92716815671082</c:v>
                </c:pt>
                <c:pt idx="23">
                  <c:v>-5.3709469847959213</c:v>
                </c:pt>
                <c:pt idx="24">
                  <c:v>45.487551961733288</c:v>
                </c:pt>
                <c:pt idx="25">
                  <c:v>-125.61244803826673</c:v>
                </c:pt>
                <c:pt idx="26">
                  <c:v>24.863014634701869</c:v>
                </c:pt>
                <c:pt idx="27">
                  <c:v>19.227168156710832</c:v>
                </c:pt>
                <c:pt idx="28">
                  <c:v>105.79132167871984</c:v>
                </c:pt>
                <c:pt idx="29">
                  <c:v>113.05736005922205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6-A640-8DC8-897D3A46B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269727"/>
        <c:axId val="1957184367"/>
      </c:scatterChart>
      <c:valAx>
        <c:axId val="195726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957184367"/>
        <c:crosses val="autoZero"/>
        <c:crossBetween val="midCat"/>
      </c:valAx>
      <c:valAx>
        <c:axId val="195718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95726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по номеру</a:t>
            </a:r>
            <a:r>
              <a:rPr lang="ru-RU" baseline="0"/>
              <a:t> х1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Лист1!$M$4:$M$33</c:f>
              <c:numCache>
                <c:formatCode>General</c:formatCode>
                <c:ptCount val="30"/>
                <c:pt idx="0">
                  <c:v>-32.704908604293621</c:v>
                </c:pt>
                <c:pt idx="1">
                  <c:v>-68.772831843289168</c:v>
                </c:pt>
                <c:pt idx="2">
                  <c:v>-55.6388702237914</c:v>
                </c:pt>
                <c:pt idx="3">
                  <c:v>16.959244917715296</c:v>
                </c:pt>
                <c:pt idx="4">
                  <c:v>-8.1086783212801947</c:v>
                </c:pt>
                <c:pt idx="5">
                  <c:v>-33.472831843289157</c:v>
                </c:pt>
                <c:pt idx="6">
                  <c:v>152.42528329821761</c:v>
                </c:pt>
                <c:pt idx="7">
                  <c:v>44.155475200728802</c:v>
                </c:pt>
                <c:pt idx="8">
                  <c:v>-40.842639940777929</c:v>
                </c:pt>
                <c:pt idx="9">
                  <c:v>13.495091395706368</c:v>
                </c:pt>
                <c:pt idx="10">
                  <c:v>11.559244917715318</c:v>
                </c:pt>
                <c:pt idx="11">
                  <c:v>-51.370946984795921</c:v>
                </c:pt>
                <c:pt idx="12">
                  <c:v>-27.806793462786914</c:v>
                </c:pt>
                <c:pt idx="13">
                  <c:v>93.121513581231056</c:v>
                </c:pt>
                <c:pt idx="14">
                  <c:v>-75.346409657764411</c:v>
                </c:pt>
                <c:pt idx="15">
                  <c:v>-66.540755082284704</c:v>
                </c:pt>
                <c:pt idx="16">
                  <c:v>-19.308678321280183</c:v>
                </c:pt>
                <c:pt idx="17">
                  <c:v>31.695091395706356</c:v>
                </c:pt>
                <c:pt idx="18">
                  <c:v>-9.5426399407779741</c:v>
                </c:pt>
                <c:pt idx="19">
                  <c:v>-62.776601560275651</c:v>
                </c:pt>
                <c:pt idx="20">
                  <c:v>13.996976254199609</c:v>
                </c:pt>
                <c:pt idx="21">
                  <c:v>-24.544524799271187</c:v>
                </c:pt>
                <c:pt idx="22">
                  <c:v>21.92716815671082</c:v>
                </c:pt>
                <c:pt idx="23">
                  <c:v>-5.3709469847959213</c:v>
                </c:pt>
                <c:pt idx="24">
                  <c:v>45.487551961733288</c:v>
                </c:pt>
                <c:pt idx="25">
                  <c:v>-125.61244803826673</c:v>
                </c:pt>
                <c:pt idx="26">
                  <c:v>24.863014634701869</c:v>
                </c:pt>
                <c:pt idx="27">
                  <c:v>19.227168156710832</c:v>
                </c:pt>
                <c:pt idx="28">
                  <c:v>105.79132167871984</c:v>
                </c:pt>
                <c:pt idx="29">
                  <c:v>113.05736005922205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D-EC48-9071-E229257FB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457311"/>
        <c:axId val="1957623903"/>
      </c:scatterChart>
      <c:valAx>
        <c:axId val="195745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957623903"/>
        <c:crosses val="autoZero"/>
        <c:crossBetween val="midCat"/>
      </c:valAx>
      <c:valAx>
        <c:axId val="19576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95745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по фактору х2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Лист1!$E$4:$E$33</c:f>
              <c:numCache>
                <c:formatCode>General</c:formatCode>
                <c:ptCount val="30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4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5</c:v>
                </c:pt>
                <c:pt idx="23">
                  <c:v>3</c:v>
                </c:pt>
                <c:pt idx="24">
                  <c:v>6</c:v>
                </c:pt>
                <c:pt idx="25">
                  <c:v>5</c:v>
                </c:pt>
                <c:pt idx="26">
                  <c:v>2</c:v>
                </c:pt>
                <c:pt idx="27">
                  <c:v>6</c:v>
                </c:pt>
                <c:pt idx="28">
                  <c:v>7</c:v>
                </c:pt>
                <c:pt idx="29">
                  <c:v>6</c:v>
                </c:pt>
              </c:numCache>
            </c:numRef>
          </c:xVal>
          <c:yVal>
            <c:numRef>
              <c:f>Лист1!$N$4:$N$33</c:f>
              <c:numCache>
                <c:formatCode>General</c:formatCode>
                <c:ptCount val="30"/>
                <c:pt idx="0">
                  <c:v>-86.648167539267092</c:v>
                </c:pt>
                <c:pt idx="1">
                  <c:v>-170.10785340314146</c:v>
                </c:pt>
                <c:pt idx="2">
                  <c:v>5.7115183246072547</c:v>
                </c:pt>
                <c:pt idx="3">
                  <c:v>7.2219895287956888</c:v>
                </c:pt>
                <c:pt idx="4">
                  <c:v>-111.56753926701577</c:v>
                </c:pt>
                <c:pt idx="5">
                  <c:v>-42.148167539267092</c:v>
                </c:pt>
                <c:pt idx="6">
                  <c:v>72.66230366492141</c:v>
                </c:pt>
                <c:pt idx="7">
                  <c:v>-15.097382198952914</c:v>
                </c:pt>
                <c:pt idx="8">
                  <c:v>63.651832460732919</c:v>
                </c:pt>
                <c:pt idx="9">
                  <c:v>52.211518324607255</c:v>
                </c:pt>
                <c:pt idx="10">
                  <c:v>-44.507853403141439</c:v>
                </c:pt>
                <c:pt idx="11">
                  <c:v>-174.27801047120431</c:v>
                </c:pt>
                <c:pt idx="12">
                  <c:v>-13.848167539267081</c:v>
                </c:pt>
                <c:pt idx="13">
                  <c:v>102.83246073298426</c:v>
                </c:pt>
                <c:pt idx="14">
                  <c:v>72.292146596858515</c:v>
                </c:pt>
                <c:pt idx="15">
                  <c:v>16.381675392670104</c:v>
                </c:pt>
                <c:pt idx="16">
                  <c:v>-30.107853403141462</c:v>
                </c:pt>
                <c:pt idx="17">
                  <c:v>70.411518324607243</c:v>
                </c:pt>
                <c:pt idx="18">
                  <c:v>48.621989528795666</c:v>
                </c:pt>
                <c:pt idx="19">
                  <c:v>18.0219895287957</c:v>
                </c:pt>
                <c:pt idx="20">
                  <c:v>-107.84816753926711</c:v>
                </c:pt>
                <c:pt idx="21">
                  <c:v>8.8623036649213986</c:v>
                </c:pt>
                <c:pt idx="22">
                  <c:v>-33.078010471204323</c:v>
                </c:pt>
                <c:pt idx="23">
                  <c:v>-35.618324607329896</c:v>
                </c:pt>
                <c:pt idx="24">
                  <c:v>170.49214659685856</c:v>
                </c:pt>
                <c:pt idx="25">
                  <c:v>45.721989528795689</c:v>
                </c:pt>
                <c:pt idx="26">
                  <c:v>18.311518324607277</c:v>
                </c:pt>
                <c:pt idx="27">
                  <c:v>-82.107853403141462</c:v>
                </c:pt>
                <c:pt idx="28">
                  <c:v>48.66230366492141</c:v>
                </c:pt>
                <c:pt idx="29">
                  <c:v>124.89214659685854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41-EB47-ACBA-5CFF6B40B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022639"/>
        <c:axId val="1773199519"/>
      </c:scatterChart>
      <c:valAx>
        <c:axId val="177402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199519"/>
        <c:crosses val="autoZero"/>
        <c:crossBetween val="midCat"/>
      </c:valAx>
      <c:valAx>
        <c:axId val="177319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402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 по номеру х2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Лист1!$N$4:$N$33</c:f>
              <c:numCache>
                <c:formatCode>General</c:formatCode>
                <c:ptCount val="30"/>
                <c:pt idx="0">
                  <c:v>-86.648167539267092</c:v>
                </c:pt>
                <c:pt idx="1">
                  <c:v>-170.10785340314146</c:v>
                </c:pt>
                <c:pt idx="2">
                  <c:v>5.7115183246072547</c:v>
                </c:pt>
                <c:pt idx="3">
                  <c:v>7.2219895287956888</c:v>
                </c:pt>
                <c:pt idx="4">
                  <c:v>-111.56753926701577</c:v>
                </c:pt>
                <c:pt idx="5">
                  <c:v>-42.148167539267092</c:v>
                </c:pt>
                <c:pt idx="6">
                  <c:v>72.66230366492141</c:v>
                </c:pt>
                <c:pt idx="7">
                  <c:v>-15.097382198952914</c:v>
                </c:pt>
                <c:pt idx="8">
                  <c:v>63.651832460732919</c:v>
                </c:pt>
                <c:pt idx="9">
                  <c:v>52.211518324607255</c:v>
                </c:pt>
                <c:pt idx="10">
                  <c:v>-44.507853403141439</c:v>
                </c:pt>
                <c:pt idx="11">
                  <c:v>-174.27801047120431</c:v>
                </c:pt>
                <c:pt idx="12">
                  <c:v>-13.848167539267081</c:v>
                </c:pt>
                <c:pt idx="13">
                  <c:v>102.83246073298426</c:v>
                </c:pt>
                <c:pt idx="14">
                  <c:v>72.292146596858515</c:v>
                </c:pt>
                <c:pt idx="15">
                  <c:v>16.381675392670104</c:v>
                </c:pt>
                <c:pt idx="16">
                  <c:v>-30.107853403141462</c:v>
                </c:pt>
                <c:pt idx="17">
                  <c:v>70.411518324607243</c:v>
                </c:pt>
                <c:pt idx="18">
                  <c:v>48.621989528795666</c:v>
                </c:pt>
                <c:pt idx="19">
                  <c:v>18.0219895287957</c:v>
                </c:pt>
                <c:pt idx="20">
                  <c:v>-107.84816753926711</c:v>
                </c:pt>
                <c:pt idx="21">
                  <c:v>8.8623036649213986</c:v>
                </c:pt>
                <c:pt idx="22">
                  <c:v>-33.078010471204323</c:v>
                </c:pt>
                <c:pt idx="23">
                  <c:v>-35.618324607329896</c:v>
                </c:pt>
                <c:pt idx="24">
                  <c:v>170.49214659685856</c:v>
                </c:pt>
                <c:pt idx="25">
                  <c:v>45.721989528795689</c:v>
                </c:pt>
                <c:pt idx="26">
                  <c:v>18.311518324607277</c:v>
                </c:pt>
                <c:pt idx="27">
                  <c:v>-82.107853403141462</c:v>
                </c:pt>
                <c:pt idx="28">
                  <c:v>48.66230366492141</c:v>
                </c:pt>
                <c:pt idx="29">
                  <c:v>124.89214659685854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C-E544-A100-DC7124492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357151"/>
        <c:axId val="1773622607"/>
      </c:scatterChart>
      <c:valAx>
        <c:axId val="177335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622607"/>
        <c:crosses val="autoZero"/>
        <c:crossBetween val="midCat"/>
      </c:valAx>
      <c:valAx>
        <c:axId val="177362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77335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649575</xdr:colOff>
      <xdr:row>2</xdr:row>
      <xdr:rowOff>12908</xdr:rowOff>
    </xdr:from>
    <xdr:to>
      <xdr:col>21</xdr:col>
      <xdr:colOff>224853</xdr:colOff>
      <xdr:row>15</xdr:row>
      <xdr:rowOff>49550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3FBFBA65-E90A-FF4E-9D76-9770FE49F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649574</xdr:colOff>
      <xdr:row>17</xdr:row>
      <xdr:rowOff>33727</xdr:rowOff>
    </xdr:from>
    <xdr:to>
      <xdr:col>21</xdr:col>
      <xdr:colOff>224852</xdr:colOff>
      <xdr:row>30</xdr:row>
      <xdr:rowOff>70370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2B83DF9D-4CC6-AB4B-8324-AE2E2D69F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524657</xdr:colOff>
      <xdr:row>36</xdr:row>
      <xdr:rowOff>200285</xdr:rowOff>
    </xdr:from>
    <xdr:to>
      <xdr:col>22</xdr:col>
      <xdr:colOff>99936</xdr:colOff>
      <xdr:row>50</xdr:row>
      <xdr:rowOff>28731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88A087C9-7846-E840-9650-828115D6E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795311</xdr:colOff>
      <xdr:row>2</xdr:row>
      <xdr:rowOff>96187</xdr:rowOff>
    </xdr:from>
    <xdr:to>
      <xdr:col>27</xdr:col>
      <xdr:colOff>370590</xdr:colOff>
      <xdr:row>15</xdr:row>
      <xdr:rowOff>132829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A47F2DC-2036-8446-92BE-0DE24B195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24982</xdr:colOff>
      <xdr:row>2</xdr:row>
      <xdr:rowOff>54547</xdr:rowOff>
    </xdr:from>
    <xdr:to>
      <xdr:col>33</xdr:col>
      <xdr:colOff>433048</xdr:colOff>
      <xdr:row>15</xdr:row>
      <xdr:rowOff>91189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C464DE66-0E41-8F40-A30A-04EF6EDB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712033</xdr:colOff>
      <xdr:row>17</xdr:row>
      <xdr:rowOff>33727</xdr:rowOff>
    </xdr:from>
    <xdr:to>
      <xdr:col>27</xdr:col>
      <xdr:colOff>287312</xdr:colOff>
      <xdr:row>30</xdr:row>
      <xdr:rowOff>70370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70201580-C324-8C43-98ED-215C95D2E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66622</xdr:colOff>
      <xdr:row>17</xdr:row>
      <xdr:rowOff>12908</xdr:rowOff>
    </xdr:from>
    <xdr:to>
      <xdr:col>33</xdr:col>
      <xdr:colOff>474688</xdr:colOff>
      <xdr:row>30</xdr:row>
      <xdr:rowOff>49551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7EFB9703-65B0-844F-AF07-A4632E8FA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manychev/Downloads/Budlov_E_O_raschety_2_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4">
          <cell r="A4">
            <v>1</v>
          </cell>
          <cell r="C4">
            <v>268.5</v>
          </cell>
          <cell r="D4">
            <v>6</v>
          </cell>
          <cell r="E4">
            <v>4</v>
          </cell>
          <cell r="K4">
            <v>301.22504982631983</v>
          </cell>
          <cell r="L4">
            <v>356.50026178010478</v>
          </cell>
          <cell r="M4">
            <v>-32.725049826319832</v>
          </cell>
          <cell r="N4">
            <v>-88.000261780104779</v>
          </cell>
        </row>
        <row r="5">
          <cell r="A5">
            <v>2</v>
          </cell>
          <cell r="C5">
            <v>287.10000000000002</v>
          </cell>
          <cell r="D5">
            <v>8</v>
          </cell>
          <cell r="E5">
            <v>6</v>
          </cell>
          <cell r="K5">
            <v>347.04035647172725</v>
          </cell>
          <cell r="L5">
            <v>449.00602094240855</v>
          </cell>
          <cell r="M5">
            <v>-59.940356471727227</v>
          </cell>
          <cell r="N5">
            <v>-161.90602094240853</v>
          </cell>
        </row>
        <row r="6">
          <cell r="A6">
            <v>3</v>
          </cell>
          <cell r="C6">
            <v>275.39999999999998</v>
          </cell>
          <cell r="D6">
            <v>7</v>
          </cell>
          <cell r="E6">
            <v>2</v>
          </cell>
          <cell r="K6">
            <v>324.13270314902354</v>
          </cell>
          <cell r="L6">
            <v>263.99450261780112</v>
          </cell>
          <cell r="M6">
            <v>-48.732703149023564</v>
          </cell>
          <cell r="N6">
            <v>11.40549738219886</v>
          </cell>
        </row>
        <row r="7">
          <cell r="A7">
            <v>4</v>
          </cell>
          <cell r="C7">
            <v>411.8</v>
          </cell>
          <cell r="D7">
            <v>10</v>
          </cell>
          <cell r="E7">
            <v>5</v>
          </cell>
          <cell r="K7">
            <v>392.85566311713467</v>
          </cell>
          <cell r="L7">
            <v>402.75314136125667</v>
          </cell>
          <cell r="M7">
            <v>18.944336882865343</v>
          </cell>
          <cell r="N7">
            <v>9.0468586387433447</v>
          </cell>
        </row>
        <row r="8">
          <cell r="A8">
            <v>5</v>
          </cell>
          <cell r="C8">
            <v>430.2</v>
          </cell>
          <cell r="D8">
            <v>12</v>
          </cell>
          <cell r="E8">
            <v>8</v>
          </cell>
          <cell r="K8">
            <v>438.67096976254209</v>
          </cell>
          <cell r="L8">
            <v>541.51178010471222</v>
          </cell>
          <cell r="M8">
            <v>-8.4709697625420972</v>
          </cell>
          <cell r="N8">
            <v>-111.31178010471223</v>
          </cell>
        </row>
        <row r="9">
          <cell r="A9">
            <v>6</v>
          </cell>
          <cell r="C9">
            <v>317</v>
          </cell>
          <cell r="D9">
            <v>8</v>
          </cell>
          <cell r="E9">
            <v>4</v>
          </cell>
          <cell r="K9">
            <v>347.04035647172725</v>
          </cell>
          <cell r="L9">
            <v>356.50026178010478</v>
          </cell>
          <cell r="M9">
            <v>-30.04035647172725</v>
          </cell>
          <cell r="N9">
            <v>-39.500261780104779</v>
          </cell>
        </row>
        <row r="10">
          <cell r="A10">
            <v>7</v>
          </cell>
          <cell r="C10">
            <v>565.6</v>
          </cell>
          <cell r="D10">
            <v>11</v>
          </cell>
          <cell r="E10">
            <v>7</v>
          </cell>
          <cell r="K10">
            <v>415.76331643983838</v>
          </cell>
          <cell r="L10">
            <v>495.25890052356033</v>
          </cell>
          <cell r="M10">
            <v>149.83668356016165</v>
          </cell>
          <cell r="N10">
            <v>70.341099476439695</v>
          </cell>
        </row>
        <row r="11">
          <cell r="A11">
            <v>8</v>
          </cell>
          <cell r="C11">
            <v>575.70000000000005</v>
          </cell>
          <cell r="D11">
            <v>16</v>
          </cell>
          <cell r="E11">
            <v>9</v>
          </cell>
          <cell r="K11">
            <v>530.30158305335692</v>
          </cell>
          <cell r="L11">
            <v>587.76465968586399</v>
          </cell>
          <cell r="M11">
            <v>45.398416946643124</v>
          </cell>
          <cell r="N11">
            <v>-12.064659685863944</v>
          </cell>
        </row>
        <row r="12">
          <cell r="A12">
            <v>9</v>
          </cell>
          <cell r="C12">
            <v>421.8</v>
          </cell>
          <cell r="D12">
            <v>13</v>
          </cell>
          <cell r="E12">
            <v>4</v>
          </cell>
          <cell r="K12">
            <v>461.57862308524579</v>
          </cell>
          <cell r="L12">
            <v>356.50026178010478</v>
          </cell>
          <cell r="M12">
            <v>-39.778623085245783</v>
          </cell>
          <cell r="N12">
            <v>65.299738219895232</v>
          </cell>
        </row>
        <row r="13">
          <cell r="A13">
            <v>10</v>
          </cell>
          <cell r="C13">
            <v>311</v>
          </cell>
          <cell r="D13">
            <v>6</v>
          </cell>
          <cell r="E13">
            <v>2</v>
          </cell>
          <cell r="K13">
            <v>301.22504982631983</v>
          </cell>
          <cell r="L13">
            <v>263.99450261780112</v>
          </cell>
          <cell r="M13">
            <v>9.7749501736801676</v>
          </cell>
          <cell r="N13">
            <v>47.005497382198882</v>
          </cell>
        </row>
        <row r="14">
          <cell r="A14">
            <v>11</v>
          </cell>
          <cell r="C14">
            <v>404.6</v>
          </cell>
          <cell r="D14">
            <v>10</v>
          </cell>
          <cell r="E14">
            <v>6</v>
          </cell>
          <cell r="K14">
            <v>392.85566311713467</v>
          </cell>
          <cell r="L14">
            <v>449.00602094240855</v>
          </cell>
          <cell r="M14">
            <v>11.744336882865355</v>
          </cell>
          <cell r="N14">
            <v>-44.406020942408531</v>
          </cell>
        </row>
        <row r="15">
          <cell r="A15">
            <v>12</v>
          </cell>
          <cell r="C15">
            <v>225.5</v>
          </cell>
          <cell r="D15">
            <v>5</v>
          </cell>
          <cell r="E15">
            <v>5</v>
          </cell>
          <cell r="K15">
            <v>278.31739650361607</v>
          </cell>
          <cell r="L15">
            <v>402.75314136125667</v>
          </cell>
          <cell r="M15">
            <v>-52.817396503616067</v>
          </cell>
          <cell r="N15">
            <v>-177.25314136125667</v>
          </cell>
        </row>
        <row r="16">
          <cell r="A16">
            <v>13</v>
          </cell>
          <cell r="C16">
            <v>345.6</v>
          </cell>
          <cell r="D16">
            <v>9</v>
          </cell>
          <cell r="E16">
            <v>4</v>
          </cell>
          <cell r="K16">
            <v>369.94800979443096</v>
          </cell>
          <cell r="L16">
            <v>356.50026178010478</v>
          </cell>
          <cell r="M16">
            <v>-24.348009794430936</v>
          </cell>
          <cell r="N16">
            <v>-10.900261780104756</v>
          </cell>
        </row>
        <row r="17">
          <cell r="A17">
            <v>14</v>
          </cell>
          <cell r="C17">
            <v>643.6</v>
          </cell>
          <cell r="D17">
            <v>17</v>
          </cell>
          <cell r="E17">
            <v>8</v>
          </cell>
          <cell r="K17">
            <v>553.20923637606063</v>
          </cell>
          <cell r="L17">
            <v>541.51178010471222</v>
          </cell>
          <cell r="M17">
            <v>90.390763623939392</v>
          </cell>
          <cell r="N17">
            <v>102.08821989528781</v>
          </cell>
        </row>
        <row r="18">
          <cell r="A18">
            <v>15</v>
          </cell>
          <cell r="C18">
            <v>523.4</v>
          </cell>
          <cell r="D18">
            <v>19</v>
          </cell>
          <cell r="E18">
            <v>6</v>
          </cell>
          <cell r="K18">
            <v>599.02454302146805</v>
          </cell>
          <cell r="L18">
            <v>449.00602094240855</v>
          </cell>
          <cell r="M18">
            <v>-75.624543021468071</v>
          </cell>
          <cell r="N18">
            <v>74.393979057591423</v>
          </cell>
        </row>
        <row r="19">
          <cell r="A19">
            <v>16</v>
          </cell>
          <cell r="C19">
            <v>327.5</v>
          </cell>
          <cell r="D19">
            <v>10</v>
          </cell>
          <cell r="E19">
            <v>3</v>
          </cell>
          <cell r="K19">
            <v>392.85566311713467</v>
          </cell>
          <cell r="L19">
            <v>310.24738219895301</v>
          </cell>
          <cell r="M19">
            <v>-65.355663117134668</v>
          </cell>
          <cell r="N19">
            <v>17.252617801046995</v>
          </cell>
        </row>
        <row r="20">
          <cell r="A20">
            <v>17</v>
          </cell>
          <cell r="C20">
            <v>422</v>
          </cell>
          <cell r="D20">
            <v>12</v>
          </cell>
          <cell r="E20">
            <v>6</v>
          </cell>
          <cell r="K20">
            <v>438.67096976254209</v>
          </cell>
          <cell r="L20">
            <v>449.00602094240855</v>
          </cell>
          <cell r="M20">
            <v>-16.670969762542086</v>
          </cell>
          <cell r="N20">
            <v>-27.006020942408554</v>
          </cell>
        </row>
        <row r="21">
          <cell r="A21">
            <v>18</v>
          </cell>
          <cell r="C21">
            <v>345.2</v>
          </cell>
          <cell r="D21">
            <v>6</v>
          </cell>
          <cell r="E21">
            <v>2</v>
          </cell>
          <cell r="K21">
            <v>301.22504982631983</v>
          </cell>
          <cell r="L21">
            <v>263.99450261780112</v>
          </cell>
          <cell r="M21">
            <v>43.974950173680156</v>
          </cell>
          <cell r="N21">
            <v>81.205497382198871</v>
          </cell>
        </row>
        <row r="22">
          <cell r="A22">
            <v>19</v>
          </cell>
          <cell r="C22">
            <v>452.4</v>
          </cell>
          <cell r="D22">
            <v>13</v>
          </cell>
          <cell r="E22">
            <v>5</v>
          </cell>
          <cell r="K22">
            <v>461.57862308524579</v>
          </cell>
          <cell r="L22">
            <v>402.75314136125667</v>
          </cell>
          <cell r="M22">
            <v>-9.1786230852458175</v>
          </cell>
          <cell r="N22">
            <v>49.646858638743311</v>
          </cell>
        </row>
        <row r="23">
          <cell r="A23">
            <v>20</v>
          </cell>
          <cell r="C23">
            <v>427.8</v>
          </cell>
          <cell r="D23">
            <v>14</v>
          </cell>
          <cell r="E23">
            <v>5</v>
          </cell>
          <cell r="K23">
            <v>484.4862764079495</v>
          </cell>
          <cell r="L23">
            <v>402.75314136125667</v>
          </cell>
          <cell r="M23">
            <v>-56.686276407949492</v>
          </cell>
          <cell r="N23">
            <v>25.046858638743345</v>
          </cell>
        </row>
        <row r="24">
          <cell r="A24">
            <v>21</v>
          </cell>
          <cell r="C24">
            <v>249.6</v>
          </cell>
          <cell r="D24">
            <v>3</v>
          </cell>
          <cell r="E24">
            <v>4</v>
          </cell>
          <cell r="K24">
            <v>232.50208985820865</v>
          </cell>
          <cell r="L24">
            <v>356.50026178010478</v>
          </cell>
          <cell r="M24">
            <v>17.097910141791345</v>
          </cell>
          <cell r="N24">
            <v>-106.90026178010478</v>
          </cell>
        </row>
        <row r="25">
          <cell r="A25">
            <v>22</v>
          </cell>
          <cell r="C25">
            <v>500.3</v>
          </cell>
          <cell r="D25">
            <v>16</v>
          </cell>
          <cell r="E25">
            <v>7</v>
          </cell>
          <cell r="K25">
            <v>530.30158305335692</v>
          </cell>
          <cell r="L25">
            <v>495.25890052356033</v>
          </cell>
          <cell r="M25">
            <v>-30.00158305335691</v>
          </cell>
          <cell r="N25">
            <v>5.0410994764396833</v>
          </cell>
        </row>
        <row r="26">
          <cell r="A26">
            <v>23</v>
          </cell>
          <cell r="C26">
            <v>370.7</v>
          </cell>
          <cell r="D26">
            <v>8</v>
          </cell>
          <cell r="E26">
            <v>5</v>
          </cell>
          <cell r="K26">
            <v>347.04035647172725</v>
          </cell>
          <cell r="L26">
            <v>402.75314136125667</v>
          </cell>
          <cell r="M26">
            <v>23.659643528272738</v>
          </cell>
          <cell r="N26">
            <v>-32.053141361256678</v>
          </cell>
        </row>
        <row r="27">
          <cell r="A27">
            <v>24</v>
          </cell>
          <cell r="C27">
            <v>261.5</v>
          </cell>
          <cell r="D27">
            <v>5</v>
          </cell>
          <cell r="E27">
            <v>3</v>
          </cell>
          <cell r="K27">
            <v>278.31739650361607</v>
          </cell>
          <cell r="L27">
            <v>310.24738219895301</v>
          </cell>
          <cell r="M27">
            <v>-16.817396503616067</v>
          </cell>
          <cell r="N27">
            <v>-48.747382198953005</v>
          </cell>
        </row>
        <row r="28">
          <cell r="A28">
            <v>25</v>
          </cell>
          <cell r="C28">
            <v>623.6</v>
          </cell>
          <cell r="D28">
            <v>18</v>
          </cell>
          <cell r="E28">
            <v>6</v>
          </cell>
          <cell r="K28">
            <v>576.11688969876434</v>
          </cell>
          <cell r="L28">
            <v>449.00602094240855</v>
          </cell>
          <cell r="M28">
            <v>47.483110301235683</v>
          </cell>
          <cell r="N28">
            <v>174.59397905759147</v>
          </cell>
        </row>
        <row r="29">
          <cell r="A29">
            <v>26</v>
          </cell>
          <cell r="C29">
            <v>452.5</v>
          </cell>
          <cell r="D29">
            <v>18</v>
          </cell>
          <cell r="E29">
            <v>5</v>
          </cell>
          <cell r="K29">
            <v>576.11688969876434</v>
          </cell>
          <cell r="L29">
            <v>402.75314136125667</v>
          </cell>
          <cell r="M29">
            <v>-123.61688969876434</v>
          </cell>
          <cell r="N29">
            <v>49.746858638743333</v>
          </cell>
        </row>
        <row r="30">
          <cell r="A30">
            <v>27</v>
          </cell>
          <cell r="C30">
            <v>272.10000000000002</v>
          </cell>
          <cell r="D30">
            <v>4</v>
          </cell>
          <cell r="E30">
            <v>2</v>
          </cell>
          <cell r="K30">
            <v>255.40974318091236</v>
          </cell>
          <cell r="L30">
            <v>263.99450261780112</v>
          </cell>
          <cell r="M30">
            <v>16.690256819087665</v>
          </cell>
          <cell r="N30">
            <v>8.1054973821989051</v>
          </cell>
        </row>
        <row r="31">
          <cell r="A31">
            <v>28</v>
          </cell>
          <cell r="C31">
            <v>359</v>
          </cell>
          <cell r="D31">
            <v>8</v>
          </cell>
          <cell r="E31">
            <v>6</v>
          </cell>
          <cell r="K31">
            <v>347.04035647172725</v>
          </cell>
          <cell r="L31">
            <v>449.00602094240855</v>
          </cell>
          <cell r="M31">
            <v>11.95964352827275</v>
          </cell>
          <cell r="N31">
            <v>-90.006020942408554</v>
          </cell>
        </row>
        <row r="32">
          <cell r="A32">
            <v>29</v>
          </cell>
          <cell r="C32">
            <v>535.1</v>
          </cell>
          <cell r="D32">
            <v>12</v>
          </cell>
          <cell r="E32">
            <v>7</v>
          </cell>
          <cell r="K32">
            <v>438.67096976254209</v>
          </cell>
          <cell r="L32">
            <v>495.25890052356033</v>
          </cell>
          <cell r="M32">
            <v>96.429030237457937</v>
          </cell>
          <cell r="N32">
            <v>39.841099476439695</v>
          </cell>
        </row>
        <row r="33">
          <cell r="A33">
            <v>30</v>
          </cell>
          <cell r="C33">
            <v>569</v>
          </cell>
          <cell r="D33">
            <v>13</v>
          </cell>
          <cell r="E33">
            <v>6</v>
          </cell>
          <cell r="K33">
            <v>461.57862308524579</v>
          </cell>
          <cell r="L33">
            <v>449.00602094240855</v>
          </cell>
          <cell r="M33">
            <v>107.42137691475421</v>
          </cell>
          <cell r="N33">
            <v>119.99397905759145</v>
          </cell>
        </row>
        <row r="38">
          <cell r="P38" t="str">
            <v>остатки</v>
          </cell>
        </row>
        <row r="39">
          <cell r="N39">
            <v>1</v>
          </cell>
          <cell r="P39">
            <v>-35.771375227616829</v>
          </cell>
        </row>
        <row r="40">
          <cell r="N40">
            <v>2</v>
          </cell>
          <cell r="P40">
            <v>-89.96812059652882</v>
          </cell>
        </row>
        <row r="41">
          <cell r="N41">
            <v>3</v>
          </cell>
          <cell r="P41">
            <v>-9.8520817806736432</v>
          </cell>
        </row>
        <row r="42">
          <cell r="N42">
            <v>4</v>
          </cell>
          <cell r="P42">
            <v>17.352800165958456</v>
          </cell>
        </row>
        <row r="43">
          <cell r="N43">
            <v>5</v>
          </cell>
          <cell r="P43">
            <v>-55.516500580086642</v>
          </cell>
        </row>
        <row r="44">
          <cell r="N44">
            <v>6</v>
          </cell>
          <cell r="P44">
            <v>-23.123009842262661</v>
          </cell>
        </row>
        <row r="45">
          <cell r="N45">
            <v>7</v>
          </cell>
          <cell r="P45">
            <v>116.28187210436943</v>
          </cell>
        </row>
        <row r="46">
          <cell r="N46">
            <v>8</v>
          </cell>
          <cell r="P46">
            <v>-0.19232518651131159</v>
          </cell>
        </row>
        <row r="47">
          <cell r="N47">
            <v>9</v>
          </cell>
          <cell r="P47">
            <v>-7.9520963788772292</v>
          </cell>
        </row>
        <row r="48">
          <cell r="N48">
            <v>10</v>
          </cell>
          <cell r="P48">
            <v>43.673735526649295</v>
          </cell>
        </row>
        <row r="49">
          <cell r="N49">
            <v>11</v>
          </cell>
          <cell r="P49">
            <v>-8.3197552111746518</v>
          </cell>
        </row>
        <row r="50">
          <cell r="N50">
            <v>12</v>
          </cell>
          <cell r="P50">
            <v>-79.318113297426976</v>
          </cell>
        </row>
        <row r="51">
          <cell r="N51">
            <v>13</v>
          </cell>
          <cell r="P51">
            <v>-12.448827149585554</v>
          </cell>
        </row>
        <row r="52">
          <cell r="N52">
            <v>14</v>
          </cell>
          <cell r="P52">
            <v>68.254412883298869</v>
          </cell>
        </row>
        <row r="53">
          <cell r="N53">
            <v>15</v>
          </cell>
          <cell r="P53">
            <v>-50.852110977080883</v>
          </cell>
        </row>
        <row r="54">
          <cell r="N54">
            <v>16</v>
          </cell>
          <cell r="P54">
            <v>-30.00208907977543</v>
          </cell>
        </row>
        <row r="55">
          <cell r="N55">
            <v>17</v>
          </cell>
          <cell r="P55">
            <v>-26.771389825820506</v>
          </cell>
        </row>
        <row r="56">
          <cell r="N56">
            <v>18</v>
          </cell>
          <cell r="P56">
            <v>77.873735526649284</v>
          </cell>
        </row>
        <row r="57">
          <cell r="N57">
            <v>19</v>
          </cell>
          <cell r="P57">
            <v>4.1753482439896743</v>
          </cell>
        </row>
        <row r="58">
          <cell r="N58">
            <v>20</v>
          </cell>
          <cell r="P58">
            <v>-38.350469063333264</v>
          </cell>
        </row>
        <row r="59">
          <cell r="N59">
            <v>21</v>
          </cell>
          <cell r="P59">
            <v>-0.89392330564808731</v>
          </cell>
        </row>
        <row r="60">
          <cell r="N60">
            <v>22</v>
          </cell>
          <cell r="P60">
            <v>-38.647214432245221</v>
          </cell>
        </row>
        <row r="61">
          <cell r="N61">
            <v>23</v>
          </cell>
          <cell r="P61">
            <v>12.104434780604265</v>
          </cell>
        </row>
        <row r="62">
          <cell r="N62">
            <v>24</v>
          </cell>
          <cell r="P62">
            <v>-6.373002543160851</v>
          </cell>
        </row>
        <row r="63">
          <cell r="N63">
            <v>25</v>
          </cell>
          <cell r="P63">
            <v>67.273706330242021</v>
          </cell>
        </row>
        <row r="64">
          <cell r="N64">
            <v>26</v>
          </cell>
          <cell r="P64">
            <v>-85.353738292624939</v>
          </cell>
        </row>
        <row r="65">
          <cell r="N65">
            <v>27</v>
          </cell>
          <cell r="P65">
            <v>40.62537014129515</v>
          </cell>
        </row>
        <row r="66">
          <cell r="N66">
            <v>28</v>
          </cell>
          <cell r="P66">
            <v>-18.068120596528843</v>
          </cell>
        </row>
        <row r="67">
          <cell r="N67">
            <v>29</v>
          </cell>
          <cell r="P67">
            <v>67.856054797046454</v>
          </cell>
        </row>
        <row r="68">
          <cell r="N68">
            <v>30</v>
          </cell>
          <cell r="P68">
            <v>102.30279286685663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B377-5B1F-3343-B0EB-9D69CA94B04A}">
  <dimension ref="A1:AM100"/>
  <sheetViews>
    <sheetView tabSelected="1" zoomScale="61" zoomScaleNormal="97" workbookViewId="0">
      <selection activeCell="L52" sqref="L52"/>
    </sheetView>
  </sheetViews>
  <sheetFormatPr baseColWidth="10" defaultRowHeight="16"/>
  <cols>
    <col min="10" max="10" width="18.1640625" customWidth="1"/>
  </cols>
  <sheetData>
    <row r="1" spans="1:14">
      <c r="B1" s="50" t="s">
        <v>0</v>
      </c>
      <c r="C1" s="51" t="s">
        <v>1</v>
      </c>
      <c r="D1" s="51" t="s">
        <v>2</v>
      </c>
      <c r="E1" s="52" t="s">
        <v>3</v>
      </c>
    </row>
    <row r="2" spans="1:14" ht="63" customHeight="1" thickBot="1">
      <c r="B2" s="53"/>
      <c r="C2" s="48"/>
      <c r="D2" s="48"/>
      <c r="E2" s="54"/>
      <c r="G2" s="1" t="s">
        <v>4</v>
      </c>
      <c r="H2" s="1"/>
      <c r="I2" s="23"/>
      <c r="J2" s="23"/>
      <c r="K2" s="23"/>
      <c r="L2" s="23"/>
      <c r="M2" s="23"/>
      <c r="N2" s="23"/>
    </row>
    <row r="3" spans="1:14">
      <c r="A3" s="42" t="s">
        <v>5</v>
      </c>
      <c r="B3" s="60"/>
      <c r="C3" s="61" t="s">
        <v>6</v>
      </c>
      <c r="D3" s="62" t="s">
        <v>7</v>
      </c>
      <c r="E3" s="63" t="s">
        <v>8</v>
      </c>
      <c r="G3" s="3" t="s">
        <v>9</v>
      </c>
      <c r="H3" s="4"/>
      <c r="I3" s="23"/>
      <c r="J3" s="23"/>
      <c r="K3" s="42" t="s">
        <v>10</v>
      </c>
      <c r="L3" s="43" t="s">
        <v>11</v>
      </c>
      <c r="M3" s="43" t="s">
        <v>12</v>
      </c>
      <c r="N3" s="44" t="s">
        <v>13</v>
      </c>
    </row>
    <row r="4" spans="1:14">
      <c r="A4" s="26">
        <v>1</v>
      </c>
      <c r="B4" s="55">
        <v>5</v>
      </c>
      <c r="C4" s="49">
        <v>270.8</v>
      </c>
      <c r="D4" s="49">
        <v>6</v>
      </c>
      <c r="E4" s="56">
        <v>4</v>
      </c>
      <c r="G4" s="24">
        <f t="array" ref="G4:H8">LINEST(C4:C33,D4:D33,1,1)</f>
        <v>22.633961619497754</v>
      </c>
      <c r="H4" s="25">
        <v>167.70113888730714</v>
      </c>
      <c r="I4" s="23"/>
      <c r="J4" s="23"/>
      <c r="K4" s="26">
        <f t="shared" ref="K4:K33" si="0">$H$4+D4*$G$4</f>
        <v>303.50490860429363</v>
      </c>
      <c r="L4" s="41">
        <f t="shared" ref="L4:L33" si="1">$H$12+$G$12*E4</f>
        <v>357.4481675392671</v>
      </c>
      <c r="M4" s="41">
        <f t="shared" ref="M4:M33" si="2">C4-K4</f>
        <v>-32.704908604293621</v>
      </c>
      <c r="N4" s="45">
        <f t="shared" ref="N4:N33" si="3">C4-L4</f>
        <v>-86.648167539267092</v>
      </c>
    </row>
    <row r="5" spans="1:14">
      <c r="A5" s="26">
        <v>2</v>
      </c>
      <c r="B5" s="55">
        <v>19</v>
      </c>
      <c r="C5" s="49">
        <v>280</v>
      </c>
      <c r="D5" s="49">
        <v>8</v>
      </c>
      <c r="E5" s="56">
        <v>6</v>
      </c>
      <c r="G5" s="24">
        <v>2.5817825114659385</v>
      </c>
      <c r="H5" s="25">
        <v>29.568643123626895</v>
      </c>
      <c r="I5" s="23"/>
      <c r="J5" s="23"/>
      <c r="K5" s="26">
        <f t="shared" si="0"/>
        <v>348.77283184328917</v>
      </c>
      <c r="L5" s="41">
        <f t="shared" si="1"/>
        <v>450.10785340314146</v>
      </c>
      <c r="M5" s="41">
        <f t="shared" si="2"/>
        <v>-68.772831843289168</v>
      </c>
      <c r="N5" s="45">
        <f t="shared" si="3"/>
        <v>-170.10785340314146</v>
      </c>
    </row>
    <row r="6" spans="1:14">
      <c r="A6" s="26">
        <v>3</v>
      </c>
      <c r="B6" s="55">
        <v>33</v>
      </c>
      <c r="C6" s="49">
        <v>270.5</v>
      </c>
      <c r="D6" s="49">
        <v>7</v>
      </c>
      <c r="E6" s="56">
        <v>2</v>
      </c>
      <c r="G6" s="24">
        <v>0.73296894801752932</v>
      </c>
      <c r="H6" s="25">
        <v>62.464554761367438</v>
      </c>
      <c r="I6" s="23"/>
      <c r="J6" s="23"/>
      <c r="K6" s="26">
        <f t="shared" si="0"/>
        <v>326.1388702237914</v>
      </c>
      <c r="L6" s="41">
        <f t="shared" si="1"/>
        <v>264.78848167539275</v>
      </c>
      <c r="M6" s="41">
        <f t="shared" si="2"/>
        <v>-55.6388702237914</v>
      </c>
      <c r="N6" s="45">
        <f t="shared" si="3"/>
        <v>5.7115183246072547</v>
      </c>
    </row>
    <row r="7" spans="1:14">
      <c r="A7" s="26">
        <v>4</v>
      </c>
      <c r="B7" s="55">
        <v>39</v>
      </c>
      <c r="C7" s="49">
        <v>411</v>
      </c>
      <c r="D7" s="49">
        <v>10</v>
      </c>
      <c r="E7" s="56">
        <v>5</v>
      </c>
      <c r="G7" s="24">
        <v>76.856719067406715</v>
      </c>
      <c r="H7" s="25">
        <v>28</v>
      </c>
      <c r="I7" s="23"/>
      <c r="J7" s="23"/>
      <c r="K7" s="26">
        <f t="shared" si="0"/>
        <v>394.0407550822847</v>
      </c>
      <c r="L7" s="41">
        <f t="shared" si="1"/>
        <v>403.77801047120431</v>
      </c>
      <c r="M7" s="41">
        <f t="shared" si="2"/>
        <v>16.959244917715296</v>
      </c>
      <c r="N7" s="45">
        <f t="shared" si="3"/>
        <v>7.2219895287956888</v>
      </c>
    </row>
    <row r="8" spans="1:14" ht="17" thickBot="1">
      <c r="A8" s="26">
        <v>5</v>
      </c>
      <c r="B8" s="55">
        <v>61</v>
      </c>
      <c r="C8" s="49">
        <v>431.2</v>
      </c>
      <c r="D8" s="49">
        <v>12</v>
      </c>
      <c r="E8" s="56">
        <v>8</v>
      </c>
      <c r="G8" s="27">
        <v>299881.12982366234</v>
      </c>
      <c r="H8" s="28">
        <v>109250.97684300441</v>
      </c>
      <c r="I8" s="23"/>
      <c r="J8" s="23"/>
      <c r="K8" s="26">
        <f t="shared" si="0"/>
        <v>439.30867832128018</v>
      </c>
      <c r="L8" s="41">
        <f t="shared" si="1"/>
        <v>542.76753926701576</v>
      </c>
      <c r="M8" s="41">
        <f t="shared" si="2"/>
        <v>-8.1086783212801947</v>
      </c>
      <c r="N8" s="45">
        <f t="shared" si="3"/>
        <v>-111.56753926701577</v>
      </c>
    </row>
    <row r="9" spans="1:14">
      <c r="A9" s="26">
        <v>6</v>
      </c>
      <c r="B9" s="55">
        <v>82</v>
      </c>
      <c r="C9" s="49">
        <v>315.3</v>
      </c>
      <c r="D9" s="49">
        <v>8</v>
      </c>
      <c r="E9" s="56">
        <v>4</v>
      </c>
      <c r="G9" s="23"/>
      <c r="H9" s="23"/>
      <c r="I9" s="23"/>
      <c r="J9" s="23"/>
      <c r="K9" s="26">
        <f t="shared" si="0"/>
        <v>348.77283184328917</v>
      </c>
      <c r="L9" s="41">
        <f t="shared" si="1"/>
        <v>357.4481675392671</v>
      </c>
      <c r="M9" s="41">
        <f t="shared" si="2"/>
        <v>-33.472831843289157</v>
      </c>
      <c r="N9" s="45">
        <f t="shared" si="3"/>
        <v>-42.148167539267092</v>
      </c>
    </row>
    <row r="10" spans="1:14" ht="17" thickBot="1">
      <c r="A10" s="26">
        <v>7</v>
      </c>
      <c r="B10" s="55">
        <v>91</v>
      </c>
      <c r="C10" s="49">
        <v>569.1</v>
      </c>
      <c r="D10" s="49">
        <v>11</v>
      </c>
      <c r="E10" s="56">
        <v>7</v>
      </c>
      <c r="G10" s="23"/>
      <c r="H10" s="23"/>
      <c r="I10" s="23"/>
      <c r="J10" s="23"/>
      <c r="K10" s="26">
        <f t="shared" si="0"/>
        <v>416.67471670178242</v>
      </c>
      <c r="L10" s="41">
        <f t="shared" si="1"/>
        <v>496.43769633507861</v>
      </c>
      <c r="M10" s="41">
        <f t="shared" si="2"/>
        <v>152.42528329821761</v>
      </c>
      <c r="N10" s="45">
        <f t="shared" si="3"/>
        <v>72.66230366492141</v>
      </c>
    </row>
    <row r="11" spans="1:14">
      <c r="A11" s="26">
        <v>8</v>
      </c>
      <c r="B11" s="55">
        <v>101</v>
      </c>
      <c r="C11" s="49">
        <v>574</v>
      </c>
      <c r="D11" s="49">
        <v>16</v>
      </c>
      <c r="E11" s="56">
        <v>9</v>
      </c>
      <c r="G11" s="3" t="s">
        <v>14</v>
      </c>
      <c r="H11" s="4"/>
      <c r="I11" s="23"/>
      <c r="J11" s="23"/>
      <c r="K11" s="26">
        <f t="shared" si="0"/>
        <v>529.8445247992712</v>
      </c>
      <c r="L11" s="41">
        <f t="shared" si="1"/>
        <v>589.09738219895291</v>
      </c>
      <c r="M11" s="41">
        <f t="shared" si="2"/>
        <v>44.155475200728802</v>
      </c>
      <c r="N11" s="45">
        <f t="shared" si="3"/>
        <v>-15.097382198952914</v>
      </c>
    </row>
    <row r="12" spans="1:14">
      <c r="A12" s="26">
        <v>9</v>
      </c>
      <c r="B12" s="55">
        <v>115</v>
      </c>
      <c r="C12" s="49">
        <v>421.1</v>
      </c>
      <c r="D12" s="49">
        <v>13</v>
      </c>
      <c r="E12" s="56">
        <v>4</v>
      </c>
      <c r="G12" s="24">
        <f t="array" ref="G12:H16">LINEST(C4:C33,E4:E33,1,1)</f>
        <v>46.329842931937172</v>
      </c>
      <c r="H12" s="25">
        <v>172.12879581151842</v>
      </c>
      <c r="I12" s="23"/>
      <c r="J12" s="23"/>
      <c r="K12" s="26">
        <f t="shared" si="0"/>
        <v>461.94263994077795</v>
      </c>
      <c r="L12" s="41">
        <f t="shared" si="1"/>
        <v>357.4481675392671</v>
      </c>
      <c r="M12" s="41">
        <f t="shared" si="2"/>
        <v>-40.842639940777929</v>
      </c>
      <c r="N12" s="45">
        <f t="shared" si="3"/>
        <v>63.651832460732919</v>
      </c>
    </row>
    <row r="13" spans="1:14">
      <c r="A13" s="26">
        <v>10</v>
      </c>
      <c r="B13" s="55">
        <v>118</v>
      </c>
      <c r="C13" s="49">
        <v>317</v>
      </c>
      <c r="D13" s="49">
        <v>6</v>
      </c>
      <c r="E13" s="56">
        <v>2</v>
      </c>
      <c r="G13" s="24">
        <v>8.1720229803574274</v>
      </c>
      <c r="H13" s="25">
        <v>44.058245071639426</v>
      </c>
      <c r="I13" s="23"/>
      <c r="J13" s="23"/>
      <c r="K13" s="26">
        <f t="shared" si="0"/>
        <v>303.50490860429363</v>
      </c>
      <c r="L13" s="41">
        <f t="shared" si="1"/>
        <v>264.78848167539275</v>
      </c>
      <c r="M13" s="41">
        <f t="shared" si="2"/>
        <v>13.495091395706368</v>
      </c>
      <c r="N13" s="45">
        <f t="shared" si="3"/>
        <v>52.211518324607255</v>
      </c>
    </row>
    <row r="14" spans="1:14">
      <c r="A14" s="26">
        <v>11</v>
      </c>
      <c r="B14" s="55">
        <v>133</v>
      </c>
      <c r="C14" s="49">
        <v>405.6</v>
      </c>
      <c r="D14" s="49">
        <v>10</v>
      </c>
      <c r="E14" s="56">
        <v>6</v>
      </c>
      <c r="G14" s="24">
        <v>0.53442921204744975</v>
      </c>
      <c r="H14" s="25">
        <v>82.47942541660376</v>
      </c>
      <c r="I14" s="23"/>
      <c r="J14" s="23"/>
      <c r="K14" s="26">
        <f t="shared" si="0"/>
        <v>394.0407550822847</v>
      </c>
      <c r="L14" s="41">
        <f t="shared" si="1"/>
        <v>450.10785340314146</v>
      </c>
      <c r="M14" s="41">
        <f t="shared" si="2"/>
        <v>11.559244917715318</v>
      </c>
      <c r="N14" s="45">
        <f t="shared" si="3"/>
        <v>-44.507853403141439</v>
      </c>
    </row>
    <row r="15" spans="1:14">
      <c r="A15" s="26">
        <v>12</v>
      </c>
      <c r="B15" s="55">
        <v>149</v>
      </c>
      <c r="C15" s="49">
        <v>229.5</v>
      </c>
      <c r="D15" s="49">
        <v>5</v>
      </c>
      <c r="E15" s="56">
        <v>5</v>
      </c>
      <c r="G15" s="24">
        <v>32.141230344661757</v>
      </c>
      <c r="H15" s="25">
        <v>28</v>
      </c>
      <c r="I15" s="23"/>
      <c r="J15" s="23"/>
      <c r="K15" s="26">
        <f t="shared" si="0"/>
        <v>280.87094698479592</v>
      </c>
      <c r="L15" s="41">
        <f t="shared" si="1"/>
        <v>403.77801047120431</v>
      </c>
      <c r="M15" s="41">
        <f t="shared" si="2"/>
        <v>-51.370946984795921</v>
      </c>
      <c r="N15" s="45">
        <f t="shared" si="3"/>
        <v>-174.27801047120431</v>
      </c>
    </row>
    <row r="16" spans="1:14" ht="17" thickBot="1">
      <c r="A16" s="26">
        <v>13</v>
      </c>
      <c r="B16" s="55">
        <v>162</v>
      </c>
      <c r="C16" s="49">
        <v>343.6</v>
      </c>
      <c r="D16" s="49">
        <v>9</v>
      </c>
      <c r="E16" s="56">
        <v>4</v>
      </c>
      <c r="G16" s="27">
        <v>218652.14938917986</v>
      </c>
      <c r="H16" s="28">
        <v>190479.95727748689</v>
      </c>
      <c r="I16" s="23"/>
      <c r="J16" s="23"/>
      <c r="K16" s="26">
        <f t="shared" si="0"/>
        <v>371.40679346278694</v>
      </c>
      <c r="L16" s="41">
        <f t="shared" si="1"/>
        <v>357.4481675392671</v>
      </c>
      <c r="M16" s="41">
        <f t="shared" si="2"/>
        <v>-27.806793462786914</v>
      </c>
      <c r="N16" s="45">
        <f t="shared" si="3"/>
        <v>-13.848167539267081</v>
      </c>
    </row>
    <row r="17" spans="1:14">
      <c r="A17" s="26">
        <v>14</v>
      </c>
      <c r="B17" s="55">
        <v>164</v>
      </c>
      <c r="C17" s="49">
        <v>645.6</v>
      </c>
      <c r="D17" s="49">
        <v>17</v>
      </c>
      <c r="E17" s="56">
        <v>8</v>
      </c>
      <c r="G17" s="23"/>
      <c r="H17" s="23"/>
      <c r="I17" s="23"/>
      <c r="J17" s="23"/>
      <c r="K17" s="26">
        <f t="shared" si="0"/>
        <v>552.47848641876897</v>
      </c>
      <c r="L17" s="41">
        <f t="shared" si="1"/>
        <v>542.76753926701576</v>
      </c>
      <c r="M17" s="41">
        <f t="shared" si="2"/>
        <v>93.121513581231056</v>
      </c>
      <c r="N17" s="45">
        <f t="shared" si="3"/>
        <v>102.83246073298426</v>
      </c>
    </row>
    <row r="18" spans="1:14" ht="17" thickBot="1">
      <c r="A18" s="26">
        <v>15</v>
      </c>
      <c r="B18" s="55">
        <v>178</v>
      </c>
      <c r="C18" s="49">
        <v>522.4</v>
      </c>
      <c r="D18" s="49">
        <v>19</v>
      </c>
      <c r="E18" s="56">
        <v>6</v>
      </c>
      <c r="G18" s="23"/>
      <c r="H18" s="23"/>
      <c r="I18" s="23"/>
      <c r="J18" s="23"/>
      <c r="K18" s="26">
        <f t="shared" si="0"/>
        <v>597.74640965776439</v>
      </c>
      <c r="L18" s="41">
        <f t="shared" si="1"/>
        <v>450.10785340314146</v>
      </c>
      <c r="M18" s="41">
        <f t="shared" si="2"/>
        <v>-75.346409657764411</v>
      </c>
      <c r="N18" s="45">
        <f t="shared" si="3"/>
        <v>72.292146596858515</v>
      </c>
    </row>
    <row r="19" spans="1:14">
      <c r="A19" s="26">
        <v>16</v>
      </c>
      <c r="B19" s="55">
        <v>187</v>
      </c>
      <c r="C19" s="49">
        <v>327.5</v>
      </c>
      <c r="D19" s="49">
        <v>10</v>
      </c>
      <c r="E19" s="56">
        <v>3</v>
      </c>
      <c r="G19" s="29"/>
      <c r="H19" s="10" t="s">
        <v>15</v>
      </c>
      <c r="I19" s="4"/>
      <c r="J19" s="23"/>
      <c r="K19" s="26">
        <f t="shared" si="0"/>
        <v>394.0407550822847</v>
      </c>
      <c r="L19" s="41">
        <f t="shared" si="1"/>
        <v>311.1183246073299</v>
      </c>
      <c r="M19" s="41">
        <f t="shared" si="2"/>
        <v>-66.540755082284704</v>
      </c>
      <c r="N19" s="45">
        <f t="shared" si="3"/>
        <v>16.381675392670104</v>
      </c>
    </row>
    <row r="20" spans="1:14">
      <c r="A20" s="26">
        <v>17</v>
      </c>
      <c r="B20" s="55">
        <v>189</v>
      </c>
      <c r="C20" s="49">
        <v>420</v>
      </c>
      <c r="D20" s="49">
        <v>12</v>
      </c>
      <c r="E20" s="56">
        <v>6</v>
      </c>
      <c r="G20" s="24"/>
      <c r="H20" s="11" t="s">
        <v>16</v>
      </c>
      <c r="I20" s="12" t="s">
        <v>17</v>
      </c>
      <c r="J20" s="23"/>
      <c r="K20" s="26">
        <f t="shared" si="0"/>
        <v>439.30867832128018</v>
      </c>
      <c r="L20" s="41">
        <f t="shared" si="1"/>
        <v>450.10785340314146</v>
      </c>
      <c r="M20" s="41">
        <f t="shared" si="2"/>
        <v>-19.308678321280183</v>
      </c>
      <c r="N20" s="45">
        <f t="shared" si="3"/>
        <v>-30.107853403141462</v>
      </c>
    </row>
    <row r="21" spans="1:14">
      <c r="A21" s="26">
        <v>18</v>
      </c>
      <c r="B21" s="55">
        <v>205</v>
      </c>
      <c r="C21" s="49">
        <v>335.2</v>
      </c>
      <c r="D21" s="49">
        <v>6</v>
      </c>
      <c r="E21" s="56">
        <v>2</v>
      </c>
      <c r="G21" s="30" t="s">
        <v>18</v>
      </c>
      <c r="H21" s="23">
        <f>H4/H5</f>
        <v>5.6715872346981371</v>
      </c>
      <c r="I21" s="25">
        <f>H12/H13</f>
        <v>3.9068463923525365</v>
      </c>
      <c r="J21" s="23"/>
      <c r="K21" s="26">
        <f t="shared" si="0"/>
        <v>303.50490860429363</v>
      </c>
      <c r="L21" s="41">
        <f t="shared" si="1"/>
        <v>264.78848167539275</v>
      </c>
      <c r="M21" s="41">
        <f t="shared" si="2"/>
        <v>31.695091395706356</v>
      </c>
      <c r="N21" s="45">
        <f t="shared" si="3"/>
        <v>70.411518324607243</v>
      </c>
    </row>
    <row r="22" spans="1:14" ht="17" thickBot="1">
      <c r="A22" s="26">
        <v>19</v>
      </c>
      <c r="B22" s="55">
        <v>222</v>
      </c>
      <c r="C22" s="49">
        <v>452.4</v>
      </c>
      <c r="D22" s="49">
        <v>13</v>
      </c>
      <c r="E22" s="56">
        <v>5</v>
      </c>
      <c r="G22" s="31" t="s">
        <v>19</v>
      </c>
      <c r="H22" s="32">
        <f>G4/G5</f>
        <v>8.7667963970544402</v>
      </c>
      <c r="I22" s="28">
        <f>G12/G13</f>
        <v>5.6693236232077755</v>
      </c>
      <c r="J22" s="23"/>
      <c r="K22" s="26">
        <f t="shared" si="0"/>
        <v>461.94263994077795</v>
      </c>
      <c r="L22" s="41">
        <f t="shared" si="1"/>
        <v>403.77801047120431</v>
      </c>
      <c r="M22" s="41">
        <f t="shared" si="2"/>
        <v>-9.5426399407779741</v>
      </c>
      <c r="N22" s="45">
        <f t="shared" si="3"/>
        <v>48.621989528795666</v>
      </c>
    </row>
    <row r="23" spans="1:14">
      <c r="A23" s="26">
        <v>20</v>
      </c>
      <c r="B23" s="55">
        <v>237</v>
      </c>
      <c r="C23" s="49">
        <v>421.8</v>
      </c>
      <c r="D23" s="49">
        <v>14</v>
      </c>
      <c r="E23" s="56">
        <v>5</v>
      </c>
      <c r="G23" s="23"/>
      <c r="H23" s="23"/>
      <c r="I23" s="23"/>
      <c r="J23" s="23"/>
      <c r="K23" s="26">
        <f t="shared" si="0"/>
        <v>484.57660156027566</v>
      </c>
      <c r="L23" s="41">
        <f t="shared" si="1"/>
        <v>403.77801047120431</v>
      </c>
      <c r="M23" s="41">
        <f t="shared" si="2"/>
        <v>-62.776601560275651</v>
      </c>
      <c r="N23" s="45">
        <f t="shared" si="3"/>
        <v>18.0219895287957</v>
      </c>
    </row>
    <row r="24" spans="1:14">
      <c r="A24" s="26">
        <v>21</v>
      </c>
      <c r="B24" s="55">
        <v>242</v>
      </c>
      <c r="C24" s="49">
        <v>249.6</v>
      </c>
      <c r="D24" s="49">
        <v>3</v>
      </c>
      <c r="E24" s="56">
        <v>4</v>
      </c>
      <c r="G24" s="11" t="s">
        <v>20</v>
      </c>
      <c r="H24" s="23">
        <f>TINV(0.025,28)</f>
        <v>2.3684517491687451</v>
      </c>
      <c r="I24" s="23"/>
      <c r="J24" s="23"/>
      <c r="K24" s="26">
        <f t="shared" si="0"/>
        <v>235.60302374580039</v>
      </c>
      <c r="L24" s="41">
        <f t="shared" si="1"/>
        <v>357.4481675392671</v>
      </c>
      <c r="M24" s="41">
        <f t="shared" si="2"/>
        <v>13.996976254199609</v>
      </c>
      <c r="N24" s="45">
        <f t="shared" si="3"/>
        <v>-107.84816753926711</v>
      </c>
    </row>
    <row r="25" spans="1:14">
      <c r="A25" s="26">
        <v>22</v>
      </c>
      <c r="B25" s="55">
        <v>251</v>
      </c>
      <c r="C25" s="49">
        <v>505.3</v>
      </c>
      <c r="D25" s="49">
        <v>16</v>
      </c>
      <c r="E25" s="56">
        <v>7</v>
      </c>
      <c r="G25" s="11" t="s">
        <v>21</v>
      </c>
      <c r="H25" s="23">
        <f>G6*(1-G6)*28</f>
        <v>5.4803131392689597</v>
      </c>
      <c r="I25" s="23"/>
      <c r="J25" s="23"/>
      <c r="K25" s="26">
        <f t="shared" si="0"/>
        <v>529.8445247992712</v>
      </c>
      <c r="L25" s="41">
        <f t="shared" si="1"/>
        <v>496.43769633507861</v>
      </c>
      <c r="M25" s="41">
        <f t="shared" si="2"/>
        <v>-24.544524799271187</v>
      </c>
      <c r="N25" s="45">
        <f t="shared" si="3"/>
        <v>8.8623036649213986</v>
      </c>
    </row>
    <row r="26" spans="1:14">
      <c r="A26" s="26">
        <v>23</v>
      </c>
      <c r="B26" s="55">
        <v>260</v>
      </c>
      <c r="C26" s="49">
        <v>370.7</v>
      </c>
      <c r="D26" s="49">
        <v>8</v>
      </c>
      <c r="E26" s="56">
        <v>5</v>
      </c>
      <c r="G26" s="11" t="s">
        <v>22</v>
      </c>
      <c r="H26" s="23">
        <f>G14*(1-G14)*28</f>
        <v>6.966809622018169</v>
      </c>
      <c r="I26" s="23"/>
      <c r="J26" s="23"/>
      <c r="K26" s="26">
        <f t="shared" si="0"/>
        <v>348.77283184328917</v>
      </c>
      <c r="L26" s="41">
        <f t="shared" si="1"/>
        <v>403.77801047120431</v>
      </c>
      <c r="M26" s="41">
        <f t="shared" si="2"/>
        <v>21.92716815671082</v>
      </c>
      <c r="N26" s="45">
        <f t="shared" si="3"/>
        <v>-33.078010471204323</v>
      </c>
    </row>
    <row r="27" spans="1:14">
      <c r="A27" s="26">
        <v>24</v>
      </c>
      <c r="B27" s="55">
        <v>266</v>
      </c>
      <c r="C27" s="49">
        <v>275.5</v>
      </c>
      <c r="D27" s="49">
        <v>5</v>
      </c>
      <c r="E27" s="56">
        <v>3</v>
      </c>
      <c r="G27" s="11" t="s">
        <v>23</v>
      </c>
      <c r="H27" s="23">
        <f>FINV(0.05,1,28)</f>
        <v>4.195971818557763</v>
      </c>
      <c r="I27" s="23"/>
      <c r="J27" s="23"/>
      <c r="K27" s="26">
        <f t="shared" si="0"/>
        <v>280.87094698479592</v>
      </c>
      <c r="L27" s="41">
        <f t="shared" si="1"/>
        <v>311.1183246073299</v>
      </c>
      <c r="M27" s="41">
        <f t="shared" si="2"/>
        <v>-5.3709469847959213</v>
      </c>
      <c r="N27" s="45">
        <f t="shared" si="3"/>
        <v>-35.618324607329896</v>
      </c>
    </row>
    <row r="28" spans="1:14" ht="17" thickBot="1">
      <c r="A28" s="26">
        <v>25</v>
      </c>
      <c r="B28" s="55">
        <v>279</v>
      </c>
      <c r="C28" s="49">
        <v>620.6</v>
      </c>
      <c r="D28" s="49">
        <v>18</v>
      </c>
      <c r="E28" s="56">
        <v>6</v>
      </c>
      <c r="G28" s="23"/>
      <c r="H28" s="23"/>
      <c r="I28" s="23"/>
      <c r="J28" s="23"/>
      <c r="K28" s="26">
        <f t="shared" si="0"/>
        <v>575.11244803826673</v>
      </c>
      <c r="L28" s="41">
        <f t="shared" si="1"/>
        <v>450.10785340314146</v>
      </c>
      <c r="M28" s="41">
        <f t="shared" si="2"/>
        <v>45.487551961733288</v>
      </c>
      <c r="N28" s="45">
        <f t="shared" si="3"/>
        <v>170.49214659685856</v>
      </c>
    </row>
    <row r="29" spans="1:14">
      <c r="A29" s="26">
        <v>26</v>
      </c>
      <c r="B29" s="55">
        <v>298</v>
      </c>
      <c r="C29" s="49">
        <v>449.5</v>
      </c>
      <c r="D29" s="49">
        <v>18</v>
      </c>
      <c r="E29" s="56">
        <v>5</v>
      </c>
      <c r="G29" s="3" t="s">
        <v>24</v>
      </c>
      <c r="H29" s="10"/>
      <c r="I29" s="4"/>
      <c r="J29" s="23"/>
      <c r="K29" s="26">
        <f t="shared" si="0"/>
        <v>575.11244803826673</v>
      </c>
      <c r="L29" s="41">
        <f t="shared" si="1"/>
        <v>403.77801047120431</v>
      </c>
      <c r="M29" s="41">
        <f t="shared" si="2"/>
        <v>-125.61244803826673</v>
      </c>
      <c r="N29" s="45">
        <f t="shared" si="3"/>
        <v>45.721989528795689</v>
      </c>
    </row>
    <row r="30" spans="1:14">
      <c r="A30" s="26">
        <v>27</v>
      </c>
      <c r="B30" s="55">
        <v>306</v>
      </c>
      <c r="C30" s="49">
        <v>283.10000000000002</v>
      </c>
      <c r="D30" s="49">
        <v>4</v>
      </c>
      <c r="E30" s="56">
        <v>2</v>
      </c>
      <c r="G30" s="30" t="s">
        <v>25</v>
      </c>
      <c r="H30" s="11" t="s">
        <v>16</v>
      </c>
      <c r="I30" s="12" t="s">
        <v>17</v>
      </c>
      <c r="J30" s="23"/>
      <c r="K30" s="26">
        <f t="shared" si="0"/>
        <v>258.23698536529815</v>
      </c>
      <c r="L30" s="41">
        <f t="shared" si="1"/>
        <v>264.78848167539275</v>
      </c>
      <c r="M30" s="41">
        <f t="shared" si="2"/>
        <v>24.863014634701869</v>
      </c>
      <c r="N30" s="45">
        <f t="shared" si="3"/>
        <v>18.311518324607277</v>
      </c>
    </row>
    <row r="31" spans="1:14" ht="17" thickBot="1">
      <c r="A31" s="26">
        <v>28</v>
      </c>
      <c r="B31" s="55">
        <v>332</v>
      </c>
      <c r="C31" s="49">
        <v>368</v>
      </c>
      <c r="D31" s="49">
        <v>8</v>
      </c>
      <c r="E31" s="56">
        <v>6</v>
      </c>
      <c r="G31" s="27">
        <f>CHIINV(0.95,29)</f>
        <v>17.708366182824584</v>
      </c>
      <c r="H31" s="32">
        <f>30/6*(SKEW(M4:M33)^2+(KURT(M4:M33)-3)^2/4)</f>
        <v>9.5073846832613746</v>
      </c>
      <c r="I31" s="28">
        <f>30/6*(SKEW(N4:N33)^2+(KURT(N4:N33)-3)^2/4)</f>
        <v>11.096953195556512</v>
      </c>
      <c r="J31" s="23"/>
      <c r="K31" s="26">
        <f t="shared" si="0"/>
        <v>348.77283184328917</v>
      </c>
      <c r="L31" s="41">
        <f t="shared" si="1"/>
        <v>450.10785340314146</v>
      </c>
      <c r="M31" s="41">
        <f t="shared" si="2"/>
        <v>19.227168156710832</v>
      </c>
      <c r="N31" s="45">
        <f t="shared" si="3"/>
        <v>-82.107853403141462</v>
      </c>
    </row>
    <row r="32" spans="1:14">
      <c r="A32" s="26">
        <v>29</v>
      </c>
      <c r="B32" s="55">
        <v>347</v>
      </c>
      <c r="C32" s="49">
        <v>545.1</v>
      </c>
      <c r="D32" s="49">
        <v>12</v>
      </c>
      <c r="E32" s="56">
        <v>7</v>
      </c>
      <c r="G32" s="23"/>
      <c r="H32" s="23"/>
      <c r="I32" s="23"/>
      <c r="J32" s="23"/>
      <c r="K32" s="26">
        <f t="shared" si="0"/>
        <v>439.30867832128018</v>
      </c>
      <c r="L32" s="41">
        <f t="shared" si="1"/>
        <v>496.43769633507861</v>
      </c>
      <c r="M32" s="41">
        <f t="shared" si="2"/>
        <v>105.79132167871984</v>
      </c>
      <c r="N32" s="45">
        <f t="shared" si="3"/>
        <v>48.66230366492141</v>
      </c>
    </row>
    <row r="33" spans="1:16">
      <c r="A33" s="38">
        <v>30</v>
      </c>
      <c r="B33" s="57">
        <v>358</v>
      </c>
      <c r="C33" s="58">
        <v>575</v>
      </c>
      <c r="D33" s="58">
        <v>13</v>
      </c>
      <c r="E33" s="59">
        <v>6</v>
      </c>
      <c r="G33" s="23"/>
      <c r="H33" s="23"/>
      <c r="I33" s="23"/>
      <c r="J33" s="23"/>
      <c r="K33" s="38">
        <f t="shared" si="0"/>
        <v>461.94263994077795</v>
      </c>
      <c r="L33" s="46">
        <f t="shared" si="1"/>
        <v>450.10785340314146</v>
      </c>
      <c r="M33" s="46">
        <f t="shared" si="2"/>
        <v>113.05736005922205</v>
      </c>
      <c r="N33" s="47">
        <f t="shared" si="3"/>
        <v>124.89214659685854</v>
      </c>
    </row>
    <row r="37" spans="1:16">
      <c r="B37" s="1" t="s">
        <v>26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N38" s="14" t="s">
        <v>5</v>
      </c>
      <c r="O38" s="14" t="s">
        <v>27</v>
      </c>
      <c r="P38" s="14" t="s">
        <v>28</v>
      </c>
    </row>
    <row r="39" spans="1:16" ht="17" thickBot="1">
      <c r="D39" s="11" t="s">
        <v>29</v>
      </c>
      <c r="E39" s="11" t="s">
        <v>30</v>
      </c>
      <c r="F39" s="11" t="s">
        <v>18</v>
      </c>
      <c r="N39" s="15">
        <v>1</v>
      </c>
      <c r="O39" s="15">
        <f t="shared" ref="O39:O68" si="4">$F$40+$E$40*D4+$D$40*E4</f>
        <v>306.69321260362813</v>
      </c>
      <c r="P39" s="15">
        <f t="shared" ref="P39:P68" si="5">C4-O39</f>
        <v>-35.893212603628115</v>
      </c>
    </row>
    <row r="40" spans="1:16">
      <c r="D40" s="9">
        <f t="array" ref="D40:F44">LINEST(C4:C33,D4:E33,1,1)</f>
        <v>19.333496730770708</v>
      </c>
      <c r="E40" s="16">
        <v>17.41993960953647</v>
      </c>
      <c r="F40" s="17">
        <v>124.83958802332646</v>
      </c>
      <c r="N40" s="15">
        <v>2</v>
      </c>
      <c r="O40" s="15">
        <f t="shared" si="4"/>
        <v>380.20008528424245</v>
      </c>
      <c r="P40" s="15">
        <f t="shared" si="5"/>
        <v>-100.20008528424245</v>
      </c>
    </row>
    <row r="41" spans="1:16">
      <c r="D41" s="5">
        <v>7.3756684127096381</v>
      </c>
      <c r="E41">
        <v>3.0768295468176365</v>
      </c>
      <c r="F41" s="6">
        <v>31.466356131238637</v>
      </c>
      <c r="I41" s="18" t="s">
        <v>31</v>
      </c>
      <c r="J41" s="19">
        <f>D42/(1-D42)*27/2</f>
        <v>49.921406842279957</v>
      </c>
      <c r="N41" s="15">
        <v>3</v>
      </c>
      <c r="O41" s="15">
        <f t="shared" si="4"/>
        <v>285.44615875162316</v>
      </c>
      <c r="P41" s="15">
        <f t="shared" si="5"/>
        <v>-14.946158751623159</v>
      </c>
    </row>
    <row r="42" spans="1:16">
      <c r="D42" s="5">
        <v>0.78713811830802516</v>
      </c>
      <c r="E42">
        <v>56.793527958630285</v>
      </c>
      <c r="F42" s="6" t="e">
        <v>#N/A</v>
      </c>
      <c r="I42" s="18" t="s">
        <v>32</v>
      </c>
      <c r="J42" s="19">
        <f>FINV(0.05,1,27)</f>
        <v>4.2100084683597556</v>
      </c>
      <c r="N42" s="15">
        <v>4</v>
      </c>
      <c r="O42" s="15">
        <f t="shared" si="4"/>
        <v>395.70646777254467</v>
      </c>
      <c r="P42" s="15">
        <f t="shared" si="5"/>
        <v>15.29353222745533</v>
      </c>
    </row>
    <row r="43" spans="1:16">
      <c r="D43" s="5">
        <v>49.921406842279964</v>
      </c>
      <c r="E43">
        <v>27</v>
      </c>
      <c r="F43" s="6" t="e">
        <v>#N/A</v>
      </c>
      <c r="I43" s="2"/>
      <c r="N43" s="15">
        <v>5</v>
      </c>
      <c r="O43" s="15">
        <f t="shared" si="4"/>
        <v>488.54683718392971</v>
      </c>
      <c r="P43" s="15">
        <f t="shared" si="5"/>
        <v>-57.346837183929722</v>
      </c>
    </row>
    <row r="44" spans="1:16" ht="17" thickBot="1">
      <c r="D44" s="7">
        <v>322043.47658099828</v>
      </c>
      <c r="E44" s="13">
        <v>87088.630085668439</v>
      </c>
      <c r="F44" s="8" t="e">
        <v>#N/A</v>
      </c>
      <c r="I44" s="18" t="s">
        <v>33</v>
      </c>
      <c r="J44" s="19">
        <f>30/6*(SKEW(P39:P68)^2+(KURT(P39:P68)-3)^2/4)</f>
        <v>14.197856191924995</v>
      </c>
      <c r="N44" s="15">
        <v>6</v>
      </c>
      <c r="O44" s="15">
        <f t="shared" si="4"/>
        <v>341.53309182270101</v>
      </c>
      <c r="P44" s="15">
        <f t="shared" si="5"/>
        <v>-26.233091822700999</v>
      </c>
    </row>
    <row r="45" spans="1:16">
      <c r="I45" s="18" t="s">
        <v>34</v>
      </c>
      <c r="J45" s="19">
        <f>CHIINV(0.95,28)</f>
        <v>16.927875044422496</v>
      </c>
      <c r="N45" s="15">
        <v>7</v>
      </c>
      <c r="O45" s="15">
        <f t="shared" si="4"/>
        <v>451.79340084362263</v>
      </c>
      <c r="P45" s="15">
        <f t="shared" si="5"/>
        <v>117.30659915637739</v>
      </c>
    </row>
    <row r="46" spans="1:16">
      <c r="C46" s="20" t="s">
        <v>35</v>
      </c>
      <c r="D46" s="19">
        <f>D40/D41</f>
        <v>2.6212535120824474</v>
      </c>
      <c r="E46" s="19">
        <f>E40/E41</f>
        <v>5.6616524719589707</v>
      </c>
      <c r="F46" s="19">
        <f>F40/F41</f>
        <v>3.9673989419890381</v>
      </c>
      <c r="N46" s="15">
        <v>8</v>
      </c>
      <c r="O46" s="15">
        <f t="shared" si="4"/>
        <v>577.56009235284637</v>
      </c>
      <c r="P46" s="15">
        <f t="shared" si="5"/>
        <v>-3.5600923528463682</v>
      </c>
    </row>
    <row r="47" spans="1:16">
      <c r="C47" s="20" t="s">
        <v>36</v>
      </c>
      <c r="D47" s="19">
        <f>TINV(0.975,27)</f>
        <v>3.1629721264590335E-2</v>
      </c>
      <c r="E47" s="19"/>
      <c r="F47" s="19"/>
      <c r="N47" s="15">
        <v>9</v>
      </c>
      <c r="O47" s="15">
        <f t="shared" si="4"/>
        <v>428.63278987038342</v>
      </c>
      <c r="P47" s="15">
        <f t="shared" si="5"/>
        <v>-7.5327898703833966</v>
      </c>
    </row>
    <row r="48" spans="1:16">
      <c r="E48" s="1" t="s">
        <v>37</v>
      </c>
      <c r="F48" s="1"/>
      <c r="H48" s="19"/>
      <c r="I48" s="21" t="s">
        <v>38</v>
      </c>
      <c r="J48" s="21"/>
      <c r="N48" s="15">
        <v>10</v>
      </c>
      <c r="O48" s="15">
        <f t="shared" si="4"/>
        <v>268.02621914208669</v>
      </c>
      <c r="P48" s="15">
        <f t="shared" si="5"/>
        <v>48.973780857913312</v>
      </c>
    </row>
    <row r="49" spans="1:24">
      <c r="F49">
        <v>1</v>
      </c>
      <c r="H49" s="20" t="s">
        <v>39</v>
      </c>
      <c r="I49" s="19">
        <f>F53-F57*$H$24</f>
        <v>450.05287277316904</v>
      </c>
      <c r="J49" s="19">
        <f>F53+F57*$H$24</f>
        <v>770.2618577850759</v>
      </c>
      <c r="N49" s="15">
        <v>11</v>
      </c>
      <c r="O49" s="15">
        <f t="shared" si="4"/>
        <v>415.03996450331539</v>
      </c>
      <c r="P49" s="15">
        <f t="shared" si="5"/>
        <v>-9.4399645033153661</v>
      </c>
    </row>
    <row r="50" spans="1:24">
      <c r="A50">
        <f t="array" ref="A50:C50">TRANSPOSE(F49:F51)</f>
        <v>1</v>
      </c>
      <c r="B50">
        <v>19.548333333333336</v>
      </c>
      <c r="C50">
        <v>9.3733333333333331</v>
      </c>
      <c r="E50" s="18" t="s">
        <v>40</v>
      </c>
      <c r="F50" s="19">
        <f>1.85*AVERAGE(D4:D33)</f>
        <v>19.548333333333336</v>
      </c>
      <c r="H50" s="20" t="s">
        <v>41</v>
      </c>
      <c r="I50" s="19">
        <f>F54-F58*$H$24</f>
        <v>391.03076329055943</v>
      </c>
      <c r="J50" s="19">
        <f>F54+F58*$H$24</f>
        <v>821.75695049652631</v>
      </c>
      <c r="N50" s="15">
        <v>12</v>
      </c>
      <c r="O50" s="15">
        <f t="shared" si="4"/>
        <v>308.60676972486237</v>
      </c>
      <c r="P50" s="15">
        <f t="shared" si="5"/>
        <v>-79.106769724862374</v>
      </c>
    </row>
    <row r="51" spans="1:24">
      <c r="E51" s="18" t="s">
        <v>42</v>
      </c>
      <c r="F51" s="19">
        <f>1.85*AVERAGE(E4:E33)</f>
        <v>9.3733333333333331</v>
      </c>
      <c r="H51" s="20" t="s">
        <v>43</v>
      </c>
      <c r="I51" s="19">
        <f>F55 - D47*F59</f>
        <v>592.77593346594995</v>
      </c>
      <c r="J51" s="19">
        <f>F55 + D47*F59</f>
        <v>700.40343356106223</v>
      </c>
      <c r="N51" s="15">
        <v>13</v>
      </c>
      <c r="O51" s="15">
        <f t="shared" si="4"/>
        <v>358.95303143223754</v>
      </c>
      <c r="P51" s="15">
        <f t="shared" si="5"/>
        <v>-15.353031432237515</v>
      </c>
    </row>
    <row r="52" spans="1:24">
      <c r="E52" s="18"/>
      <c r="F52" s="19"/>
      <c r="N52" s="15">
        <v>14</v>
      </c>
      <c r="O52" s="15">
        <f t="shared" si="4"/>
        <v>575.64653523161212</v>
      </c>
      <c r="P52" s="15">
        <f t="shared" si="5"/>
        <v>69.953464768387903</v>
      </c>
    </row>
    <row r="53" spans="1:24">
      <c r="E53" s="18" t="s">
        <v>44</v>
      </c>
      <c r="F53" s="19">
        <f>H4+G4*F50</f>
        <v>610.15736527912247</v>
      </c>
      <c r="N53" s="15">
        <v>15</v>
      </c>
      <c r="O53" s="15">
        <f t="shared" si="4"/>
        <v>571.81942098914374</v>
      </c>
      <c r="P53" s="15">
        <f t="shared" si="5"/>
        <v>-49.419420989143759</v>
      </c>
    </row>
    <row r="54" spans="1:24">
      <c r="E54" s="18" t="s">
        <v>45</v>
      </c>
      <c r="F54" s="19">
        <f>H12+G12*F51</f>
        <v>606.39385689354287</v>
      </c>
      <c r="N54" s="15">
        <v>16</v>
      </c>
      <c r="O54" s="15">
        <f t="shared" si="4"/>
        <v>357.03947431100323</v>
      </c>
      <c r="P54" s="15">
        <f t="shared" si="5"/>
        <v>-29.539474311003232</v>
      </c>
    </row>
    <row r="55" spans="1:24">
      <c r="A55" s="2"/>
      <c r="E55" s="18" t="s">
        <v>46</v>
      </c>
      <c r="F55" s="19">
        <f>F40+F50*E40+D40*F51</f>
        <v>646.58968351350609</v>
      </c>
      <c r="N55" s="15">
        <v>17</v>
      </c>
      <c r="O55" s="15">
        <f t="shared" si="4"/>
        <v>449.87984372238833</v>
      </c>
      <c r="P55" s="15">
        <f t="shared" si="5"/>
        <v>-29.87984372238833</v>
      </c>
      <c r="U55" s="22"/>
      <c r="V55" s="22"/>
      <c r="W55" s="22"/>
      <c r="X55" s="22"/>
    </row>
    <row r="56" spans="1:24">
      <c r="A56" s="2"/>
      <c r="B56" t="s">
        <v>47</v>
      </c>
      <c r="C56">
        <f>SQRT(27*SUMPRODUCT(P39:P68,P39:P68))</f>
        <v>1533.4252548830173</v>
      </c>
      <c r="E56" s="18"/>
      <c r="F56" s="19"/>
      <c r="N56" s="15">
        <v>18</v>
      </c>
      <c r="O56" s="15">
        <f t="shared" si="4"/>
        <v>268.02621914208669</v>
      </c>
      <c r="P56" s="15">
        <f t="shared" si="5"/>
        <v>67.1737808579133</v>
      </c>
      <c r="U56" s="22"/>
      <c r="V56" s="22"/>
      <c r="W56" s="22"/>
      <c r="X56" s="22"/>
    </row>
    <row r="57" spans="1:24">
      <c r="A57" s="2"/>
      <c r="E57" s="18" t="s">
        <v>48</v>
      </c>
      <c r="F57" s="19">
        <f>H6*SQRT(1+1/30+(F50-AVERAGE(D4:D33))^2/(SUMPRODUCT((D4:D33-AVERAGE(D4:D33))^2)))</f>
        <v>67.598798481812111</v>
      </c>
      <c r="N57" s="15">
        <v>19</v>
      </c>
      <c r="O57" s="15">
        <f t="shared" si="4"/>
        <v>447.96628660115414</v>
      </c>
      <c r="P57" s="15">
        <f t="shared" si="5"/>
        <v>4.433713398845839</v>
      </c>
      <c r="U57" s="22"/>
      <c r="V57" s="22"/>
      <c r="W57" s="22"/>
      <c r="X57" s="22"/>
    </row>
    <row r="58" spans="1:24">
      <c r="E58" s="18" t="s">
        <v>49</v>
      </c>
      <c r="F58" s="19">
        <f>H14*SQRT(1+1/30+(F51-AVERAGE(E4:E33))^2/(SUMPRODUCT((E4:E33-AVERAGE(E4:E33))^2)))</f>
        <v>90.929905445010377</v>
      </c>
      <c r="N58" s="15">
        <v>20</v>
      </c>
      <c r="O58" s="15">
        <f t="shared" si="4"/>
        <v>465.38622621069055</v>
      </c>
      <c r="P58" s="15">
        <f t="shared" si="5"/>
        <v>-43.58622621069054</v>
      </c>
      <c r="U58" s="22"/>
      <c r="V58" s="22"/>
      <c r="W58" s="22"/>
      <c r="X58" s="22"/>
    </row>
    <row r="59" spans="1:24">
      <c r="E59" s="18" t="s">
        <v>50</v>
      </c>
      <c r="F59" s="19">
        <f>C56*SQRT(1 + MMULT(MMULT(A50:C50,MINVERSE(MMULT(J70:AM72,E71:G100))),F49:F51))</f>
        <v>1701.3665595529919</v>
      </c>
      <c r="N59" s="15">
        <v>21</v>
      </c>
      <c r="O59" s="15">
        <f t="shared" si="4"/>
        <v>254.43339377501871</v>
      </c>
      <c r="P59" s="15">
        <f t="shared" si="5"/>
        <v>-4.8333937750187204</v>
      </c>
      <c r="U59" s="22"/>
      <c r="V59" s="22"/>
      <c r="W59" s="22"/>
      <c r="X59" s="22"/>
    </row>
    <row r="60" spans="1:24">
      <c r="N60" s="15">
        <v>22</v>
      </c>
      <c r="O60" s="15">
        <f t="shared" si="4"/>
        <v>538.89309889130493</v>
      </c>
      <c r="P60" s="15">
        <f t="shared" si="5"/>
        <v>-33.593098891304919</v>
      </c>
      <c r="U60" s="22"/>
      <c r="V60" s="22"/>
      <c r="W60" s="22"/>
      <c r="X60" s="22"/>
    </row>
    <row r="61" spans="1:24">
      <c r="N61" s="15">
        <v>23</v>
      </c>
      <c r="O61" s="15">
        <f t="shared" si="4"/>
        <v>360.86658855347173</v>
      </c>
      <c r="P61" s="15">
        <f t="shared" si="5"/>
        <v>9.8334114465282596</v>
      </c>
      <c r="U61" s="22"/>
      <c r="V61" s="22"/>
      <c r="W61" s="22"/>
      <c r="X61" s="22"/>
    </row>
    <row r="62" spans="1:24">
      <c r="N62" s="15">
        <v>24</v>
      </c>
      <c r="O62" s="15">
        <f t="shared" si="4"/>
        <v>269.93977626332094</v>
      </c>
      <c r="P62" s="15">
        <f t="shared" si="5"/>
        <v>5.5602237366790632</v>
      </c>
      <c r="U62" s="22"/>
      <c r="V62" s="22"/>
      <c r="W62" s="22"/>
      <c r="X62" s="22"/>
    </row>
    <row r="63" spans="1:24">
      <c r="N63" s="15">
        <v>25</v>
      </c>
      <c r="O63" s="15">
        <f t="shared" si="4"/>
        <v>554.3994813796071</v>
      </c>
      <c r="P63" s="15">
        <f t="shared" si="5"/>
        <v>66.200518620392927</v>
      </c>
      <c r="U63" s="22"/>
      <c r="V63" s="22"/>
      <c r="W63" s="22"/>
      <c r="X63" s="22"/>
    </row>
    <row r="64" spans="1:24">
      <c r="N64" s="15">
        <v>26</v>
      </c>
      <c r="O64" s="15">
        <f t="shared" si="4"/>
        <v>535.06598464883643</v>
      </c>
      <c r="P64" s="15">
        <f t="shared" si="5"/>
        <v>-85.565984648836434</v>
      </c>
      <c r="U64" s="22"/>
      <c r="V64" s="22"/>
      <c r="W64" s="22"/>
      <c r="X64" s="22"/>
    </row>
    <row r="65" spans="5:39">
      <c r="N65" s="15">
        <v>27</v>
      </c>
      <c r="O65" s="15">
        <f t="shared" si="4"/>
        <v>233.18633992301375</v>
      </c>
      <c r="P65" s="15">
        <f t="shared" si="5"/>
        <v>49.913660076986275</v>
      </c>
      <c r="U65" s="22"/>
      <c r="V65" s="22"/>
      <c r="W65" s="22"/>
      <c r="X65" s="22"/>
    </row>
    <row r="66" spans="5:39">
      <c r="N66" s="15">
        <v>28</v>
      </c>
      <c r="O66" s="15">
        <f t="shared" si="4"/>
        <v>380.20008528424245</v>
      </c>
      <c r="P66" s="15">
        <f t="shared" si="5"/>
        <v>-12.200085284242448</v>
      </c>
      <c r="U66" s="22"/>
      <c r="V66" s="22"/>
      <c r="W66" s="22"/>
      <c r="X66" s="22"/>
    </row>
    <row r="67" spans="5:39">
      <c r="N67" s="15">
        <v>29</v>
      </c>
      <c r="O67" s="15">
        <f t="shared" si="4"/>
        <v>469.21334045315905</v>
      </c>
      <c r="P67" s="15">
        <f t="shared" si="5"/>
        <v>75.886659546840974</v>
      </c>
      <c r="U67" s="22"/>
      <c r="V67" s="22"/>
      <c r="W67" s="22"/>
      <c r="X67" s="22"/>
    </row>
    <row r="68" spans="5:39">
      <c r="N68" s="15">
        <v>30</v>
      </c>
      <c r="O68" s="15">
        <f t="shared" si="4"/>
        <v>467.29978333192486</v>
      </c>
      <c r="P68" s="15">
        <f t="shared" si="5"/>
        <v>107.70021666807514</v>
      </c>
      <c r="U68" s="22"/>
      <c r="V68" s="22"/>
      <c r="W68" s="22"/>
      <c r="X68" s="22"/>
    </row>
    <row r="69" spans="5:39">
      <c r="U69" s="22"/>
      <c r="V69" s="22"/>
      <c r="W69" s="22"/>
      <c r="X69" s="22"/>
    </row>
    <row r="70" spans="5:39">
      <c r="E70" s="34" t="s">
        <v>51</v>
      </c>
      <c r="F70" s="35" t="s">
        <v>7</v>
      </c>
      <c r="G70" s="36" t="s">
        <v>8</v>
      </c>
      <c r="J70">
        <f t="array" ref="J70:AM72">TRANSPOSE(E71:G100)</f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s="22">
        <v>1</v>
      </c>
      <c r="V70" s="22">
        <v>1</v>
      </c>
      <c r="W70" s="22">
        <v>1</v>
      </c>
      <c r="X70" s="22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</row>
    <row r="71" spans="5:39">
      <c r="E71" s="26">
        <v>1</v>
      </c>
      <c r="F71" s="33">
        <v>6</v>
      </c>
      <c r="G71" s="37">
        <v>4</v>
      </c>
      <c r="J71">
        <v>6</v>
      </c>
      <c r="K71">
        <v>8</v>
      </c>
      <c r="L71">
        <v>7</v>
      </c>
      <c r="M71">
        <v>10</v>
      </c>
      <c r="N71">
        <v>12</v>
      </c>
      <c r="O71">
        <v>8</v>
      </c>
      <c r="P71">
        <v>11</v>
      </c>
      <c r="Q71">
        <v>16</v>
      </c>
      <c r="R71">
        <v>13</v>
      </c>
      <c r="S71">
        <v>6</v>
      </c>
      <c r="T71">
        <v>10</v>
      </c>
      <c r="U71" s="22">
        <v>5</v>
      </c>
      <c r="V71" s="22">
        <v>9</v>
      </c>
      <c r="W71" s="22">
        <v>17</v>
      </c>
      <c r="X71" s="22">
        <v>19</v>
      </c>
      <c r="Y71">
        <v>10</v>
      </c>
      <c r="Z71">
        <v>12</v>
      </c>
      <c r="AA71">
        <v>6</v>
      </c>
      <c r="AB71">
        <v>13</v>
      </c>
      <c r="AC71">
        <v>14</v>
      </c>
      <c r="AD71">
        <v>3</v>
      </c>
      <c r="AE71">
        <v>16</v>
      </c>
      <c r="AF71">
        <v>8</v>
      </c>
      <c r="AG71">
        <v>5</v>
      </c>
      <c r="AH71">
        <v>18</v>
      </c>
      <c r="AI71">
        <v>18</v>
      </c>
      <c r="AJ71">
        <v>4</v>
      </c>
      <c r="AK71">
        <v>8</v>
      </c>
      <c r="AL71">
        <v>12</v>
      </c>
      <c r="AM71">
        <v>13</v>
      </c>
    </row>
    <row r="72" spans="5:39">
      <c r="E72" s="26">
        <v>1</v>
      </c>
      <c r="F72" s="33">
        <v>8</v>
      </c>
      <c r="G72" s="37">
        <v>6</v>
      </c>
      <c r="J72">
        <v>4</v>
      </c>
      <c r="K72">
        <v>6</v>
      </c>
      <c r="L72">
        <v>2</v>
      </c>
      <c r="M72">
        <v>5</v>
      </c>
      <c r="N72">
        <v>8</v>
      </c>
      <c r="O72">
        <v>4</v>
      </c>
      <c r="P72">
        <v>7</v>
      </c>
      <c r="Q72">
        <v>9</v>
      </c>
      <c r="R72">
        <v>4</v>
      </c>
      <c r="S72">
        <v>2</v>
      </c>
      <c r="T72">
        <v>6</v>
      </c>
      <c r="U72" s="22">
        <v>5</v>
      </c>
      <c r="V72" s="22">
        <v>4</v>
      </c>
      <c r="W72" s="22">
        <v>8</v>
      </c>
      <c r="X72" s="22">
        <v>6</v>
      </c>
      <c r="Y72">
        <v>3</v>
      </c>
      <c r="Z72">
        <v>6</v>
      </c>
      <c r="AA72">
        <v>2</v>
      </c>
      <c r="AB72">
        <v>5</v>
      </c>
      <c r="AC72">
        <v>5</v>
      </c>
      <c r="AD72">
        <v>4</v>
      </c>
      <c r="AE72">
        <v>7</v>
      </c>
      <c r="AF72">
        <v>5</v>
      </c>
      <c r="AG72">
        <v>3</v>
      </c>
      <c r="AH72">
        <v>6</v>
      </c>
      <c r="AI72">
        <v>5</v>
      </c>
      <c r="AJ72">
        <v>2</v>
      </c>
      <c r="AK72">
        <v>6</v>
      </c>
      <c r="AL72">
        <v>7</v>
      </c>
      <c r="AM72">
        <v>6</v>
      </c>
    </row>
    <row r="73" spans="5:39">
      <c r="E73" s="26">
        <v>1</v>
      </c>
      <c r="F73" s="33">
        <v>7</v>
      </c>
      <c r="G73" s="37">
        <v>2</v>
      </c>
      <c r="U73" s="22"/>
      <c r="V73" s="22"/>
      <c r="W73" s="22"/>
      <c r="X73" s="22"/>
    </row>
    <row r="74" spans="5:39">
      <c r="E74" s="26">
        <v>1</v>
      </c>
      <c r="F74" s="33">
        <v>10</v>
      </c>
      <c r="G74" s="37">
        <v>5</v>
      </c>
      <c r="U74" s="22"/>
      <c r="V74" s="22"/>
      <c r="W74" s="22"/>
      <c r="X74" s="22"/>
    </row>
    <row r="75" spans="5:39">
      <c r="E75" s="26">
        <v>1</v>
      </c>
      <c r="F75" s="33">
        <v>12</v>
      </c>
      <c r="G75" s="37">
        <v>8</v>
      </c>
      <c r="U75" s="22"/>
      <c r="V75" s="22"/>
      <c r="W75" s="22"/>
      <c r="X75" s="22"/>
    </row>
    <row r="76" spans="5:39">
      <c r="E76" s="26">
        <v>1</v>
      </c>
      <c r="F76" s="33">
        <v>8</v>
      </c>
      <c r="G76" s="37">
        <v>4</v>
      </c>
      <c r="U76" s="22"/>
      <c r="V76" s="22"/>
      <c r="W76" s="22"/>
      <c r="X76" s="22"/>
    </row>
    <row r="77" spans="5:39">
      <c r="E77" s="26">
        <v>1</v>
      </c>
      <c r="F77" s="33">
        <v>11</v>
      </c>
      <c r="G77" s="37">
        <v>7</v>
      </c>
      <c r="U77" s="22"/>
      <c r="V77" s="22"/>
      <c r="W77" s="22"/>
      <c r="X77" s="22"/>
    </row>
    <row r="78" spans="5:39">
      <c r="E78" s="26">
        <v>1</v>
      </c>
      <c r="F78" s="33">
        <v>16</v>
      </c>
      <c r="G78" s="37">
        <v>9</v>
      </c>
      <c r="U78" s="22"/>
      <c r="V78" s="22"/>
      <c r="W78" s="22"/>
      <c r="X78" s="22"/>
    </row>
    <row r="79" spans="5:39">
      <c r="E79" s="26">
        <v>1</v>
      </c>
      <c r="F79" s="33">
        <v>13</v>
      </c>
      <c r="G79" s="37">
        <v>4</v>
      </c>
      <c r="U79" s="22"/>
      <c r="V79" s="22"/>
      <c r="W79" s="22"/>
      <c r="X79" s="22"/>
    </row>
    <row r="80" spans="5:39">
      <c r="E80" s="26">
        <v>1</v>
      </c>
      <c r="F80" s="33">
        <v>6</v>
      </c>
      <c r="G80" s="37">
        <v>2</v>
      </c>
      <c r="U80" s="22"/>
      <c r="V80" s="22"/>
      <c r="W80" s="22"/>
      <c r="X80" s="22"/>
    </row>
    <row r="81" spans="5:24">
      <c r="E81" s="26">
        <v>1</v>
      </c>
      <c r="F81" s="33">
        <v>10</v>
      </c>
      <c r="G81" s="37">
        <v>6</v>
      </c>
      <c r="U81" s="22"/>
      <c r="V81" s="22"/>
      <c r="W81" s="22"/>
      <c r="X81" s="22"/>
    </row>
    <row r="82" spans="5:24">
      <c r="E82" s="26">
        <v>1</v>
      </c>
      <c r="F82" s="33">
        <v>5</v>
      </c>
      <c r="G82" s="37">
        <v>5</v>
      </c>
      <c r="U82" s="22"/>
      <c r="V82" s="22"/>
      <c r="W82" s="22"/>
      <c r="X82" s="22"/>
    </row>
    <row r="83" spans="5:24">
      <c r="E83" s="26">
        <v>1</v>
      </c>
      <c r="F83" s="33">
        <v>9</v>
      </c>
      <c r="G83" s="37">
        <v>4</v>
      </c>
      <c r="U83" s="22"/>
      <c r="V83" s="22"/>
      <c r="W83" s="22"/>
      <c r="X83" s="22"/>
    </row>
    <row r="84" spans="5:24">
      <c r="E84" s="26">
        <v>1</v>
      </c>
      <c r="F84" s="33">
        <v>17</v>
      </c>
      <c r="G84" s="37">
        <v>8</v>
      </c>
      <c r="U84" s="22"/>
      <c r="V84" s="22"/>
      <c r="W84" s="22"/>
      <c r="X84" s="22"/>
    </row>
    <row r="85" spans="5:24">
      <c r="E85" s="26">
        <v>1</v>
      </c>
      <c r="F85" s="33">
        <v>19</v>
      </c>
      <c r="G85" s="37">
        <v>6</v>
      </c>
    </row>
    <row r="86" spans="5:24">
      <c r="E86" s="26">
        <v>1</v>
      </c>
      <c r="F86" s="33">
        <v>10</v>
      </c>
      <c r="G86" s="37">
        <v>3</v>
      </c>
    </row>
    <row r="87" spans="5:24">
      <c r="E87" s="26">
        <v>1</v>
      </c>
      <c r="F87" s="33">
        <v>12</v>
      </c>
      <c r="G87" s="37">
        <v>6</v>
      </c>
    </row>
    <row r="88" spans="5:24">
      <c r="E88" s="26">
        <v>1</v>
      </c>
      <c r="F88" s="33">
        <v>6</v>
      </c>
      <c r="G88" s="37">
        <v>2</v>
      </c>
    </row>
    <row r="89" spans="5:24">
      <c r="E89" s="26">
        <v>1</v>
      </c>
      <c r="F89" s="33">
        <v>13</v>
      </c>
      <c r="G89" s="37">
        <v>5</v>
      </c>
    </row>
    <row r="90" spans="5:24">
      <c r="E90" s="26">
        <v>1</v>
      </c>
      <c r="F90" s="33">
        <v>14</v>
      </c>
      <c r="G90" s="37">
        <v>5</v>
      </c>
    </row>
    <row r="91" spans="5:24">
      <c r="E91" s="26">
        <v>1</v>
      </c>
      <c r="F91" s="33">
        <v>3</v>
      </c>
      <c r="G91" s="37">
        <v>4</v>
      </c>
    </row>
    <row r="92" spans="5:24">
      <c r="E92" s="26">
        <v>1</v>
      </c>
      <c r="F92" s="33">
        <v>16</v>
      </c>
      <c r="G92" s="37">
        <v>7</v>
      </c>
    </row>
    <row r="93" spans="5:24">
      <c r="E93" s="26">
        <v>1</v>
      </c>
      <c r="F93" s="33">
        <v>8</v>
      </c>
      <c r="G93" s="37">
        <v>5</v>
      </c>
    </row>
    <row r="94" spans="5:24">
      <c r="E94" s="26">
        <v>1</v>
      </c>
      <c r="F94" s="33">
        <v>5</v>
      </c>
      <c r="G94" s="37">
        <v>3</v>
      </c>
    </row>
    <row r="95" spans="5:24">
      <c r="E95" s="26">
        <v>1</v>
      </c>
      <c r="F95" s="33">
        <v>18</v>
      </c>
      <c r="G95" s="37">
        <v>6</v>
      </c>
    </row>
    <row r="96" spans="5:24">
      <c r="E96" s="26">
        <v>1</v>
      </c>
      <c r="F96" s="33">
        <v>18</v>
      </c>
      <c r="G96" s="37">
        <v>5</v>
      </c>
    </row>
    <row r="97" spans="5:7">
      <c r="E97" s="26">
        <v>1</v>
      </c>
      <c r="F97" s="33">
        <v>4</v>
      </c>
      <c r="G97" s="37">
        <v>2</v>
      </c>
    </row>
    <row r="98" spans="5:7">
      <c r="E98" s="26">
        <v>1</v>
      </c>
      <c r="F98" s="33">
        <v>8</v>
      </c>
      <c r="G98" s="37">
        <v>6</v>
      </c>
    </row>
    <row r="99" spans="5:7">
      <c r="E99" s="26">
        <v>1</v>
      </c>
      <c r="F99" s="33">
        <v>12</v>
      </c>
      <c r="G99" s="37">
        <v>7</v>
      </c>
    </row>
    <row r="100" spans="5:7">
      <c r="E100" s="38">
        <v>1</v>
      </c>
      <c r="F100" s="39">
        <v>13</v>
      </c>
      <c r="G100" s="40">
        <v>6</v>
      </c>
    </row>
  </sheetData>
  <mergeCells count="12">
    <mergeCell ref="G11:H11"/>
    <mergeCell ref="H19:I19"/>
    <mergeCell ref="G29:I29"/>
    <mergeCell ref="B37:P37"/>
    <mergeCell ref="E48:F48"/>
    <mergeCell ref="I48:J48"/>
    <mergeCell ref="B1:B3"/>
    <mergeCell ref="C1:C2"/>
    <mergeCell ref="D1:D2"/>
    <mergeCell ref="E1:E2"/>
    <mergeCell ref="G2:H2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Романычев Леонид Романович</dc:creator>
  <cp:lastModifiedBy>Романычев Леонид Романович</cp:lastModifiedBy>
  <dcterms:created xsi:type="dcterms:W3CDTF">2022-01-20T07:51:03Z</dcterms:created>
  <dcterms:modified xsi:type="dcterms:W3CDTF">2022-01-20T08:39:44Z</dcterms:modified>
</cp:coreProperties>
</file>