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chev/Desktop/"/>
    </mc:Choice>
  </mc:AlternateContent>
  <xr:revisionPtr revIDLastSave="0" documentId="13_ncr:1_{C9536333-475D-D941-839E-4650D29CD1A6}" xr6:coauthVersionLast="47" xr6:coauthVersionMax="47" xr10:uidLastSave="{00000000-0000-0000-0000-000000000000}"/>
  <bookViews>
    <workbookView xWindow="0" yWindow="0" windowWidth="28800" windowHeight="18000" xr2:uid="{7244380C-9E71-C54C-B153-6C422C32A800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1" l="1"/>
  <c r="A34" i="1" s="1"/>
  <c r="A35" i="1" s="1"/>
  <c r="A36" i="1" s="1"/>
  <c r="Q31" i="1"/>
  <c r="I22" i="1"/>
  <c r="I17" i="1"/>
  <c r="L9" i="1"/>
  <c r="L13" i="1" s="1"/>
  <c r="L17" i="1" s="1"/>
  <c r="L21" i="1" s="1"/>
  <c r="L25" i="1" s="1"/>
  <c r="L29" i="1" s="1"/>
  <c r="L8" i="1"/>
  <c r="L12" i="1" s="1"/>
  <c r="L16" i="1" s="1"/>
  <c r="L20" i="1" s="1"/>
  <c r="L24" i="1" s="1"/>
  <c r="L28" i="1" s="1"/>
  <c r="L7" i="1"/>
  <c r="L11" i="1" s="1"/>
  <c r="L15" i="1" s="1"/>
  <c r="L19" i="1" s="1"/>
  <c r="L23" i="1" s="1"/>
  <c r="L27" i="1" s="1"/>
  <c r="L6" i="1"/>
  <c r="L10" i="1" s="1"/>
  <c r="L14" i="1" s="1"/>
  <c r="L18" i="1" s="1"/>
  <c r="L22" i="1" s="1"/>
  <c r="L26" i="1" s="1"/>
  <c r="H5" i="1" a="1"/>
  <c r="H8" i="1" s="1"/>
  <c r="I3" i="1"/>
  <c r="E3" i="1"/>
  <c r="D27" i="1" s="1"/>
  <c r="I2" i="1"/>
  <c r="D21" i="1" l="1"/>
  <c r="D24" i="1"/>
  <c r="I6" i="1"/>
  <c r="D8" i="1"/>
  <c r="E8" i="1" s="1"/>
  <c r="D12" i="1"/>
  <c r="E12" i="1" s="1"/>
  <c r="D16" i="1"/>
  <c r="E16" i="1" s="1"/>
  <c r="D19" i="1"/>
  <c r="E19" i="1" s="1"/>
  <c r="D18" i="1"/>
  <c r="D28" i="1"/>
  <c r="E28" i="1" s="1"/>
  <c r="D25" i="1"/>
  <c r="E25" i="1" s="1"/>
  <c r="I8" i="1"/>
  <c r="D10" i="1"/>
  <c r="D14" i="1"/>
  <c r="H5" i="1"/>
  <c r="H9" i="1"/>
  <c r="I5" i="1"/>
  <c r="I9" i="1"/>
  <c r="D7" i="1"/>
  <c r="D11" i="1"/>
  <c r="D15" i="1"/>
  <c r="H6" i="1"/>
  <c r="D6" i="1"/>
  <c r="D22" i="1"/>
  <c r="E22" i="1" s="1"/>
  <c r="D29" i="1"/>
  <c r="D26" i="1"/>
  <c r="H7" i="1"/>
  <c r="I7" i="1"/>
  <c r="D9" i="1"/>
  <c r="E9" i="1" s="1"/>
  <c r="D13" i="1"/>
  <c r="E13" i="1" s="1"/>
  <c r="D17" i="1"/>
  <c r="E17" i="1" s="1"/>
  <c r="D20" i="1"/>
  <c r="E20" i="1" s="1"/>
  <c r="D23" i="1"/>
  <c r="E10" i="1" l="1"/>
  <c r="E24" i="1"/>
  <c r="E26" i="1"/>
  <c r="E11" i="1"/>
  <c r="E7" i="1"/>
  <c r="E14" i="1"/>
  <c r="E15" i="1"/>
  <c r="E21" i="1"/>
  <c r="E23" i="1"/>
  <c r="E29" i="1"/>
  <c r="C36" i="1"/>
  <c r="K26" i="1"/>
  <c r="K29" i="1"/>
  <c r="K22" i="1"/>
  <c r="K19" i="1"/>
  <c r="K16" i="1"/>
  <c r="K12" i="1"/>
  <c r="K8" i="1"/>
  <c r="C35" i="1"/>
  <c r="K25" i="1"/>
  <c r="K28" i="1"/>
  <c r="C34" i="1"/>
  <c r="K21" i="1"/>
  <c r="K14" i="1"/>
  <c r="K10" i="1"/>
  <c r="K17" i="1"/>
  <c r="K20" i="1"/>
  <c r="K13" i="1"/>
  <c r="K9" i="1"/>
  <c r="K24" i="1"/>
  <c r="C33" i="1"/>
  <c r="K27" i="1"/>
  <c r="K18" i="1"/>
  <c r="K15" i="1"/>
  <c r="K11" i="1"/>
  <c r="K7" i="1"/>
  <c r="K6" i="1"/>
  <c r="K23" i="1"/>
  <c r="E18" i="1"/>
  <c r="E27" i="1"/>
  <c r="M8" i="1" l="1"/>
  <c r="N8" i="1" s="1"/>
  <c r="S8" i="1"/>
  <c r="M18" i="1"/>
  <c r="N18" i="1" s="1"/>
  <c r="S18" i="1"/>
  <c r="S27" i="1"/>
  <c r="M27" i="1"/>
  <c r="N27" i="1" s="1"/>
  <c r="M11" i="1"/>
  <c r="N11" i="1" s="1"/>
  <c r="S11" i="1"/>
  <c r="S20" i="1"/>
  <c r="M20" i="1"/>
  <c r="N20" i="1" s="1"/>
  <c r="S17" i="1"/>
  <c r="M17" i="1"/>
  <c r="N17" i="1" s="1"/>
  <c r="M16" i="1"/>
  <c r="N16" i="1" s="1"/>
  <c r="S16" i="1"/>
  <c r="S19" i="1"/>
  <c r="M19" i="1"/>
  <c r="N19" i="1" s="1"/>
  <c r="S24" i="1"/>
  <c r="M24" i="1"/>
  <c r="N24" i="1" s="1"/>
  <c r="S29" i="1"/>
  <c r="M29" i="1"/>
  <c r="N29" i="1" s="1"/>
  <c r="M15" i="1"/>
  <c r="N15" i="1" s="1"/>
  <c r="S15" i="1"/>
  <c r="S10" i="1"/>
  <c r="M10" i="1"/>
  <c r="N10" i="1" s="1"/>
  <c r="M12" i="1"/>
  <c r="N12" i="1" s="1"/>
  <c r="S12" i="1"/>
  <c r="S14" i="1"/>
  <c r="M14" i="1"/>
  <c r="N14" i="1" s="1"/>
  <c r="M21" i="1"/>
  <c r="N21" i="1" s="1"/>
  <c r="S21" i="1"/>
  <c r="S23" i="1"/>
  <c r="M23" i="1"/>
  <c r="N23" i="1" s="1"/>
  <c r="S22" i="1"/>
  <c r="M22" i="1"/>
  <c r="N22" i="1" s="1"/>
  <c r="M6" i="1"/>
  <c r="N6" i="1" s="1"/>
  <c r="S6" i="1"/>
  <c r="S9" i="1"/>
  <c r="M9" i="1"/>
  <c r="N9" i="1" s="1"/>
  <c r="M28" i="1"/>
  <c r="N28" i="1" s="1"/>
  <c r="S28" i="1"/>
  <c r="E31" i="1"/>
  <c r="M7" i="1"/>
  <c r="N7" i="1" s="1"/>
  <c r="S7" i="1"/>
  <c r="S13" i="1"/>
  <c r="M13" i="1"/>
  <c r="N13" i="1" s="1"/>
  <c r="M25" i="1"/>
  <c r="N25" i="1" s="1"/>
  <c r="S25" i="1"/>
  <c r="S26" i="1"/>
  <c r="M26" i="1"/>
  <c r="N26" i="1" s="1"/>
  <c r="AA23" i="1" l="1"/>
  <c r="AA19" i="1"/>
  <c r="AA28" i="1"/>
  <c r="AA11" i="1"/>
  <c r="AA9" i="1"/>
  <c r="O9" i="1"/>
  <c r="AA13" i="1"/>
  <c r="AA21" i="1"/>
  <c r="AA16" i="1"/>
  <c r="AA29" i="1"/>
  <c r="AA18" i="1"/>
  <c r="AA7" i="1"/>
  <c r="O7" i="1"/>
  <c r="AA22" i="1"/>
  <c r="AA24" i="1"/>
  <c r="AA20" i="1"/>
  <c r="AA10" i="1"/>
  <c r="AA25" i="1"/>
  <c r="AA27" i="1"/>
  <c r="AA15" i="1"/>
  <c r="AA14" i="1"/>
  <c r="AA17" i="1"/>
  <c r="P3" i="1"/>
  <c r="O6" i="1" s="1"/>
  <c r="I18" i="1"/>
  <c r="I21" i="1"/>
  <c r="AA26" i="1"/>
  <c r="AA12" i="1"/>
  <c r="AA8" i="1"/>
  <c r="O8" i="1"/>
  <c r="P7" i="1" l="1"/>
  <c r="O10" i="1" s="1"/>
  <c r="P10" i="1" s="1"/>
  <c r="O13" i="1" s="1"/>
  <c r="P9" i="1"/>
  <c r="O12" i="1" s="1"/>
  <c r="I25" i="1"/>
  <c r="I28" i="1" s="1"/>
  <c r="P8" i="1"/>
  <c r="O11" i="1" s="1"/>
  <c r="P11" i="1" s="1"/>
  <c r="O14" i="1" s="1"/>
  <c r="P14" i="1" s="1"/>
  <c r="O17" i="1" s="1"/>
  <c r="P12" i="1" l="1"/>
  <c r="O15" i="1" s="1"/>
  <c r="P15" i="1" s="1"/>
  <c r="O18" i="1" s="1"/>
  <c r="P18" i="1" s="1"/>
  <c r="O21" i="1" s="1"/>
  <c r="P13" i="1"/>
  <c r="O16" i="1" s="1"/>
  <c r="P16" i="1" s="1"/>
  <c r="O19" i="1" s="1"/>
  <c r="P19" i="1" s="1"/>
  <c r="O22" i="1" s="1"/>
  <c r="P22" i="1" s="1"/>
  <c r="O25" i="1" s="1"/>
  <c r="P17" i="1" l="1"/>
  <c r="O20" i="1" s="1"/>
  <c r="P20" i="1" s="1"/>
  <c r="O23" i="1" s="1"/>
  <c r="P23" i="1" s="1"/>
  <c r="O26" i="1" s="1"/>
  <c r="P26" i="1" s="1"/>
  <c r="O29" i="1" s="1"/>
  <c r="P21" i="1" l="1"/>
  <c r="O24" i="1" s="1"/>
  <c r="P24" i="1" l="1"/>
  <c r="O27" i="1" s="1"/>
  <c r="P27" i="1" s="1"/>
  <c r="P25" i="1"/>
  <c r="O28" i="1" s="1"/>
  <c r="P28" i="1" l="1"/>
  <c r="P29" i="1"/>
</calcChain>
</file>

<file path=xl/sharedStrings.xml><?xml version="1.0" encoding="utf-8"?>
<sst xmlns="http://schemas.openxmlformats.org/spreadsheetml/2006/main" count="54" uniqueCount="49">
  <si>
    <t>Ккрит</t>
  </si>
  <si>
    <t>К</t>
  </si>
  <si>
    <t>медиана</t>
  </si>
  <si>
    <t>НюКрит</t>
  </si>
  <si>
    <t>Ню</t>
  </si>
  <si>
    <t>t</t>
  </si>
  <si>
    <t>у</t>
  </si>
  <si>
    <t>откл.</t>
  </si>
  <si>
    <t>серия</t>
  </si>
  <si>
    <t>Длина</t>
  </si>
  <si>
    <t>тренд</t>
  </si>
  <si>
    <t>S</t>
  </si>
  <si>
    <t>y</t>
  </si>
  <si>
    <t>остатки</t>
  </si>
  <si>
    <t>Откл. От тренда</t>
  </si>
  <si>
    <t>1)   Январь – март      1998</t>
  </si>
  <si>
    <t>2)   Апрель  –  июнь</t>
  </si>
  <si>
    <t>3)   Июль ­­– сентябрь</t>
  </si>
  <si>
    <t>4)   Октябрь – декабрь</t>
  </si>
  <si>
    <t>5)  Январь – март      1999</t>
  </si>
  <si>
    <t>6) Апрель  –  июнь</t>
  </si>
  <si>
    <t>7) Июль ­­– сентябрь</t>
  </si>
  <si>
    <t>8) Октябрь – декабрь</t>
  </si>
  <si>
    <t>9) Январь – март    2000</t>
  </si>
  <si>
    <t>10) Апрель  –  июнь</t>
  </si>
  <si>
    <t>11) Июль ­­– сентябрь</t>
  </si>
  <si>
    <t>12) Октябрь – декабрь</t>
  </si>
  <si>
    <t>tкр</t>
  </si>
  <si>
    <t>13) Январь – март   2001</t>
  </si>
  <si>
    <t>14) Апрель  –  июнь</t>
  </si>
  <si>
    <t>15) Июль ­­– сентябрь</t>
  </si>
  <si>
    <t>16) Октябрь – декабрь</t>
  </si>
  <si>
    <t>ЖБ</t>
  </si>
  <si>
    <t>17) Январь – март     2002</t>
  </si>
  <si>
    <t>Крит</t>
  </si>
  <si>
    <t>18) Апрель  –  июнь</t>
  </si>
  <si>
    <t>19) Июль ­­– сентябрь</t>
  </si>
  <si>
    <t>20) Октябрь – декабрь</t>
  </si>
  <si>
    <t>DW</t>
  </si>
  <si>
    <t>21) Январь – март    2003</t>
  </si>
  <si>
    <t>dL</t>
  </si>
  <si>
    <t>22) Апрель  –  июнь</t>
  </si>
  <si>
    <t>dU</t>
  </si>
  <si>
    <t>23) Июль ­­– сентябрь</t>
  </si>
  <si>
    <t>4-DW</t>
  </si>
  <si>
    <t>24) Октябрь – декабрь</t>
  </si>
  <si>
    <t>кол. Смен</t>
  </si>
  <si>
    <t>прогноз</t>
  </si>
  <si>
    <t>Линейная регрессия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</si>
</sst>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0"/>
      <color indexed="8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0"/>
      <name val="Arial Cyr"/>
      <charset val="204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4" fillId="0" borderId="3" xfId="0" applyFont="1" applyBorder="1"/>
    <xf numFmtId="0" fontId="5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9" xfId="0" applyFont="1" applyBorder="1"/>
    <xf numFmtId="0" fontId="5" fillId="0" borderId="15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0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6" xfId="0" applyFont="1" applyBorder="1"/>
    <xf numFmtId="0" fontId="5" fillId="0" borderId="14" xfId="0" applyFont="1" applyBorder="1"/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с прогнозом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Лист1!$C$6:$C$29</c:f>
              <c:numCache>
                <c:formatCode>General</c:formatCode>
                <c:ptCount val="24"/>
                <c:pt idx="0">
                  <c:v>46.729930000000003</c:v>
                </c:pt>
                <c:pt idx="1">
                  <c:v>62.14029</c:v>
                </c:pt>
                <c:pt idx="2">
                  <c:v>70.339269999999999</c:v>
                </c:pt>
                <c:pt idx="3">
                  <c:v>55.876159999999999</c:v>
                </c:pt>
                <c:pt idx="4">
                  <c:v>53.375160000000001</c:v>
                </c:pt>
                <c:pt idx="5">
                  <c:v>66.024640000000005</c:v>
                </c:pt>
                <c:pt idx="6">
                  <c:v>71.697599999999994</c:v>
                </c:pt>
                <c:pt idx="7">
                  <c:v>67.155079999999998</c:v>
                </c:pt>
                <c:pt idx="8">
                  <c:v>57.601349999999996</c:v>
                </c:pt>
                <c:pt idx="9">
                  <c:v>70.678160000000005</c:v>
                </c:pt>
                <c:pt idx="10">
                  <c:v>79.295829999999995</c:v>
                </c:pt>
                <c:pt idx="11">
                  <c:v>66.999529999999993</c:v>
                </c:pt>
                <c:pt idx="12">
                  <c:v>67.934709999999995</c:v>
                </c:pt>
                <c:pt idx="13">
                  <c:v>75.314809999999994</c:v>
                </c:pt>
                <c:pt idx="14">
                  <c:v>85.920190000000005</c:v>
                </c:pt>
                <c:pt idx="15">
                  <c:v>77.994259999999997</c:v>
                </c:pt>
                <c:pt idx="16">
                  <c:v>69.449150000000003</c:v>
                </c:pt>
                <c:pt idx="17">
                  <c:v>84.761520000000004</c:v>
                </c:pt>
                <c:pt idx="18">
                  <c:v>90.999539999999996</c:v>
                </c:pt>
                <c:pt idx="19">
                  <c:v>78.444630000000004</c:v>
                </c:pt>
                <c:pt idx="20">
                  <c:v>76.888509999999997</c:v>
                </c:pt>
                <c:pt idx="21">
                  <c:v>92.352950000000007</c:v>
                </c:pt>
                <c:pt idx="22">
                  <c:v>99.596699999999998</c:v>
                </c:pt>
                <c:pt idx="23">
                  <c:v>90.066270000000003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34-0245-B16D-4C5E8CF870E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Лист1!$A$33:$A$36</c:f>
              <c:numCache>
                <c:formatCode>General</c:formatCode>
                <c:ptCount val="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</c:numCache>
            </c:numRef>
          </c:xVal>
          <c:yVal>
            <c:numRef>
              <c:f>Лист1!$C$33:$C$36</c:f>
              <c:numCache>
                <c:formatCode>General</c:formatCode>
                <c:ptCount val="4"/>
                <c:pt idx="0">
                  <c:v>84.103128402898562</c:v>
                </c:pt>
                <c:pt idx="1">
                  <c:v>97.318721736231879</c:v>
                </c:pt>
                <c:pt idx="2">
                  <c:v>105.08151506956521</c:v>
                </c:pt>
                <c:pt idx="3">
                  <c:v>94.862648402898543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34-0245-B16D-4C5E8CF8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943423"/>
        <c:axId val="1893945071"/>
      </c:scatterChart>
      <c:valAx>
        <c:axId val="189394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893945071"/>
        <c:crosses val="autoZero"/>
        <c:crossBetween val="midCat"/>
      </c:valAx>
      <c:valAx>
        <c:axId val="189394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89394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Лист1!$C$6:$C$29</c:f>
              <c:numCache>
                <c:formatCode>General</c:formatCode>
                <c:ptCount val="24"/>
                <c:pt idx="0">
                  <c:v>46.729930000000003</c:v>
                </c:pt>
                <c:pt idx="1">
                  <c:v>62.14029</c:v>
                </c:pt>
                <c:pt idx="2">
                  <c:v>70.339269999999999</c:v>
                </c:pt>
                <c:pt idx="3">
                  <c:v>55.876159999999999</c:v>
                </c:pt>
                <c:pt idx="4">
                  <c:v>53.375160000000001</c:v>
                </c:pt>
                <c:pt idx="5">
                  <c:v>66.024640000000005</c:v>
                </c:pt>
                <c:pt idx="6">
                  <c:v>71.697599999999994</c:v>
                </c:pt>
                <c:pt idx="7">
                  <c:v>67.155079999999998</c:v>
                </c:pt>
                <c:pt idx="8">
                  <c:v>57.601349999999996</c:v>
                </c:pt>
                <c:pt idx="9">
                  <c:v>70.678160000000005</c:v>
                </c:pt>
                <c:pt idx="10">
                  <c:v>79.295829999999995</c:v>
                </c:pt>
                <c:pt idx="11">
                  <c:v>66.999529999999993</c:v>
                </c:pt>
                <c:pt idx="12">
                  <c:v>67.934709999999995</c:v>
                </c:pt>
                <c:pt idx="13">
                  <c:v>75.314809999999994</c:v>
                </c:pt>
                <c:pt idx="14">
                  <c:v>85.920190000000005</c:v>
                </c:pt>
                <c:pt idx="15">
                  <c:v>77.994259999999997</c:v>
                </c:pt>
                <c:pt idx="16">
                  <c:v>69.449150000000003</c:v>
                </c:pt>
                <c:pt idx="17">
                  <c:v>84.761520000000004</c:v>
                </c:pt>
                <c:pt idx="18">
                  <c:v>90.999539999999996</c:v>
                </c:pt>
                <c:pt idx="19">
                  <c:v>78.444630000000004</c:v>
                </c:pt>
                <c:pt idx="20">
                  <c:v>76.888509999999997</c:v>
                </c:pt>
                <c:pt idx="21">
                  <c:v>92.352950000000007</c:v>
                </c:pt>
                <c:pt idx="22">
                  <c:v>99.596699999999998</c:v>
                </c:pt>
                <c:pt idx="23">
                  <c:v>90.066270000000003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5D-2546-9CCB-E93B24CA07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Лист1!$A$6:$A$29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Лист1!$K$6:$K$29</c:f>
              <c:numCache>
                <c:formatCode>General</c:formatCode>
                <c:ptCount val="24"/>
                <c:pt idx="0">
                  <c:v>55.075801133333329</c:v>
                </c:pt>
                <c:pt idx="1">
                  <c:v>56.654848281159417</c:v>
                </c:pt>
                <c:pt idx="2">
                  <c:v>58.233895428985498</c:v>
                </c:pt>
                <c:pt idx="3">
                  <c:v>59.812942576811587</c:v>
                </c:pt>
                <c:pt idx="4">
                  <c:v>61.391989724637675</c:v>
                </c:pt>
                <c:pt idx="5">
                  <c:v>62.971036872463763</c:v>
                </c:pt>
                <c:pt idx="6">
                  <c:v>64.550084020289844</c:v>
                </c:pt>
                <c:pt idx="7">
                  <c:v>66.129131168115933</c:v>
                </c:pt>
                <c:pt idx="8">
                  <c:v>67.708178315942021</c:v>
                </c:pt>
                <c:pt idx="9">
                  <c:v>69.28722546376811</c:v>
                </c:pt>
                <c:pt idx="10">
                  <c:v>70.866272611594198</c:v>
                </c:pt>
                <c:pt idx="11">
                  <c:v>72.445319759420286</c:v>
                </c:pt>
                <c:pt idx="12">
                  <c:v>74.02436690724636</c:v>
                </c:pt>
                <c:pt idx="13">
                  <c:v>75.603414055072449</c:v>
                </c:pt>
                <c:pt idx="14">
                  <c:v>77.182461202898537</c:v>
                </c:pt>
                <c:pt idx="15">
                  <c:v>78.761508350724625</c:v>
                </c:pt>
                <c:pt idx="16">
                  <c:v>80.340555498550714</c:v>
                </c:pt>
                <c:pt idx="17">
                  <c:v>81.919602646376802</c:v>
                </c:pt>
                <c:pt idx="18">
                  <c:v>83.49864979420289</c:v>
                </c:pt>
                <c:pt idx="19">
                  <c:v>85.077696942028979</c:v>
                </c:pt>
                <c:pt idx="20">
                  <c:v>86.656744089855067</c:v>
                </c:pt>
                <c:pt idx="21">
                  <c:v>88.235791237681156</c:v>
                </c:pt>
                <c:pt idx="22">
                  <c:v>89.814838385507244</c:v>
                </c:pt>
                <c:pt idx="23">
                  <c:v>91.393885533333332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5D-2546-9CCB-E93B24CA07C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Лист1!$A$6:$A$29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Лист1!$M$6:$M$29</c:f>
              <c:numCache>
                <c:formatCode>General</c:formatCode>
                <c:ptCount val="24"/>
                <c:pt idx="0">
                  <c:v>46.205996855072463</c:v>
                </c:pt>
                <c:pt idx="1">
                  <c:v>59.421590188405801</c:v>
                </c:pt>
                <c:pt idx="2">
                  <c:v>67.184383521739122</c:v>
                </c:pt>
                <c:pt idx="3">
                  <c:v>56.965516855072465</c:v>
                </c:pt>
                <c:pt idx="4">
                  <c:v>52.52218544637681</c:v>
                </c:pt>
                <c:pt idx="5">
                  <c:v>65.73777877971014</c:v>
                </c:pt>
                <c:pt idx="6">
                  <c:v>73.500572113043475</c:v>
                </c:pt>
                <c:pt idx="7">
                  <c:v>63.281705446376812</c:v>
                </c:pt>
                <c:pt idx="8">
                  <c:v>58.838374037681156</c:v>
                </c:pt>
                <c:pt idx="9">
                  <c:v>72.053967371014494</c:v>
                </c:pt>
                <c:pt idx="10">
                  <c:v>79.816760704347828</c:v>
                </c:pt>
                <c:pt idx="11">
                  <c:v>69.597894037681158</c:v>
                </c:pt>
                <c:pt idx="12">
                  <c:v>65.154562628985502</c:v>
                </c:pt>
                <c:pt idx="13">
                  <c:v>78.370155962318833</c:v>
                </c:pt>
                <c:pt idx="14">
                  <c:v>86.132949295652168</c:v>
                </c:pt>
                <c:pt idx="15">
                  <c:v>75.914082628985497</c:v>
                </c:pt>
                <c:pt idx="16">
                  <c:v>71.470751220289856</c:v>
                </c:pt>
                <c:pt idx="17">
                  <c:v>84.686344553623186</c:v>
                </c:pt>
                <c:pt idx="18">
                  <c:v>92.449137886956521</c:v>
                </c:pt>
                <c:pt idx="19">
                  <c:v>82.23027122028985</c:v>
                </c:pt>
                <c:pt idx="20">
                  <c:v>77.786939811594209</c:v>
                </c:pt>
                <c:pt idx="21">
                  <c:v>91.00253314492754</c:v>
                </c:pt>
                <c:pt idx="22">
                  <c:v>98.765326478260874</c:v>
                </c:pt>
                <c:pt idx="23">
                  <c:v>88.546459811594204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5D-2546-9CCB-E93B24CA0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126671"/>
        <c:axId val="1773543279"/>
      </c:scatterChart>
      <c:valAx>
        <c:axId val="177412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543279"/>
        <c:crosses val="autoZero"/>
        <c:crossBetween val="midCat"/>
      </c:valAx>
      <c:valAx>
        <c:axId val="17735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412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Лист1!$N$6:$N$29</c:f>
              <c:numCache>
                <c:formatCode>General</c:formatCode>
                <c:ptCount val="24"/>
                <c:pt idx="0">
                  <c:v>0.52393314492753973</c:v>
                </c:pt>
                <c:pt idx="1">
                  <c:v>2.7186998115941989</c:v>
                </c:pt>
                <c:pt idx="2">
                  <c:v>3.1548864782608774</c:v>
                </c:pt>
                <c:pt idx="3">
                  <c:v>-1.0893568550724666</c:v>
                </c:pt>
                <c:pt idx="4">
                  <c:v>0.85297455362319141</c:v>
                </c:pt>
                <c:pt idx="5">
                  <c:v>0.2868612202898646</c:v>
                </c:pt>
                <c:pt idx="6">
                  <c:v>-1.8029721130434808</c:v>
                </c:pt>
                <c:pt idx="7">
                  <c:v>3.8733745536231865</c:v>
                </c:pt>
                <c:pt idx="8">
                  <c:v>-1.2370240376811594</c:v>
                </c:pt>
                <c:pt idx="9">
                  <c:v>-1.3758073710144885</c:v>
                </c:pt>
                <c:pt idx="10">
                  <c:v>-0.52093070434783328</c:v>
                </c:pt>
                <c:pt idx="11">
                  <c:v>-2.598364037681165</c:v>
                </c:pt>
                <c:pt idx="12">
                  <c:v>2.7801473710144933</c:v>
                </c:pt>
                <c:pt idx="13">
                  <c:v>-3.0553459623188388</c:v>
                </c:pt>
                <c:pt idx="14">
                  <c:v>-0.21275929565216245</c:v>
                </c:pt>
                <c:pt idx="15">
                  <c:v>2.0801773710145</c:v>
                </c:pt>
                <c:pt idx="16">
                  <c:v>-2.0216012202898526</c:v>
                </c:pt>
                <c:pt idx="17">
                  <c:v>7.5175446376817945E-2</c:v>
                </c:pt>
                <c:pt idx="18">
                  <c:v>-1.4495978869565249</c:v>
                </c:pt>
                <c:pt idx="19">
                  <c:v>-3.7856412202898468</c:v>
                </c:pt>
                <c:pt idx="20">
                  <c:v>-0.89842981159421242</c:v>
                </c:pt>
                <c:pt idx="21">
                  <c:v>1.3504168550724671</c:v>
                </c:pt>
                <c:pt idx="22">
                  <c:v>0.83137352173912404</c:v>
                </c:pt>
                <c:pt idx="23">
                  <c:v>1.5198101884057991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F-1340-BEC9-1D6C364F0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967807"/>
        <c:axId val="1534936335"/>
      </c:scatterChart>
      <c:valAx>
        <c:axId val="153496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936335"/>
        <c:crosses val="autoZero"/>
        <c:crossBetween val="midCat"/>
      </c:valAx>
      <c:valAx>
        <c:axId val="15349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96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215900</xdr:colOff>
          <xdr:row>5</xdr:row>
          <xdr:rowOff>114300</xdr:rowOff>
        </xdr:from>
        <xdr:to>
          <xdr:col>6</xdr:col>
          <xdr:colOff>292100</xdr:colOff>
          <xdr:row>7</xdr:row>
          <xdr:rowOff>203200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86C7B7-8828-0C43-9F78-A732BCC4A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813893</xdr:colOff>
      <xdr:row>36</xdr:row>
      <xdr:rowOff>130550</xdr:rowOff>
    </xdr:from>
    <xdr:to>
      <xdr:col>5</xdr:col>
      <xdr:colOff>278581</xdr:colOff>
      <xdr:row>50</xdr:row>
      <xdr:rowOff>6008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04D7AD-9F66-E242-BFAE-748BAB871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294966</xdr:colOff>
      <xdr:row>36</xdr:row>
      <xdr:rowOff>144206</xdr:rowOff>
    </xdr:from>
    <xdr:to>
      <xdr:col>11</xdr:col>
      <xdr:colOff>770192</xdr:colOff>
      <xdr:row>50</xdr:row>
      <xdr:rowOff>19664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B4CD844-A772-794A-839B-B1ED7B67A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8193</xdr:colOff>
      <xdr:row>36</xdr:row>
      <xdr:rowOff>171518</xdr:rowOff>
    </xdr:from>
    <xdr:to>
      <xdr:col>18</xdr:col>
      <xdr:colOff>483419</xdr:colOff>
      <xdr:row>50</xdr:row>
      <xdr:rowOff>46976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053696E-F5CB-DC46-8B9A-6364AFB0F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manychev/Downloads/Budlov_E_O_raschety_3_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C5" t="str">
            <v>у</v>
          </cell>
          <cell r="N5" t="str">
            <v>остатки</v>
          </cell>
        </row>
        <row r="6">
          <cell r="A6">
            <v>1</v>
          </cell>
          <cell r="C6">
            <v>43.02993</v>
          </cell>
          <cell r="K6">
            <v>51.37580113333334</v>
          </cell>
          <cell r="M6">
            <v>42.505996855072475</v>
          </cell>
          <cell r="N6">
            <v>0.52393314492752552</v>
          </cell>
        </row>
        <row r="7">
          <cell r="A7">
            <v>2</v>
          </cell>
          <cell r="C7">
            <v>58.740290000000002</v>
          </cell>
          <cell r="K7">
            <v>53.254848281159425</v>
          </cell>
          <cell r="M7">
            <v>56.02159018840581</v>
          </cell>
          <cell r="N7">
            <v>2.7186998115941918</v>
          </cell>
        </row>
        <row r="8">
          <cell r="A8">
            <v>3</v>
          </cell>
          <cell r="C8">
            <v>67.239270000000005</v>
          </cell>
          <cell r="K8">
            <v>55.133895428985511</v>
          </cell>
          <cell r="M8">
            <v>64.084383521739142</v>
          </cell>
          <cell r="N8">
            <v>3.1548864782608632</v>
          </cell>
        </row>
        <row r="9">
          <cell r="A9">
            <v>4</v>
          </cell>
          <cell r="C9">
            <v>53.076160000000002</v>
          </cell>
          <cell r="K9">
            <v>57.012942576811596</v>
          </cell>
          <cell r="M9">
            <v>54.165516855072475</v>
          </cell>
          <cell r="N9">
            <v>-1.0893568550724737</v>
          </cell>
        </row>
        <row r="10">
          <cell r="A10">
            <v>5</v>
          </cell>
          <cell r="C10">
            <v>50.875160000000001</v>
          </cell>
          <cell r="K10">
            <v>58.891989724637682</v>
          </cell>
          <cell r="M10">
            <v>50.022185446376817</v>
          </cell>
          <cell r="N10">
            <v>0.85297455362318431</v>
          </cell>
        </row>
        <row r="11">
          <cell r="A11">
            <v>6</v>
          </cell>
          <cell r="C11">
            <v>63.824640000000002</v>
          </cell>
          <cell r="K11">
            <v>60.771036872463775</v>
          </cell>
          <cell r="M11">
            <v>63.537778779710159</v>
          </cell>
          <cell r="N11">
            <v>0.28686122028984329</v>
          </cell>
        </row>
        <row r="12">
          <cell r="A12">
            <v>7</v>
          </cell>
          <cell r="C12">
            <v>69.797600000000003</v>
          </cell>
          <cell r="K12">
            <v>62.65008402028986</v>
          </cell>
          <cell r="M12">
            <v>71.600572113043484</v>
          </cell>
          <cell r="N12">
            <v>-1.8029721130434808</v>
          </cell>
        </row>
        <row r="13">
          <cell r="A13">
            <v>8</v>
          </cell>
          <cell r="C13">
            <v>65.555080000000004</v>
          </cell>
          <cell r="K13">
            <v>64.529131168115953</v>
          </cell>
          <cell r="M13">
            <v>61.681705446376832</v>
          </cell>
          <cell r="N13">
            <v>3.8733745536231723</v>
          </cell>
        </row>
        <row r="14">
          <cell r="A14">
            <v>9</v>
          </cell>
          <cell r="C14">
            <v>56.301349999999999</v>
          </cell>
          <cell r="K14">
            <v>66.408178315942024</v>
          </cell>
          <cell r="M14">
            <v>57.538374037681159</v>
          </cell>
          <cell r="N14">
            <v>-1.2370240376811594</v>
          </cell>
        </row>
        <row r="15">
          <cell r="A15">
            <v>10</v>
          </cell>
          <cell r="C15">
            <v>69.678160000000005</v>
          </cell>
          <cell r="K15">
            <v>68.287225463768124</v>
          </cell>
          <cell r="M15">
            <v>71.053967371014508</v>
          </cell>
          <cell r="N15">
            <v>-1.3758073710145027</v>
          </cell>
        </row>
        <row r="16">
          <cell r="A16">
            <v>11</v>
          </cell>
          <cell r="C16">
            <v>78.595830000000007</v>
          </cell>
          <cell r="K16">
            <v>70.166272611594209</v>
          </cell>
          <cell r="M16">
            <v>79.11676070434784</v>
          </cell>
          <cell r="N16">
            <v>-0.52093070434783328</v>
          </cell>
        </row>
        <row r="17">
          <cell r="A17">
            <v>12</v>
          </cell>
          <cell r="C17">
            <v>66.599530000000001</v>
          </cell>
          <cell r="K17">
            <v>72.045319759420295</v>
          </cell>
          <cell r="M17">
            <v>69.197894037681166</v>
          </cell>
          <cell r="N17">
            <v>-2.598364037681165</v>
          </cell>
        </row>
        <row r="18">
          <cell r="A18">
            <v>13</v>
          </cell>
          <cell r="C18">
            <v>67.834710000000001</v>
          </cell>
          <cell r="K18">
            <v>73.92436690724638</v>
          </cell>
          <cell r="M18">
            <v>65.054562628985522</v>
          </cell>
          <cell r="N18">
            <v>2.7801473710144791</v>
          </cell>
        </row>
        <row r="19">
          <cell r="A19">
            <v>14</v>
          </cell>
          <cell r="C19">
            <v>75.514809999999997</v>
          </cell>
          <cell r="K19">
            <v>75.803414055072466</v>
          </cell>
          <cell r="M19">
            <v>78.57015596231885</v>
          </cell>
          <cell r="N19">
            <v>-3.055345962318853</v>
          </cell>
        </row>
        <row r="20">
          <cell r="A20">
            <v>15</v>
          </cell>
          <cell r="C20">
            <v>86.420190000000005</v>
          </cell>
          <cell r="K20">
            <v>77.682461202898551</v>
          </cell>
          <cell r="M20">
            <v>86.632949295652182</v>
          </cell>
          <cell r="N20">
            <v>-0.21275929565217666</v>
          </cell>
        </row>
        <row r="21">
          <cell r="A21">
            <v>16</v>
          </cell>
          <cell r="C21">
            <v>78.794259999999994</v>
          </cell>
          <cell r="K21">
            <v>79.561508350724637</v>
          </cell>
          <cell r="M21">
            <v>76.714082628985508</v>
          </cell>
          <cell r="N21">
            <v>2.0801773710144857</v>
          </cell>
        </row>
        <row r="22">
          <cell r="A22">
            <v>17</v>
          </cell>
          <cell r="C22">
            <v>70.549149999999997</v>
          </cell>
          <cell r="K22">
            <v>81.440555498550722</v>
          </cell>
          <cell r="M22">
            <v>72.570751220289864</v>
          </cell>
          <cell r="N22">
            <v>-2.0216012202898668</v>
          </cell>
        </row>
        <row r="23">
          <cell r="A23">
            <v>18</v>
          </cell>
          <cell r="C23">
            <v>86.161519999999996</v>
          </cell>
          <cell r="K23">
            <v>83.319602646376808</v>
          </cell>
          <cell r="M23">
            <v>86.086344553623192</v>
          </cell>
          <cell r="N23">
            <v>7.5175446376803734E-2</v>
          </cell>
        </row>
        <row r="24">
          <cell r="A24">
            <v>19</v>
          </cell>
          <cell r="C24">
            <v>92.699539999999999</v>
          </cell>
          <cell r="K24">
            <v>85.198649794202893</v>
          </cell>
          <cell r="M24">
            <v>94.149137886956524</v>
          </cell>
          <cell r="N24">
            <v>-1.4495978869565249</v>
          </cell>
        </row>
        <row r="25">
          <cell r="A25">
            <v>20</v>
          </cell>
          <cell r="C25">
            <v>80.444630000000004</v>
          </cell>
          <cell r="K25">
            <v>87.077696942028979</v>
          </cell>
          <cell r="M25">
            <v>84.23027122028985</v>
          </cell>
          <cell r="N25">
            <v>-3.7856412202898468</v>
          </cell>
        </row>
        <row r="26">
          <cell r="A26">
            <v>21</v>
          </cell>
          <cell r="C26">
            <v>79.188509999999994</v>
          </cell>
          <cell r="K26">
            <v>88.956744089855079</v>
          </cell>
          <cell r="M26">
            <v>80.08693981159422</v>
          </cell>
          <cell r="N26">
            <v>-0.89842981159422663</v>
          </cell>
        </row>
        <row r="27">
          <cell r="A27">
            <v>22</v>
          </cell>
          <cell r="C27">
            <v>94.952950000000001</v>
          </cell>
          <cell r="K27">
            <v>90.83579123768115</v>
          </cell>
          <cell r="M27">
            <v>93.602533144927534</v>
          </cell>
          <cell r="N27">
            <v>1.3504168550724671</v>
          </cell>
        </row>
        <row r="28">
          <cell r="A28">
            <v>23</v>
          </cell>
          <cell r="C28">
            <v>102.4967</v>
          </cell>
          <cell r="K28">
            <v>92.71483838550725</v>
          </cell>
          <cell r="M28">
            <v>101.66532647826088</v>
          </cell>
          <cell r="N28">
            <v>0.83137352173912404</v>
          </cell>
        </row>
        <row r="29">
          <cell r="A29">
            <v>24</v>
          </cell>
          <cell r="C29">
            <v>93.266270000000006</v>
          </cell>
          <cell r="K29">
            <v>94.593885533333321</v>
          </cell>
          <cell r="M29">
            <v>91.746459811594193</v>
          </cell>
          <cell r="N29">
            <v>1.5198101884058133</v>
          </cell>
        </row>
        <row r="33">
          <cell r="A33">
            <v>25</v>
          </cell>
          <cell r="C33">
            <v>87.603128402898562</v>
          </cell>
        </row>
        <row r="34">
          <cell r="A34">
            <v>26</v>
          </cell>
          <cell r="C34">
            <v>101.11872173623188</v>
          </cell>
        </row>
        <row r="35">
          <cell r="A35">
            <v>27</v>
          </cell>
          <cell r="C35">
            <v>109.18151506956522</v>
          </cell>
        </row>
        <row r="36">
          <cell r="A36">
            <v>28</v>
          </cell>
          <cell r="C36">
            <v>99.262648402898549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2702-54DE-B24A-87B5-C55E489AD987}">
  <dimension ref="A1:AA64"/>
  <sheetViews>
    <sheetView tabSelected="1" zoomScale="93" workbookViewId="0">
      <selection activeCell="I21" sqref="I21"/>
    </sheetView>
  </sheetViews>
  <sheetFormatPr baseColWidth="10" defaultRowHeight="16"/>
  <cols>
    <col min="2" max="2" width="24" customWidth="1"/>
  </cols>
  <sheetData>
    <row r="1" spans="1:27">
      <c r="B1" s="1"/>
      <c r="C1" s="1"/>
    </row>
    <row r="2" spans="1:27">
      <c r="B2" s="1"/>
      <c r="C2" s="1"/>
      <c r="H2" t="s">
        <v>0</v>
      </c>
      <c r="I2">
        <f>3.3*LOG10( COUNT(C6:C29)+1)</f>
        <v>4.6132020286177244</v>
      </c>
      <c r="K2" t="s">
        <v>1</v>
      </c>
      <c r="L2" s="2">
        <v>10</v>
      </c>
    </row>
    <row r="3" spans="1:27" ht="17" thickBot="1">
      <c r="B3" s="3"/>
      <c r="C3" s="4"/>
      <c r="D3" t="s">
        <v>2</v>
      </c>
      <c r="E3">
        <f>MEDIAN(C6:C29)</f>
        <v>71.187880000000007</v>
      </c>
      <c r="H3" t="s">
        <v>3</v>
      </c>
      <c r="I3">
        <f>(25-1.96*SQRT(23))/2</f>
        <v>7.8000851071535351</v>
      </c>
      <c r="K3" t="s">
        <v>4</v>
      </c>
      <c r="L3" s="2">
        <v>5</v>
      </c>
      <c r="O3" t="s">
        <v>2</v>
      </c>
      <c r="P3">
        <f>MEDIAN(N6:N29)</f>
        <v>-6.8791924637672253E-2</v>
      </c>
    </row>
    <row r="4" spans="1:27">
      <c r="B4" s="3"/>
      <c r="C4" s="4"/>
      <c r="H4" s="5" t="s">
        <v>48</v>
      </c>
      <c r="I4" s="6"/>
    </row>
    <row r="5" spans="1:27" ht="17" thickBot="1">
      <c r="A5" s="19" t="s">
        <v>5</v>
      </c>
      <c r="B5" s="20"/>
      <c r="C5" s="21" t="s">
        <v>6</v>
      </c>
      <c r="D5" s="19" t="s">
        <v>7</v>
      </c>
      <c r="E5" s="19" t="s">
        <v>8</v>
      </c>
      <c r="F5" s="19" t="s">
        <v>9</v>
      </c>
      <c r="H5" s="7">
        <f t="array" ref="H5:I9">LINEST(C6:C29,A6:A29,1,1)</f>
        <v>1.5790471478260868</v>
      </c>
      <c r="I5" s="8">
        <v>53.49675398550724</v>
      </c>
      <c r="K5" s="29" t="s">
        <v>10</v>
      </c>
      <c r="L5" s="30" t="s">
        <v>11</v>
      </c>
      <c r="M5" s="30" t="s">
        <v>12</v>
      </c>
      <c r="N5" s="31" t="s">
        <v>13</v>
      </c>
      <c r="O5" s="49" t="s">
        <v>7</v>
      </c>
      <c r="P5" s="50" t="s">
        <v>8</v>
      </c>
      <c r="Q5" s="51" t="s">
        <v>9</v>
      </c>
      <c r="S5" t="s">
        <v>14</v>
      </c>
    </row>
    <row r="6" spans="1:27">
      <c r="A6" s="37">
        <v>1</v>
      </c>
      <c r="B6" s="22" t="s">
        <v>15</v>
      </c>
      <c r="C6" s="23">
        <v>46.729930000000003</v>
      </c>
      <c r="D6" s="29">
        <f t="shared" ref="D6:D29" si="0">IF(C6&gt;$E$3, 1, -1)</f>
        <v>-1</v>
      </c>
      <c r="E6" s="31"/>
      <c r="F6" s="19"/>
      <c r="H6" s="7">
        <v>0.21256880165083461</v>
      </c>
      <c r="I6" s="8">
        <v>3.0373297457966824</v>
      </c>
      <c r="K6" s="32">
        <f>$I$5+$H$5*A6</f>
        <v>55.075801133333329</v>
      </c>
      <c r="L6" s="28">
        <f>SUM(T6:Y6)/6</f>
        <v>-8.8698042782608635</v>
      </c>
      <c r="M6" s="28">
        <f>K6+L6</f>
        <v>46.205996855072463</v>
      </c>
      <c r="N6" s="33">
        <f>C6-M6</f>
        <v>0.52393314492753973</v>
      </c>
      <c r="O6" s="52">
        <f>IF(N6&gt;P3,1,-1)</f>
        <v>1</v>
      </c>
      <c r="P6" s="53"/>
      <c r="Q6" s="54"/>
      <c r="S6">
        <f>C6-K6</f>
        <v>-8.3458711333333255</v>
      </c>
      <c r="T6" s="11">
        <v>-8.3458711333333255</v>
      </c>
      <c r="U6" s="12">
        <v>-8.0168297246376738</v>
      </c>
      <c r="V6" s="12">
        <v>-10.106828315942025</v>
      </c>
      <c r="W6" s="12">
        <v>-6.0896569072463791</v>
      </c>
      <c r="X6" s="12">
        <v>-10.891405498550711</v>
      </c>
      <c r="Y6" s="13">
        <v>-9.7682340898550706</v>
      </c>
    </row>
    <row r="7" spans="1:27">
      <c r="A7" s="38">
        <v>2</v>
      </c>
      <c r="B7" s="24" t="s">
        <v>16</v>
      </c>
      <c r="C7" s="25">
        <v>62.14029</v>
      </c>
      <c r="D7" s="32">
        <f t="shared" si="0"/>
        <v>-1</v>
      </c>
      <c r="E7" s="33">
        <f>IF(D7&lt;&gt;D6, 1, 0)</f>
        <v>0</v>
      </c>
      <c r="F7" s="19"/>
      <c r="H7" s="7">
        <v>0.71495649480259005</v>
      </c>
      <c r="I7" s="8">
        <v>7.2085587845673178</v>
      </c>
      <c r="K7" s="32">
        <f t="shared" ref="K7:K28" si="1">$I$5+$H$5*A7</f>
        <v>56.654848281159417</v>
      </c>
      <c r="L7" s="28">
        <f>SUM(T7:Y7)/6</f>
        <v>2.766741907246383</v>
      </c>
      <c r="M7" s="28">
        <f t="shared" ref="M7:M28" si="2">K7+L7</f>
        <v>59.421590188405801</v>
      </c>
      <c r="N7" s="33">
        <f t="shared" ref="N7:N29" si="3">C7-M7</f>
        <v>2.7186998115941989</v>
      </c>
      <c r="O7" s="52">
        <f t="shared" ref="O7:O29" si="4">IF(N7&gt;P4,1,-1)</f>
        <v>1</v>
      </c>
      <c r="P7" s="53">
        <f>IF(O7&lt;&gt;O6,1, 0)</f>
        <v>0</v>
      </c>
      <c r="Q7" s="54"/>
      <c r="S7">
        <f t="shared" ref="S7:S29" si="5">C7-K7</f>
        <v>5.4854417188405833</v>
      </c>
      <c r="T7" s="7">
        <v>5.4854417188405833</v>
      </c>
      <c r="U7">
        <v>3.0536031275362348</v>
      </c>
      <c r="V7">
        <v>1.3909345362318959</v>
      </c>
      <c r="W7">
        <v>-0.28860405507246867</v>
      </c>
      <c r="X7">
        <v>2.8419173536232023</v>
      </c>
      <c r="Y7" s="8">
        <v>4.1171587623188515</v>
      </c>
      <c r="AA7">
        <f>N7-N6</f>
        <v>2.1947666666666592</v>
      </c>
    </row>
    <row r="8" spans="1:27">
      <c r="A8" s="38">
        <v>3</v>
      </c>
      <c r="B8" s="24" t="s">
        <v>17</v>
      </c>
      <c r="C8" s="25">
        <v>70.339269999999999</v>
      </c>
      <c r="D8" s="32">
        <f t="shared" si="0"/>
        <v>-1</v>
      </c>
      <c r="E8" s="33">
        <f t="shared" ref="E8:E29" si="6">IF(D8&lt;&gt;D7, 1, 0)</f>
        <v>0</v>
      </c>
      <c r="F8" s="19"/>
      <c r="H8" s="7">
        <v>55.181200760086298</v>
      </c>
      <c r="I8" s="8">
        <v>22</v>
      </c>
      <c r="K8" s="32">
        <f t="shared" si="1"/>
        <v>58.233895428985498</v>
      </c>
      <c r="L8" s="28">
        <f>SUM(T8:Y8)/6</f>
        <v>8.950488092753627</v>
      </c>
      <c r="M8" s="28">
        <f t="shared" si="2"/>
        <v>67.184383521739122</v>
      </c>
      <c r="N8" s="33">
        <f t="shared" si="3"/>
        <v>3.1548864782608774</v>
      </c>
      <c r="O8" s="52">
        <f t="shared" si="4"/>
        <v>-1</v>
      </c>
      <c r="P8" s="53">
        <f t="shared" ref="P8:P29" si="7">IF(O8&lt;&gt;O7,1, 0)</f>
        <v>1</v>
      </c>
      <c r="Q8" s="54">
        <v>3</v>
      </c>
      <c r="S8">
        <f t="shared" si="5"/>
        <v>12.105374571014501</v>
      </c>
      <c r="T8" s="7">
        <v>12.105374571014494</v>
      </c>
      <c r="U8">
        <v>7.1475159797101426</v>
      </c>
      <c r="V8">
        <v>8.4295573884057973</v>
      </c>
      <c r="W8">
        <v>8.7377287971014681</v>
      </c>
      <c r="X8">
        <v>7.5008902057971056</v>
      </c>
      <c r="Y8" s="8">
        <v>9.7818616144927546</v>
      </c>
      <c r="AA8">
        <f t="shared" ref="AA8:AA29" si="8">N8-N7</f>
        <v>0.43618666666667849</v>
      </c>
    </row>
    <row r="9" spans="1:27" ht="17" thickBot="1">
      <c r="A9" s="38">
        <v>4</v>
      </c>
      <c r="B9" s="24" t="s">
        <v>18</v>
      </c>
      <c r="C9" s="25">
        <v>55.876159999999999</v>
      </c>
      <c r="D9" s="32">
        <f t="shared" si="0"/>
        <v>-1</v>
      </c>
      <c r="E9" s="33">
        <f t="shared" si="6"/>
        <v>0</v>
      </c>
      <c r="F9" s="19"/>
      <c r="H9" s="9">
        <v>2867.3983793163547</v>
      </c>
      <c r="I9" s="10">
        <v>1143.1930345123783</v>
      </c>
      <c r="K9" s="32">
        <f t="shared" si="1"/>
        <v>59.812942576811587</v>
      </c>
      <c r="L9" s="28">
        <f>SUM(T9:Y9)/6</f>
        <v>-2.8474257217391234</v>
      </c>
      <c r="M9" s="28">
        <f t="shared" si="2"/>
        <v>56.965516855072465</v>
      </c>
      <c r="N9" s="33">
        <f t="shared" si="3"/>
        <v>-1.0893568550724666</v>
      </c>
      <c r="O9" s="52">
        <f t="shared" si="4"/>
        <v>-1</v>
      </c>
      <c r="P9" s="53">
        <f t="shared" si="7"/>
        <v>0</v>
      </c>
      <c r="Q9" s="54"/>
      <c r="S9">
        <f t="shared" si="5"/>
        <v>-3.9367825768115878</v>
      </c>
      <c r="T9" s="9">
        <v>-3.9367825768115878</v>
      </c>
      <c r="U9" s="14">
        <v>1.0259488318840653</v>
      </c>
      <c r="V9" s="14">
        <v>-5.4457897594202862</v>
      </c>
      <c r="W9" s="14">
        <v>-0.76724835072462838</v>
      </c>
      <c r="X9" s="14">
        <v>-6.6330669420289752</v>
      </c>
      <c r="Y9" s="10">
        <v>-1.3276155333333293</v>
      </c>
      <c r="AA9">
        <f t="shared" si="8"/>
        <v>-4.244243333333344</v>
      </c>
    </row>
    <row r="10" spans="1:27">
      <c r="A10" s="38">
        <v>5</v>
      </c>
      <c r="B10" s="24" t="s">
        <v>19</v>
      </c>
      <c r="C10" s="25">
        <v>53.375160000000001</v>
      </c>
      <c r="D10" s="32">
        <f t="shared" si="0"/>
        <v>-1</v>
      </c>
      <c r="E10" s="33">
        <f t="shared" si="6"/>
        <v>0</v>
      </c>
      <c r="F10" s="19"/>
      <c r="K10" s="32">
        <f t="shared" si="1"/>
        <v>61.391989724637675</v>
      </c>
      <c r="L10" s="28">
        <f>L6</f>
        <v>-8.8698042782608635</v>
      </c>
      <c r="M10" s="28">
        <f t="shared" si="2"/>
        <v>52.52218544637681</v>
      </c>
      <c r="N10" s="33">
        <f t="shared" si="3"/>
        <v>0.85297455362319141</v>
      </c>
      <c r="O10" s="52">
        <f t="shared" si="4"/>
        <v>1</v>
      </c>
      <c r="P10" s="53">
        <f t="shared" si="7"/>
        <v>1</v>
      </c>
      <c r="Q10" s="54">
        <v>2</v>
      </c>
      <c r="S10">
        <f t="shared" si="5"/>
        <v>-8.0168297246376738</v>
      </c>
      <c r="AA10">
        <f t="shared" si="8"/>
        <v>1.942331408695658</v>
      </c>
    </row>
    <row r="11" spans="1:27">
      <c r="A11" s="38">
        <v>6</v>
      </c>
      <c r="B11" s="24" t="s">
        <v>20</v>
      </c>
      <c r="C11" s="25">
        <v>66.024640000000005</v>
      </c>
      <c r="D11" s="32">
        <f t="shared" si="0"/>
        <v>-1</v>
      </c>
      <c r="E11" s="33">
        <f t="shared" si="6"/>
        <v>0</v>
      </c>
      <c r="F11" s="19"/>
      <c r="K11" s="32">
        <f t="shared" si="1"/>
        <v>62.971036872463763</v>
      </c>
      <c r="L11" s="28">
        <f t="shared" ref="L11:L29" si="9">L7</f>
        <v>2.766741907246383</v>
      </c>
      <c r="M11" s="28">
        <f t="shared" si="2"/>
        <v>65.73777877971014</v>
      </c>
      <c r="N11" s="33">
        <f t="shared" si="3"/>
        <v>0.2868612202898646</v>
      </c>
      <c r="O11" s="52">
        <f t="shared" si="4"/>
        <v>-1</v>
      </c>
      <c r="P11" s="53">
        <f t="shared" si="7"/>
        <v>1</v>
      </c>
      <c r="Q11" s="54">
        <v>1</v>
      </c>
      <c r="S11">
        <f t="shared" si="5"/>
        <v>3.0536031275362419</v>
      </c>
      <c r="AA11">
        <f t="shared" si="8"/>
        <v>-0.56611333333332681</v>
      </c>
    </row>
    <row r="12" spans="1:27">
      <c r="A12" s="38">
        <v>7</v>
      </c>
      <c r="B12" s="24" t="s">
        <v>21</v>
      </c>
      <c r="C12" s="25">
        <v>71.697599999999994</v>
      </c>
      <c r="D12" s="32">
        <f t="shared" si="0"/>
        <v>1</v>
      </c>
      <c r="E12" s="33">
        <f t="shared" si="6"/>
        <v>1</v>
      </c>
      <c r="F12" s="19"/>
      <c r="K12" s="32">
        <f t="shared" si="1"/>
        <v>64.550084020289844</v>
      </c>
      <c r="L12" s="28">
        <f t="shared" si="9"/>
        <v>8.950488092753627</v>
      </c>
      <c r="M12" s="28">
        <f t="shared" si="2"/>
        <v>73.500572113043475</v>
      </c>
      <c r="N12" s="33">
        <f t="shared" si="3"/>
        <v>-1.8029721130434808</v>
      </c>
      <c r="O12" s="52">
        <f t="shared" si="4"/>
        <v>-1</v>
      </c>
      <c r="P12" s="53">
        <f t="shared" si="7"/>
        <v>0</v>
      </c>
      <c r="Q12" s="54"/>
      <c r="S12">
        <f t="shared" si="5"/>
        <v>7.1475159797101497</v>
      </c>
      <c r="AA12">
        <f t="shared" si="8"/>
        <v>-2.0898333333333454</v>
      </c>
    </row>
    <row r="13" spans="1:27">
      <c r="A13" s="38">
        <v>8</v>
      </c>
      <c r="B13" s="24" t="s">
        <v>22</v>
      </c>
      <c r="C13" s="25">
        <v>67.155079999999998</v>
      </c>
      <c r="D13" s="32">
        <f t="shared" si="0"/>
        <v>-1</v>
      </c>
      <c r="E13" s="33">
        <f t="shared" si="6"/>
        <v>1</v>
      </c>
      <c r="F13" s="19"/>
      <c r="K13" s="32">
        <f t="shared" si="1"/>
        <v>66.129131168115933</v>
      </c>
      <c r="L13" s="28">
        <f t="shared" si="9"/>
        <v>-2.8474257217391234</v>
      </c>
      <c r="M13" s="28">
        <f t="shared" si="2"/>
        <v>63.281705446376812</v>
      </c>
      <c r="N13" s="33">
        <f t="shared" si="3"/>
        <v>3.8733745536231865</v>
      </c>
      <c r="O13" s="52">
        <f t="shared" si="4"/>
        <v>1</v>
      </c>
      <c r="P13" s="53">
        <f t="shared" si="7"/>
        <v>1</v>
      </c>
      <c r="Q13" s="54"/>
      <c r="S13">
        <f t="shared" si="5"/>
        <v>1.0259488318840653</v>
      </c>
      <c r="AA13">
        <f t="shared" si="8"/>
        <v>5.6763466666666673</v>
      </c>
    </row>
    <row r="14" spans="1:27">
      <c r="A14" s="38">
        <v>9</v>
      </c>
      <c r="B14" s="24" t="s">
        <v>23</v>
      </c>
      <c r="C14" s="25">
        <v>57.601349999999996</v>
      </c>
      <c r="D14" s="32">
        <f t="shared" si="0"/>
        <v>-1</v>
      </c>
      <c r="E14" s="33">
        <f t="shared" si="6"/>
        <v>0</v>
      </c>
      <c r="F14" s="19"/>
      <c r="K14" s="32">
        <f t="shared" si="1"/>
        <v>67.708178315942021</v>
      </c>
      <c r="L14" s="28">
        <f t="shared" si="9"/>
        <v>-8.8698042782608635</v>
      </c>
      <c r="M14" s="28">
        <f t="shared" si="2"/>
        <v>58.838374037681156</v>
      </c>
      <c r="N14" s="33">
        <f t="shared" si="3"/>
        <v>-1.2370240376811594</v>
      </c>
      <c r="O14" s="52">
        <f t="shared" si="4"/>
        <v>-1</v>
      </c>
      <c r="P14" s="53">
        <f t="shared" si="7"/>
        <v>1</v>
      </c>
      <c r="Q14" s="54">
        <v>3</v>
      </c>
      <c r="S14">
        <f t="shared" si="5"/>
        <v>-10.106828315942025</v>
      </c>
      <c r="AA14">
        <f t="shared" si="8"/>
        <v>-5.1103985913043459</v>
      </c>
    </row>
    <row r="15" spans="1:27">
      <c r="A15" s="38">
        <v>10</v>
      </c>
      <c r="B15" s="24" t="s">
        <v>24</v>
      </c>
      <c r="C15" s="25">
        <v>70.678160000000005</v>
      </c>
      <c r="D15" s="32">
        <f t="shared" si="0"/>
        <v>-1</v>
      </c>
      <c r="E15" s="33">
        <f t="shared" si="6"/>
        <v>0</v>
      </c>
      <c r="F15" s="19">
        <v>10</v>
      </c>
      <c r="K15" s="32">
        <f t="shared" si="1"/>
        <v>69.28722546376811</v>
      </c>
      <c r="L15" s="28">
        <f t="shared" si="9"/>
        <v>2.766741907246383</v>
      </c>
      <c r="M15" s="28">
        <f t="shared" si="2"/>
        <v>72.053967371014494</v>
      </c>
      <c r="N15" s="33">
        <f t="shared" si="3"/>
        <v>-1.3758073710144885</v>
      </c>
      <c r="O15" s="52">
        <f t="shared" si="4"/>
        <v>-1</v>
      </c>
      <c r="P15" s="53">
        <f t="shared" si="7"/>
        <v>0</v>
      </c>
      <c r="Q15" s="54"/>
      <c r="S15">
        <f t="shared" si="5"/>
        <v>1.3909345362318959</v>
      </c>
      <c r="AA15">
        <f t="shared" si="8"/>
        <v>-0.13878333333332904</v>
      </c>
    </row>
    <row r="16" spans="1:27" ht="17" thickBot="1">
      <c r="A16" s="38">
        <v>11</v>
      </c>
      <c r="B16" s="24" t="s">
        <v>25</v>
      </c>
      <c r="C16" s="25">
        <v>79.295829999999995</v>
      </c>
      <c r="D16" s="32">
        <f t="shared" si="0"/>
        <v>1</v>
      </c>
      <c r="E16" s="33">
        <f t="shared" si="6"/>
        <v>1</v>
      </c>
      <c r="F16" s="19"/>
      <c r="K16" s="32">
        <f t="shared" si="1"/>
        <v>70.866272611594198</v>
      </c>
      <c r="L16" s="28">
        <f t="shared" si="9"/>
        <v>8.950488092753627</v>
      </c>
      <c r="M16" s="28">
        <f t="shared" si="2"/>
        <v>79.816760704347828</v>
      </c>
      <c r="N16" s="33">
        <f t="shared" si="3"/>
        <v>-0.52093070434783328</v>
      </c>
      <c r="O16" s="52">
        <f t="shared" si="4"/>
        <v>-1</v>
      </c>
      <c r="P16" s="53">
        <f t="shared" si="7"/>
        <v>0</v>
      </c>
      <c r="Q16" s="54"/>
      <c r="S16">
        <f t="shared" si="5"/>
        <v>8.4295573884057973</v>
      </c>
      <c r="AA16">
        <f t="shared" si="8"/>
        <v>0.85487666666665518</v>
      </c>
    </row>
    <row r="17" spans="1:27">
      <c r="A17" s="38">
        <v>12</v>
      </c>
      <c r="B17" s="24" t="s">
        <v>26</v>
      </c>
      <c r="C17" s="25">
        <v>66.999529999999993</v>
      </c>
      <c r="D17" s="32">
        <f t="shared" si="0"/>
        <v>-1</v>
      </c>
      <c r="E17" s="33">
        <f t="shared" si="6"/>
        <v>1</v>
      </c>
      <c r="F17" s="19">
        <v>2</v>
      </c>
      <c r="H17" s="11" t="s">
        <v>27</v>
      </c>
      <c r="I17" s="13">
        <f>TINV(0.05,22)</f>
        <v>2.0738730679040258</v>
      </c>
      <c r="K17" s="32">
        <f t="shared" si="1"/>
        <v>72.445319759420286</v>
      </c>
      <c r="L17" s="28">
        <f t="shared" si="9"/>
        <v>-2.8474257217391234</v>
      </c>
      <c r="M17" s="28">
        <f t="shared" si="2"/>
        <v>69.597894037681158</v>
      </c>
      <c r="N17" s="33">
        <f t="shared" si="3"/>
        <v>-2.598364037681165</v>
      </c>
      <c r="O17" s="52">
        <f t="shared" si="4"/>
        <v>-1</v>
      </c>
      <c r="P17" s="53">
        <f t="shared" si="7"/>
        <v>0</v>
      </c>
      <c r="Q17" s="54">
        <v>3</v>
      </c>
      <c r="S17">
        <f t="shared" si="5"/>
        <v>-5.4457897594202933</v>
      </c>
      <c r="AA17">
        <f t="shared" si="8"/>
        <v>-2.0774333333333317</v>
      </c>
    </row>
    <row r="18" spans="1:27">
      <c r="A18" s="38">
        <v>13</v>
      </c>
      <c r="B18" s="24" t="s">
        <v>28</v>
      </c>
      <c r="C18" s="25">
        <v>67.934709999999995</v>
      </c>
      <c r="D18" s="32">
        <f t="shared" si="0"/>
        <v>-1</v>
      </c>
      <c r="E18" s="33">
        <f t="shared" si="6"/>
        <v>0</v>
      </c>
      <c r="F18" s="19">
        <v>1</v>
      </c>
      <c r="H18" s="7" t="s">
        <v>5</v>
      </c>
      <c r="I18" s="8">
        <f>ABS(AVERAGE(N6:N29))*SQRT(24)/STDEV(N6:N29)</f>
        <v>2.8410513420559759E-15</v>
      </c>
      <c r="K18" s="32">
        <f t="shared" si="1"/>
        <v>74.02436690724636</v>
      </c>
      <c r="L18" s="28">
        <f t="shared" si="9"/>
        <v>-8.8698042782608635</v>
      </c>
      <c r="M18" s="28">
        <f t="shared" si="2"/>
        <v>65.154562628985502</v>
      </c>
      <c r="N18" s="33">
        <f t="shared" si="3"/>
        <v>2.7801473710144933</v>
      </c>
      <c r="O18" s="52">
        <f t="shared" si="4"/>
        <v>1</v>
      </c>
      <c r="P18" s="53">
        <f t="shared" si="7"/>
        <v>1</v>
      </c>
      <c r="Q18" s="54"/>
      <c r="S18">
        <f t="shared" si="5"/>
        <v>-6.0896569072463649</v>
      </c>
      <c r="AA18">
        <f t="shared" si="8"/>
        <v>5.3785114086956582</v>
      </c>
    </row>
    <row r="19" spans="1:27">
      <c r="A19" s="38">
        <v>14</v>
      </c>
      <c r="B19" s="24" t="s">
        <v>29</v>
      </c>
      <c r="C19" s="25">
        <v>75.314809999999994</v>
      </c>
      <c r="D19" s="32">
        <f t="shared" si="0"/>
        <v>1</v>
      </c>
      <c r="E19" s="33">
        <f t="shared" si="6"/>
        <v>1</v>
      </c>
      <c r="F19" s="19">
        <v>1</v>
      </c>
      <c r="H19" s="7"/>
      <c r="I19" s="8"/>
      <c r="K19" s="32">
        <f t="shared" si="1"/>
        <v>75.603414055072449</v>
      </c>
      <c r="L19" s="28">
        <f t="shared" si="9"/>
        <v>2.766741907246383</v>
      </c>
      <c r="M19" s="28">
        <f t="shared" si="2"/>
        <v>78.370155962318833</v>
      </c>
      <c r="N19" s="33">
        <f t="shared" si="3"/>
        <v>-3.0553459623188388</v>
      </c>
      <c r="O19" s="52">
        <f t="shared" si="4"/>
        <v>-1</v>
      </c>
      <c r="P19" s="53">
        <f t="shared" si="7"/>
        <v>1</v>
      </c>
      <c r="Q19" s="54">
        <v>2</v>
      </c>
      <c r="S19">
        <f t="shared" si="5"/>
        <v>-0.28860405507245446</v>
      </c>
      <c r="AA19">
        <f t="shared" si="8"/>
        <v>-5.8354933333333321</v>
      </c>
    </row>
    <row r="20" spans="1:27">
      <c r="A20" s="38">
        <v>15</v>
      </c>
      <c r="B20" s="24" t="s">
        <v>30</v>
      </c>
      <c r="C20" s="25">
        <v>85.920190000000005</v>
      </c>
      <c r="D20" s="32">
        <f t="shared" si="0"/>
        <v>1</v>
      </c>
      <c r="E20" s="33">
        <f t="shared" si="6"/>
        <v>0</v>
      </c>
      <c r="F20" s="19"/>
      <c r="H20" s="7"/>
      <c r="I20" s="8"/>
      <c r="K20" s="32">
        <f t="shared" si="1"/>
        <v>77.182461202898537</v>
      </c>
      <c r="L20" s="28">
        <f t="shared" si="9"/>
        <v>8.950488092753627</v>
      </c>
      <c r="M20" s="28">
        <f t="shared" si="2"/>
        <v>86.132949295652168</v>
      </c>
      <c r="N20" s="33">
        <f t="shared" si="3"/>
        <v>-0.21275929565216245</v>
      </c>
      <c r="O20" s="52">
        <f t="shared" si="4"/>
        <v>-1</v>
      </c>
      <c r="P20" s="53">
        <f t="shared" si="7"/>
        <v>0</v>
      </c>
      <c r="Q20" s="54">
        <v>1</v>
      </c>
      <c r="S20">
        <f t="shared" si="5"/>
        <v>8.7377287971014681</v>
      </c>
      <c r="AA20">
        <f t="shared" si="8"/>
        <v>2.8425866666666764</v>
      </c>
    </row>
    <row r="21" spans="1:27">
      <c r="A21" s="38">
        <v>16</v>
      </c>
      <c r="B21" s="24" t="s">
        <v>31</v>
      </c>
      <c r="C21" s="25">
        <v>77.994259999999997</v>
      </c>
      <c r="D21" s="32">
        <f t="shared" si="0"/>
        <v>1</v>
      </c>
      <c r="E21" s="33">
        <f t="shared" si="6"/>
        <v>0</v>
      </c>
      <c r="F21" s="19"/>
      <c r="H21" s="7" t="s">
        <v>32</v>
      </c>
      <c r="I21" s="8">
        <f>30/6*(SKEW(N6:N29)^2+(KURT(N6:N29)-3)^2/4)</f>
        <v>17.118739542021768</v>
      </c>
      <c r="K21" s="32">
        <f t="shared" si="1"/>
        <v>78.761508350724625</v>
      </c>
      <c r="L21" s="28">
        <f t="shared" si="9"/>
        <v>-2.8474257217391234</v>
      </c>
      <c r="M21" s="28">
        <f t="shared" si="2"/>
        <v>75.914082628985497</v>
      </c>
      <c r="N21" s="33">
        <f t="shared" si="3"/>
        <v>2.0801773710145</v>
      </c>
      <c r="O21" s="52">
        <f t="shared" si="4"/>
        <v>1</v>
      </c>
      <c r="P21" s="53">
        <f t="shared" si="7"/>
        <v>1</v>
      </c>
      <c r="Q21" s="54"/>
      <c r="S21">
        <f t="shared" si="5"/>
        <v>-0.76724835072462838</v>
      </c>
      <c r="AA21">
        <f t="shared" si="8"/>
        <v>2.2929366666666624</v>
      </c>
    </row>
    <row r="22" spans="1:27">
      <c r="A22" s="38">
        <v>17</v>
      </c>
      <c r="B22" s="24" t="s">
        <v>33</v>
      </c>
      <c r="C22" s="25">
        <v>69.449150000000003</v>
      </c>
      <c r="D22" s="32">
        <f t="shared" si="0"/>
        <v>-1</v>
      </c>
      <c r="E22" s="33">
        <f t="shared" si="6"/>
        <v>1</v>
      </c>
      <c r="F22" s="19"/>
      <c r="H22" s="7" t="s">
        <v>34</v>
      </c>
      <c r="I22" s="8">
        <f>CHIINV(0.95,23)</f>
        <v>13.090514188172801</v>
      </c>
      <c r="K22" s="32">
        <f t="shared" si="1"/>
        <v>80.340555498550714</v>
      </c>
      <c r="L22" s="28">
        <f t="shared" si="9"/>
        <v>-8.8698042782608635</v>
      </c>
      <c r="M22" s="28">
        <f t="shared" si="2"/>
        <v>71.470751220289856</v>
      </c>
      <c r="N22" s="33">
        <f t="shared" si="3"/>
        <v>-2.0216012202898526</v>
      </c>
      <c r="O22" s="52">
        <f t="shared" si="4"/>
        <v>-1</v>
      </c>
      <c r="P22" s="53">
        <f t="shared" si="7"/>
        <v>1</v>
      </c>
      <c r="Q22" s="54"/>
      <c r="S22">
        <f t="shared" si="5"/>
        <v>-10.891405498550711</v>
      </c>
      <c r="AA22">
        <f t="shared" si="8"/>
        <v>-4.1017785913043525</v>
      </c>
    </row>
    <row r="23" spans="1:27">
      <c r="A23" s="38">
        <v>18</v>
      </c>
      <c r="B23" s="24" t="s">
        <v>35</v>
      </c>
      <c r="C23" s="25">
        <v>84.761520000000004</v>
      </c>
      <c r="D23" s="32">
        <f t="shared" si="0"/>
        <v>1</v>
      </c>
      <c r="E23" s="33">
        <f t="shared" si="6"/>
        <v>1</v>
      </c>
      <c r="F23" s="19"/>
      <c r="H23" s="7"/>
      <c r="I23" s="8"/>
      <c r="K23" s="32">
        <f t="shared" si="1"/>
        <v>81.919602646376802</v>
      </c>
      <c r="L23" s="28">
        <f t="shared" si="9"/>
        <v>2.766741907246383</v>
      </c>
      <c r="M23" s="28">
        <f t="shared" si="2"/>
        <v>84.686344553623186</v>
      </c>
      <c r="N23" s="33">
        <f t="shared" si="3"/>
        <v>7.5175446376817945E-2</v>
      </c>
      <c r="O23" s="52">
        <f t="shared" si="4"/>
        <v>1</v>
      </c>
      <c r="P23" s="53">
        <f t="shared" si="7"/>
        <v>1</v>
      </c>
      <c r="Q23" s="54"/>
      <c r="S23">
        <f t="shared" si="5"/>
        <v>2.8419173536232023</v>
      </c>
      <c r="AA23">
        <f t="shared" si="8"/>
        <v>2.0967766666666705</v>
      </c>
    </row>
    <row r="24" spans="1:27">
      <c r="A24" s="38">
        <v>19</v>
      </c>
      <c r="B24" s="24" t="s">
        <v>36</v>
      </c>
      <c r="C24" s="25">
        <v>90.999539999999996</v>
      </c>
      <c r="D24" s="32">
        <f t="shared" si="0"/>
        <v>1</v>
      </c>
      <c r="E24" s="33">
        <f t="shared" si="6"/>
        <v>0</v>
      </c>
      <c r="F24" s="19"/>
      <c r="H24" s="7"/>
      <c r="I24" s="8"/>
      <c r="K24" s="32">
        <f t="shared" si="1"/>
        <v>83.49864979420289</v>
      </c>
      <c r="L24" s="28">
        <f t="shared" si="9"/>
        <v>8.950488092753627</v>
      </c>
      <c r="M24" s="28">
        <f t="shared" si="2"/>
        <v>92.449137886956521</v>
      </c>
      <c r="N24" s="33">
        <f t="shared" si="3"/>
        <v>-1.4495978869565249</v>
      </c>
      <c r="O24" s="52">
        <f t="shared" si="4"/>
        <v>-1</v>
      </c>
      <c r="P24" s="53">
        <f t="shared" si="7"/>
        <v>1</v>
      </c>
      <c r="Q24" s="54">
        <v>4</v>
      </c>
      <c r="S24">
        <f t="shared" si="5"/>
        <v>7.5008902057971056</v>
      </c>
      <c r="AA24">
        <f t="shared" si="8"/>
        <v>-1.5247733333333429</v>
      </c>
    </row>
    <row r="25" spans="1:27">
      <c r="A25" s="38">
        <v>20</v>
      </c>
      <c r="B25" s="24" t="s">
        <v>37</v>
      </c>
      <c r="C25" s="25">
        <v>78.444630000000004</v>
      </c>
      <c r="D25" s="32">
        <f t="shared" si="0"/>
        <v>1</v>
      </c>
      <c r="E25" s="33">
        <f t="shared" si="6"/>
        <v>0</v>
      </c>
      <c r="F25" s="19"/>
      <c r="H25" s="7" t="s">
        <v>38</v>
      </c>
      <c r="I25" s="8">
        <f>SUMSQ(AA7:AA29)/SUMSQ(N6:N29)</f>
        <v>2.2348635306124671</v>
      </c>
      <c r="K25" s="32">
        <f t="shared" si="1"/>
        <v>85.077696942028979</v>
      </c>
      <c r="L25" s="28">
        <f t="shared" si="9"/>
        <v>-2.8474257217391234</v>
      </c>
      <c r="M25" s="28">
        <f t="shared" si="2"/>
        <v>82.23027122028985</v>
      </c>
      <c r="N25" s="33">
        <f t="shared" si="3"/>
        <v>-3.7856412202898468</v>
      </c>
      <c r="O25" s="52">
        <f t="shared" si="4"/>
        <v>-1</v>
      </c>
      <c r="P25" s="53">
        <f t="shared" si="7"/>
        <v>0</v>
      </c>
      <c r="Q25" s="54"/>
      <c r="S25">
        <f t="shared" si="5"/>
        <v>-6.6330669420289752</v>
      </c>
      <c r="AA25">
        <f t="shared" si="8"/>
        <v>-2.3360433333333219</v>
      </c>
    </row>
    <row r="26" spans="1:27">
      <c r="A26" s="38">
        <v>21</v>
      </c>
      <c r="B26" s="24" t="s">
        <v>39</v>
      </c>
      <c r="C26" s="25">
        <v>76.888509999999997</v>
      </c>
      <c r="D26" s="32">
        <f t="shared" si="0"/>
        <v>1</v>
      </c>
      <c r="E26" s="33">
        <f t="shared" si="6"/>
        <v>0</v>
      </c>
      <c r="F26" s="19"/>
      <c r="H26" s="15" t="s">
        <v>40</v>
      </c>
      <c r="I26" s="8">
        <v>1.27</v>
      </c>
      <c r="K26" s="32">
        <f t="shared" si="1"/>
        <v>86.656744089855067</v>
      </c>
      <c r="L26" s="28">
        <f t="shared" si="9"/>
        <v>-8.8698042782608635</v>
      </c>
      <c r="M26" s="28">
        <f t="shared" si="2"/>
        <v>77.786939811594209</v>
      </c>
      <c r="N26" s="33">
        <f t="shared" si="3"/>
        <v>-0.89842981159421242</v>
      </c>
      <c r="O26" s="52">
        <f t="shared" si="4"/>
        <v>-1</v>
      </c>
      <c r="P26" s="53">
        <f t="shared" si="7"/>
        <v>0</v>
      </c>
      <c r="Q26" s="54">
        <v>2</v>
      </c>
      <c r="S26">
        <f t="shared" si="5"/>
        <v>-9.7682340898550706</v>
      </c>
      <c r="AA26">
        <f t="shared" si="8"/>
        <v>2.8872114086956344</v>
      </c>
    </row>
    <row r="27" spans="1:27">
      <c r="A27" s="38">
        <v>22</v>
      </c>
      <c r="B27" s="24" t="s">
        <v>41</v>
      </c>
      <c r="C27" s="25">
        <v>92.352950000000007</v>
      </c>
      <c r="D27" s="32">
        <f t="shared" si="0"/>
        <v>1</v>
      </c>
      <c r="E27" s="33">
        <f t="shared" si="6"/>
        <v>0</v>
      </c>
      <c r="F27" s="19"/>
      <c r="H27" s="15" t="s">
        <v>42</v>
      </c>
      <c r="I27" s="8">
        <v>1.45</v>
      </c>
      <c r="K27" s="32">
        <f t="shared" si="1"/>
        <v>88.235791237681156</v>
      </c>
      <c r="L27" s="28">
        <f t="shared" si="9"/>
        <v>2.766741907246383</v>
      </c>
      <c r="M27" s="28">
        <f t="shared" si="2"/>
        <v>91.00253314492754</v>
      </c>
      <c r="N27" s="33">
        <f t="shared" si="3"/>
        <v>1.3504168550724671</v>
      </c>
      <c r="O27" s="52">
        <f t="shared" si="4"/>
        <v>1</v>
      </c>
      <c r="P27" s="53">
        <f t="shared" si="7"/>
        <v>1</v>
      </c>
      <c r="Q27" s="54">
        <v>1</v>
      </c>
      <c r="S27">
        <f t="shared" si="5"/>
        <v>4.1171587623188515</v>
      </c>
      <c r="AA27">
        <f t="shared" si="8"/>
        <v>2.2488466666666795</v>
      </c>
    </row>
    <row r="28" spans="1:27" ht="17" thickBot="1">
      <c r="A28" s="38">
        <v>23</v>
      </c>
      <c r="B28" s="24" t="s">
        <v>43</v>
      </c>
      <c r="C28" s="25">
        <v>99.596699999999998</v>
      </c>
      <c r="D28" s="32">
        <f t="shared" si="0"/>
        <v>1</v>
      </c>
      <c r="E28" s="33">
        <f t="shared" si="6"/>
        <v>0</v>
      </c>
      <c r="F28" s="19"/>
      <c r="H28" s="9" t="s">
        <v>44</v>
      </c>
      <c r="I28" s="10">
        <f>4-I25</f>
        <v>1.7651364693875329</v>
      </c>
      <c r="K28" s="32">
        <f t="shared" si="1"/>
        <v>89.814838385507244</v>
      </c>
      <c r="L28" s="28">
        <f t="shared" si="9"/>
        <v>8.950488092753627</v>
      </c>
      <c r="M28" s="28">
        <f t="shared" si="2"/>
        <v>98.765326478260874</v>
      </c>
      <c r="N28" s="33">
        <f t="shared" si="3"/>
        <v>0.83137352173912404</v>
      </c>
      <c r="O28" s="52">
        <f t="shared" si="4"/>
        <v>1</v>
      </c>
      <c r="P28" s="53">
        <f t="shared" si="7"/>
        <v>0</v>
      </c>
      <c r="Q28" s="54"/>
      <c r="S28">
        <f t="shared" si="5"/>
        <v>9.7818616144927546</v>
      </c>
      <c r="AA28">
        <f t="shared" si="8"/>
        <v>-0.51904333333334307</v>
      </c>
    </row>
    <row r="29" spans="1:27">
      <c r="A29" s="39">
        <v>24</v>
      </c>
      <c r="B29" s="26" t="s">
        <v>45</v>
      </c>
      <c r="C29" s="27">
        <v>90.066270000000003</v>
      </c>
      <c r="D29" s="34">
        <f t="shared" si="0"/>
        <v>1</v>
      </c>
      <c r="E29" s="36">
        <f t="shared" si="6"/>
        <v>0</v>
      </c>
      <c r="F29" s="19">
        <v>10</v>
      </c>
      <c r="K29" s="34">
        <f>$I$5+$H$5*A29</f>
        <v>91.393885533333332</v>
      </c>
      <c r="L29" s="35">
        <f t="shared" si="9"/>
        <v>-2.8474257217391234</v>
      </c>
      <c r="M29" s="35">
        <f>K29+L29</f>
        <v>88.546459811594204</v>
      </c>
      <c r="N29" s="36">
        <f t="shared" si="3"/>
        <v>1.5198101884057991</v>
      </c>
      <c r="O29" s="55">
        <f t="shared" si="4"/>
        <v>1</v>
      </c>
      <c r="P29" s="56">
        <f t="shared" si="7"/>
        <v>0</v>
      </c>
      <c r="Q29" s="57">
        <v>2</v>
      </c>
      <c r="S29">
        <f t="shared" si="5"/>
        <v>-1.3276155333333293</v>
      </c>
      <c r="AA29">
        <f t="shared" si="8"/>
        <v>0.68843666666667502</v>
      </c>
    </row>
    <row r="31" spans="1:27">
      <c r="D31" t="s">
        <v>46</v>
      </c>
      <c r="E31">
        <f>SUM(E7:E29)</f>
        <v>7</v>
      </c>
      <c r="Q31">
        <f>COUNTA(Q8:Q29)</f>
        <v>11</v>
      </c>
    </row>
    <row r="32" spans="1:27">
      <c r="A32" s="16"/>
      <c r="B32" s="16"/>
      <c r="C32" s="16" t="s">
        <v>47</v>
      </c>
    </row>
    <row r="33" spans="1:21">
      <c r="A33" s="40">
        <f>A29+1</f>
        <v>25</v>
      </c>
      <c r="B33" s="41"/>
      <c r="C33" s="42">
        <f>$I$5+$H$5*A33+L6</f>
        <v>84.103128402898562</v>
      </c>
    </row>
    <row r="34" spans="1:21">
      <c r="A34" s="43">
        <f>A33+1</f>
        <v>26</v>
      </c>
      <c r="B34" s="44"/>
      <c r="C34" s="45">
        <f>$I$5+$H$5*A34+L7</f>
        <v>97.318721736231879</v>
      </c>
    </row>
    <row r="35" spans="1:21">
      <c r="A35" s="43">
        <f>A34+1</f>
        <v>27</v>
      </c>
      <c r="B35" s="44"/>
      <c r="C35" s="45">
        <f>$I$5+$H$5*A35+L8</f>
        <v>105.08151506956521</v>
      </c>
    </row>
    <row r="36" spans="1:21">
      <c r="A36" s="46">
        <f>A35+1</f>
        <v>28</v>
      </c>
      <c r="B36" s="47"/>
      <c r="C36" s="48">
        <f>$I$5+$H$5*A36+L9</f>
        <v>94.862648402898543</v>
      </c>
    </row>
    <row r="41" spans="1:21">
      <c r="T41" s="17"/>
      <c r="U41" s="18"/>
    </row>
    <row r="42" spans="1:21">
      <c r="T42" s="17"/>
      <c r="U42" s="18"/>
    </row>
    <row r="43" spans="1:21">
      <c r="T43" s="17"/>
      <c r="U43" s="18"/>
    </row>
    <row r="44" spans="1:21">
      <c r="T44" s="17"/>
      <c r="U44" s="18"/>
    </row>
    <row r="45" spans="1:21">
      <c r="T45" s="17"/>
      <c r="U45" s="18"/>
    </row>
    <row r="46" spans="1:21">
      <c r="T46" s="17"/>
      <c r="U46" s="18"/>
    </row>
    <row r="47" spans="1:21">
      <c r="T47" s="17"/>
      <c r="U47" s="18"/>
    </row>
    <row r="48" spans="1:21">
      <c r="T48" s="17"/>
      <c r="U48" s="18"/>
    </row>
    <row r="49" spans="20:21">
      <c r="T49" s="17"/>
      <c r="U49" s="18"/>
    </row>
    <row r="50" spans="20:21">
      <c r="T50" s="17"/>
      <c r="U50" s="18"/>
    </row>
    <row r="51" spans="20:21">
      <c r="T51" s="17"/>
      <c r="U51" s="18"/>
    </row>
    <row r="52" spans="20:21">
      <c r="T52" s="17"/>
      <c r="U52" s="18"/>
    </row>
    <row r="53" spans="20:21">
      <c r="T53" s="17"/>
      <c r="U53" s="18"/>
    </row>
    <row r="54" spans="20:21">
      <c r="T54" s="17"/>
      <c r="U54" s="18"/>
    </row>
    <row r="55" spans="20:21">
      <c r="T55" s="17"/>
      <c r="U55" s="18"/>
    </row>
    <row r="56" spans="20:21">
      <c r="T56" s="17"/>
      <c r="U56" s="18"/>
    </row>
    <row r="57" spans="20:21">
      <c r="T57" s="17"/>
      <c r="U57" s="18"/>
    </row>
    <row r="58" spans="20:21">
      <c r="T58" s="17"/>
      <c r="U58" s="18"/>
    </row>
    <row r="59" spans="20:21">
      <c r="T59" s="17"/>
      <c r="U59" s="18"/>
    </row>
    <row r="60" spans="20:21">
      <c r="T60" s="17"/>
      <c r="U60" s="18"/>
    </row>
    <row r="61" spans="20:21">
      <c r="T61" s="17"/>
      <c r="U61" s="18"/>
    </row>
    <row r="62" spans="20:21">
      <c r="T62" s="17"/>
      <c r="U62" s="18"/>
    </row>
    <row r="63" spans="20:21">
      <c r="T63" s="17"/>
      <c r="U63" s="18"/>
    </row>
    <row r="64" spans="20:21">
      <c r="T64" s="17"/>
      <c r="U64" s="18"/>
    </row>
  </sheetData>
  <mergeCells count="1">
    <mergeCell ref="H4:I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5</xdr:col>
                <xdr:colOff>215900</xdr:colOff>
                <xdr:row>5</xdr:row>
                <xdr:rowOff>114300</xdr:rowOff>
              </from>
              <to>
                <xdr:col>6</xdr:col>
                <xdr:colOff>292100</xdr:colOff>
                <xdr:row>7</xdr:row>
                <xdr:rowOff>203200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Романычев Леонид Романович</dc:creator>
  <cp:lastModifiedBy>Романычев Леонид Романович</cp:lastModifiedBy>
  <dcterms:created xsi:type="dcterms:W3CDTF">2022-01-20T08:52:40Z</dcterms:created>
  <dcterms:modified xsi:type="dcterms:W3CDTF">2022-01-20T09:41:37Z</dcterms:modified>
</cp:coreProperties>
</file>