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st-\OneDrive\Рабочий стол\"/>
    </mc:Choice>
  </mc:AlternateContent>
  <bookViews>
    <workbookView xWindow="0" yWindow="0" windowWidth="28800" windowHeight="11880"/>
  </bookViews>
  <sheets>
    <sheet name="Лист2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2" i="5" l="1"/>
  <c r="H102" i="5" l="1"/>
  <c r="A103" i="5"/>
  <c r="A104" i="5" s="1"/>
  <c r="H57" i="5"/>
  <c r="H95" i="5"/>
  <c r="I87" i="5"/>
  <c r="F74" i="5"/>
  <c r="H74" i="5" s="1"/>
  <c r="F64" i="5"/>
  <c r="F71" i="5" s="1"/>
  <c r="H71" i="5" s="1"/>
  <c r="A65" i="5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H94" i="5"/>
  <c r="H93" i="5"/>
  <c r="H91" i="5"/>
  <c r="H87" i="5"/>
  <c r="H86" i="5"/>
  <c r="H84" i="5"/>
  <c r="H83" i="5"/>
  <c r="H81" i="5"/>
  <c r="H80" i="5"/>
  <c r="H78" i="5"/>
  <c r="H77" i="5"/>
  <c r="H73" i="5"/>
  <c r="H72" i="5"/>
  <c r="H70" i="5"/>
  <c r="H68" i="5"/>
  <c r="H66" i="5"/>
  <c r="H65" i="5"/>
  <c r="H56" i="5"/>
  <c r="H55" i="5"/>
  <c r="H60" i="5" s="1"/>
  <c r="H49" i="5"/>
  <c r="F50" i="5"/>
  <c r="H50" i="5" s="1"/>
  <c r="H46" i="5"/>
  <c r="H45" i="5"/>
  <c r="F44" i="5"/>
  <c r="H44" i="5" s="1"/>
  <c r="H40" i="5"/>
  <c r="H39" i="5"/>
  <c r="F38" i="5"/>
  <c r="I39" i="5" s="1"/>
  <c r="I43" i="5"/>
  <c r="H43" i="5"/>
  <c r="F41" i="5"/>
  <c r="H41" i="5" s="1"/>
  <c r="H42" i="5"/>
  <c r="H37" i="5"/>
  <c r="H36" i="5"/>
  <c r="H48" i="5"/>
  <c r="H47" i="5"/>
  <c r="F13" i="5"/>
  <c r="H13" i="5" s="1"/>
  <c r="H32" i="5"/>
  <c r="H34" i="5"/>
  <c r="H35" i="5"/>
  <c r="H28" i="5"/>
  <c r="H27" i="5"/>
  <c r="H30" i="5"/>
  <c r="F26" i="5"/>
  <c r="H26" i="5" s="1"/>
  <c r="A13" i="5"/>
  <c r="A14" i="5" s="1"/>
  <c r="A15" i="5" s="1"/>
  <c r="A16" i="5" s="1"/>
  <c r="F16" i="5"/>
  <c r="H16" i="5" s="1"/>
  <c r="H23" i="5" s="1"/>
  <c r="H19" i="5"/>
  <c r="H22" i="5" s="1"/>
  <c r="H98" i="5" l="1"/>
  <c r="H110" i="5" s="1"/>
  <c r="I73" i="5"/>
  <c r="H38" i="5"/>
  <c r="F75" i="5"/>
  <c r="H75" i="5" s="1"/>
  <c r="F51" i="5"/>
  <c r="F52" i="5" s="1"/>
  <c r="F76" i="5"/>
  <c r="I42" i="5"/>
  <c r="I66" i="5"/>
  <c r="H64" i="5"/>
  <c r="F69" i="5"/>
  <c r="F67" i="5"/>
  <c r="F14" i="5"/>
  <c r="H14" i="5" s="1"/>
  <c r="A17" i="5"/>
  <c r="A18" i="5" s="1"/>
  <c r="A19" i="5" s="1"/>
  <c r="A20" i="5" s="1"/>
  <c r="F33" i="5"/>
  <c r="H33" i="5" s="1"/>
  <c r="I28" i="5"/>
  <c r="F29" i="5"/>
  <c r="F31" i="5"/>
  <c r="H67" i="5" l="1"/>
  <c r="I68" i="5"/>
  <c r="H76" i="5"/>
  <c r="F79" i="5"/>
  <c r="I77" i="5"/>
  <c r="H69" i="5"/>
  <c r="I70" i="5"/>
  <c r="I35" i="5"/>
  <c r="H29" i="5"/>
  <c r="I30" i="5"/>
  <c r="H31" i="5"/>
  <c r="I32" i="5"/>
  <c r="H79" i="5" l="1"/>
  <c r="I81" i="5"/>
  <c r="I80" i="5"/>
  <c r="F82" i="5"/>
  <c r="H82" i="5" l="1"/>
  <c r="F85" i="5"/>
  <c r="F89" i="5"/>
  <c r="H85" i="5" l="1"/>
  <c r="F88" i="5"/>
  <c r="H88" i="5" s="1"/>
  <c r="F90" i="5"/>
  <c r="H89" i="5"/>
  <c r="H96" i="5" l="1"/>
  <c r="H90" i="5"/>
  <c r="H97" i="5" s="1"/>
  <c r="H99" i="5" s="1"/>
  <c r="I91" i="5"/>
  <c r="A27" i="5" l="1"/>
  <c r="A28" i="5" s="1"/>
  <c r="A29" i="5" s="1"/>
  <c r="H15" i="5"/>
  <c r="H51" i="5"/>
  <c r="H58" i="5" s="1"/>
  <c r="H53" i="5"/>
  <c r="F12" i="5"/>
  <c r="H12" i="5" s="1"/>
  <c r="H52" i="5"/>
  <c r="H59" i="5" s="1"/>
  <c r="H109" i="5" s="1"/>
  <c r="H61" i="5" l="1"/>
  <c r="F17" i="5"/>
  <c r="A30" i="5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l="1"/>
  <c r="A56" i="5" s="1"/>
  <c r="H17" i="5"/>
  <c r="F18" i="5"/>
  <c r="H18" i="5" s="1"/>
  <c r="H21" i="5" l="1"/>
  <c r="H24" i="5" l="1"/>
  <c r="H108" i="5"/>
  <c r="G104" i="5" l="1"/>
  <c r="H104" i="5" s="1"/>
  <c r="G103" i="5"/>
  <c r="H103" i="5" s="1"/>
  <c r="H105" i="5" s="1"/>
  <c r="H111" i="5" s="1"/>
  <c r="H106" i="5" l="1"/>
  <c r="H112" i="5" s="1"/>
</calcChain>
</file>

<file path=xl/sharedStrings.xml><?xml version="1.0" encoding="utf-8"?>
<sst xmlns="http://schemas.openxmlformats.org/spreadsheetml/2006/main" count="276" uniqueCount="94">
  <si>
    <t>Заказчик:</t>
  </si>
  <si>
    <t>№ п/п</t>
  </si>
  <si>
    <t>Наименование работ</t>
  </si>
  <si>
    <t>Ед. изм.</t>
  </si>
  <si>
    <t>Объем</t>
  </si>
  <si>
    <t>м3</t>
  </si>
  <si>
    <t>м2</t>
  </si>
  <si>
    <t>шт</t>
  </si>
  <si>
    <t>Костыль Кс-1</t>
  </si>
  <si>
    <t>Признак</t>
  </si>
  <si>
    <t>СМР</t>
  </si>
  <si>
    <t>МТР</t>
  </si>
  <si>
    <t>Устройство парапетной крышки</t>
  </si>
  <si>
    <t xml:space="preserve">k расхода </t>
  </si>
  <si>
    <t>л</t>
  </si>
  <si>
    <t>Пропан</t>
  </si>
  <si>
    <t>Протокол согласования договорной цены</t>
  </si>
  <si>
    <t xml:space="preserve">Основание: </t>
  </si>
  <si>
    <t>Ремонт кровли</t>
  </si>
  <si>
    <t>Кровля с основанием из сэндвич панелей</t>
  </si>
  <si>
    <t>Цена за ед., с учетом НДС 20%</t>
  </si>
  <si>
    <t>Стоимость  с учетом НДС 20%</t>
  </si>
  <si>
    <t>Уборка и спуск мусора</t>
  </si>
  <si>
    <t>Вывоз и утилизация мусора</t>
  </si>
  <si>
    <t>ТЕХ</t>
  </si>
  <si>
    <t>Раздел 1. Демонтажные работы</t>
  </si>
  <si>
    <t>Очистка основания</t>
  </si>
  <si>
    <t>Итого работы:</t>
  </si>
  <si>
    <t>Укрытие рабочик мест баннерами</t>
  </si>
  <si>
    <t>Баннеры</t>
  </si>
  <si>
    <t>Итого материалы:</t>
  </si>
  <si>
    <t>Расходные материалы</t>
  </si>
  <si>
    <t>Итого техника:</t>
  </si>
  <si>
    <t>Итого раздел 1:</t>
  </si>
  <si>
    <t>Раздел 2. Монтажные работы</t>
  </si>
  <si>
    <t>Укладка утеплителя PIR в 1 слой 50мм</t>
  </si>
  <si>
    <t>Клей пена</t>
  </si>
  <si>
    <t>PIR СХМ/СХМ 50мм</t>
  </si>
  <si>
    <t>примечание для расчета</t>
  </si>
  <si>
    <t>76 упаковок по 22,6м2</t>
  </si>
  <si>
    <t>шт.</t>
  </si>
  <si>
    <t>Огрунтовка поверхности праймером</t>
  </si>
  <si>
    <t>Праймер битумный №01, 20л</t>
  </si>
  <si>
    <t>Устройство гидроизоляции из Унифлекс С</t>
  </si>
  <si>
    <t>Унифлекс С</t>
  </si>
  <si>
    <t>Устройство гидроизоляции из Техноэласт ЭКП</t>
  </si>
  <si>
    <t>Техноэласт ЭКП</t>
  </si>
  <si>
    <t>Демонтаж рулонной гидроизоляции с горизонтальной поверхности</t>
  </si>
  <si>
    <t>Демонтаж рулонной гидроизоляции с вертикальной поверхности</t>
  </si>
  <si>
    <t>п. м</t>
  </si>
  <si>
    <t>Демонтаж парапетных крышек</t>
  </si>
  <si>
    <t>Монтаж галтели</t>
  </si>
  <si>
    <t>Галтель Техноруф</t>
  </si>
  <si>
    <t>Унифлекс Экспресс ЭМП</t>
  </si>
  <si>
    <t>Устройство примыкания гидроизоляции в 1 слой под рейку на высоту до 600мм</t>
  </si>
  <si>
    <t>Техноэласт Пламя Стоп</t>
  </si>
  <si>
    <t>Монтаж рейки прижимной с герметизацией</t>
  </si>
  <si>
    <t>Рейка прижимная</t>
  </si>
  <si>
    <t>Мастика Технониколь №71</t>
  </si>
  <si>
    <t>Саморезостроконечный 4,8х50мм</t>
  </si>
  <si>
    <t>Слив Сл-1 из стального лисла крашенного 0,5мм</t>
  </si>
  <si>
    <t>Доставка материалов</t>
  </si>
  <si>
    <t>рейс</t>
  </si>
  <si>
    <t>Подъем материалов автокраном</t>
  </si>
  <si>
    <t>мсмена</t>
  </si>
  <si>
    <t>Итого раздел 2:</t>
  </si>
  <si>
    <t xml:space="preserve">Кровля с основанием ж/б </t>
  </si>
  <si>
    <t>Раздел 3. Монтажные работы</t>
  </si>
  <si>
    <t>Итого раздел 3:</t>
  </si>
  <si>
    <t>50 упаковок по 22,6м2</t>
  </si>
  <si>
    <t>Устройство слоя усиления гидроизоляции</t>
  </si>
  <si>
    <t>Всего по расчету:</t>
  </si>
  <si>
    <t>В том числе</t>
  </si>
  <si>
    <t>Всего работы:</t>
  </si>
  <si>
    <t>Всего материалы:</t>
  </si>
  <si>
    <t>Всего техника:</t>
  </si>
  <si>
    <t>Всего сопутствующие расходы:</t>
  </si>
  <si>
    <t>Раздел 4. Сопутствующие расходы</t>
  </si>
  <si>
    <t>ВЗиС</t>
  </si>
  <si>
    <t>Такелажные работы</t>
  </si>
  <si>
    <t>смена</t>
  </si>
  <si>
    <t>Накладные расходы</t>
  </si>
  <si>
    <t>Сметная прибыль</t>
  </si>
  <si>
    <t>%</t>
  </si>
  <si>
    <t>месяц</t>
  </si>
  <si>
    <t>СР</t>
  </si>
  <si>
    <t>НДС 20%:</t>
  </si>
  <si>
    <t>Объект: Торговый центр в городе Кострома на ул. Сенная</t>
  </si>
  <si>
    <t>компл</t>
  </si>
  <si>
    <t>ПРЗЛ</t>
  </si>
  <si>
    <t>РЗЛ</t>
  </si>
  <si>
    <t>РСР</t>
  </si>
  <si>
    <t>Итого Сопутствующие расходы:</t>
  </si>
  <si>
    <t>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</si>
</sst>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₽_-;\-* #,##0.00\ _₽_-;_-* &quot;-&quot;??\ _₽_-;_-@_-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6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rial"/>
      <family val="2"/>
      <charset val="204"/>
    </font>
    <font>
      <b/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i/>
      <sz val="12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theme="4" tint="-0.499984740745262"/>
      <name val="Times New Roman"/>
      <family val="1"/>
      <charset val="204"/>
    </font>
    <font>
      <b/>
      <sz val="12"/>
      <color theme="4" tint="-0.49998474074526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2">
    <xf numFmtId="0" fontId="0" fillId="0" borderId="0" xfId="0"/>
    <xf numFmtId="0" fontId="8" fillId="2" borderId="1" xfId="0" applyFont="1" applyFill="1" applyBorder="1" applyAlignment="1">
      <alignment horizontal="center" vertical="center" wrapText="1"/>
    </xf>
    <xf numFmtId="43" fontId="8" fillId="2" borderId="1" xfId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3" fontId="4" fillId="2" borderId="0" xfId="0" applyNumberFormat="1" applyFont="1" applyFill="1" applyAlignment="1">
      <alignment horizontal="right" vertical="center"/>
    </xf>
    <xf numFmtId="0" fontId="0" fillId="2" borderId="0" xfId="0" applyFill="1"/>
    <xf numFmtId="4" fontId="8" fillId="2" borderId="1" xfId="0" applyNumberFormat="1" applyFont="1" applyFill="1" applyBorder="1" applyAlignment="1">
      <alignment horizontal="right" vertical="center" wrapText="1"/>
    </xf>
    <xf numFmtId="0" fontId="6" fillId="2" borderId="0" xfId="0" applyFont="1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0" fontId="4" fillId="2" borderId="0" xfId="0" applyFont="1" applyFill="1" applyAlignment="1">
      <alignment horizontal="left" vertical="center"/>
    </xf>
    <xf numFmtId="0" fontId="7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9" fillId="2" borderId="0" xfId="0" applyFont="1" applyFill="1" applyAlignment="1">
      <alignment horizontal="center" vertical="center" wrapText="1"/>
    </xf>
    <xf numFmtId="0" fontId="9" fillId="2" borderId="0" xfId="0" applyFont="1" applyFill="1" applyAlignment="1">
      <alignment horizontal="right" vertical="center" wrapText="1"/>
    </xf>
    <xf numFmtId="43" fontId="7" fillId="2" borderId="1" xfId="1" applyFont="1" applyFill="1" applyBorder="1" applyAlignment="1">
      <alignment horizontal="right" vertical="center" wrapText="1"/>
    </xf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right"/>
    </xf>
    <xf numFmtId="0" fontId="0" fillId="2" borderId="0" xfId="0" applyFont="1" applyFill="1" applyAlignment="1">
      <alignment horizontal="left"/>
    </xf>
    <xf numFmtId="0" fontId="12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left" vertical="center" wrapText="1"/>
    </xf>
    <xf numFmtId="4" fontId="8" fillId="3" borderId="1" xfId="0" applyNumberFormat="1" applyFont="1" applyFill="1" applyBorder="1" applyAlignment="1">
      <alignment horizontal="right" vertical="center" wrapText="1"/>
    </xf>
    <xf numFmtId="43" fontId="8" fillId="3" borderId="1" xfId="1" applyFont="1" applyFill="1" applyBorder="1" applyAlignment="1">
      <alignment horizontal="righ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4" fontId="8" fillId="4" borderId="1" xfId="0" applyNumberFormat="1" applyFont="1" applyFill="1" applyBorder="1" applyAlignment="1">
      <alignment horizontal="right" vertical="center" wrapText="1"/>
    </xf>
    <xf numFmtId="43" fontId="8" fillId="4" borderId="1" xfId="1" applyFont="1" applyFill="1" applyBorder="1" applyAlignment="1">
      <alignment horizontal="right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43" fontId="14" fillId="2" borderId="1" xfId="1" applyFont="1" applyFill="1" applyBorder="1" applyAlignment="1">
      <alignment horizontal="righ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 wrapText="1"/>
    </xf>
    <xf numFmtId="3" fontId="2" fillId="2" borderId="0" xfId="0" applyNumberFormat="1" applyFont="1" applyFill="1" applyAlignment="1">
      <alignment horizontal="center" wrapText="1"/>
    </xf>
    <xf numFmtId="3" fontId="3" fillId="2" borderId="0" xfId="0" applyNumberFormat="1" applyFont="1" applyFill="1" applyAlignment="1">
      <alignment horizontal="center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17"/>
  <sheetViews>
    <sheetView tabSelected="1" topLeftCell="A76" workbookViewId="0">
      <selection activeCell="K10" sqref="K10"/>
    </sheetView>
  </sheetViews>
  <sheetFormatPr defaultRowHeight="15" x14ac:dyDescent="0.25"/>
  <cols>
    <col min="1" max="1" width="5.42578125" style="8" customWidth="1"/>
    <col min="2" max="2" width="62.42578125" style="11" customWidth="1"/>
    <col min="3" max="3" width="10.140625" style="8" customWidth="1"/>
    <col min="4" max="5" width="9" style="8" customWidth="1"/>
    <col min="6" max="6" width="13.7109375" style="12" bestFit="1" customWidth="1"/>
    <col min="7" max="7" width="13.85546875" style="8" customWidth="1"/>
    <col min="8" max="8" width="23.42578125" style="8" customWidth="1"/>
    <col min="9" max="9" width="15.140625" style="8" customWidth="1"/>
  </cols>
  <sheetData>
    <row r="3" spans="1:9" ht="20.85" customHeight="1" x14ac:dyDescent="0.3">
      <c r="A3" s="40" t="s">
        <v>16</v>
      </c>
      <c r="B3" s="40"/>
      <c r="C3" s="40"/>
      <c r="D3" s="40"/>
      <c r="E3" s="40"/>
      <c r="F3" s="40"/>
      <c r="G3" s="40"/>
      <c r="H3" s="40"/>
      <c r="I3"/>
    </row>
    <row r="4" spans="1:9" ht="14.45" customHeight="1" x14ac:dyDescent="0.25">
      <c r="A4" s="41" t="s">
        <v>18</v>
      </c>
      <c r="B4" s="41"/>
      <c r="C4" s="41"/>
      <c r="D4" s="41"/>
      <c r="E4" s="41"/>
      <c r="F4" s="41"/>
      <c r="G4" s="41"/>
      <c r="H4" s="41"/>
      <c r="I4"/>
    </row>
    <row r="5" spans="1:9" x14ac:dyDescent="0.25">
      <c r="A5" s="4"/>
      <c r="B5" s="5" t="s">
        <v>0</v>
      </c>
      <c r="C5" s="6"/>
      <c r="D5" s="6"/>
      <c r="E5" s="6"/>
      <c r="F5" s="7"/>
      <c r="G5" s="7"/>
      <c r="H5" s="7"/>
      <c r="I5" s="7"/>
    </row>
    <row r="6" spans="1:9" x14ac:dyDescent="0.25">
      <c r="A6" s="4"/>
      <c r="B6" s="10" t="s">
        <v>87</v>
      </c>
      <c r="C6" s="6"/>
      <c r="D6" s="6"/>
      <c r="E6" s="6"/>
      <c r="F6" s="7"/>
      <c r="G6" s="7"/>
      <c r="H6" s="7"/>
      <c r="I6" s="7"/>
    </row>
    <row r="7" spans="1:9" x14ac:dyDescent="0.25">
      <c r="A7" s="4"/>
      <c r="B7" s="10" t="s">
        <v>17</v>
      </c>
      <c r="C7" s="6"/>
      <c r="D7" s="6"/>
      <c r="E7" s="6"/>
      <c r="F7" s="7"/>
      <c r="G7" s="7"/>
      <c r="H7" s="7"/>
      <c r="I7" s="7"/>
    </row>
    <row r="8" spans="1:9" x14ac:dyDescent="0.25">
      <c r="A8" s="4"/>
      <c r="B8" s="13"/>
      <c r="C8" s="6"/>
      <c r="D8" s="6"/>
      <c r="E8" s="6"/>
      <c r="F8" s="7"/>
      <c r="G8" s="7"/>
      <c r="H8" s="7"/>
      <c r="I8" s="7"/>
    </row>
    <row r="9" spans="1:9" ht="47.25" x14ac:dyDescent="0.25">
      <c r="A9" s="38" t="s">
        <v>1</v>
      </c>
      <c r="B9" s="38" t="s">
        <v>2</v>
      </c>
      <c r="C9" s="38" t="s">
        <v>3</v>
      </c>
      <c r="D9" s="38" t="s">
        <v>9</v>
      </c>
      <c r="E9" s="38" t="s">
        <v>13</v>
      </c>
      <c r="F9" s="38" t="s">
        <v>4</v>
      </c>
      <c r="G9" s="38" t="s">
        <v>20</v>
      </c>
      <c r="H9" s="38" t="s">
        <v>21</v>
      </c>
      <c r="I9" s="38" t="s">
        <v>38</v>
      </c>
    </row>
    <row r="10" spans="1:9" ht="15.75" x14ac:dyDescent="0.25">
      <c r="B10" s="14" t="s">
        <v>19</v>
      </c>
      <c r="C10" s="39"/>
      <c r="D10" s="1" t="s">
        <v>90</v>
      </c>
      <c r="E10" s="39"/>
      <c r="F10" s="39"/>
      <c r="G10" s="39"/>
      <c r="H10" s="39"/>
      <c r="I10" s="39"/>
    </row>
    <row r="11" spans="1:9" ht="15.75" x14ac:dyDescent="0.25">
      <c r="A11" s="1"/>
      <c r="B11" s="14" t="s">
        <v>25</v>
      </c>
      <c r="C11" s="39"/>
      <c r="D11" s="1" t="s">
        <v>89</v>
      </c>
      <c r="E11" s="39"/>
      <c r="F11" s="39"/>
      <c r="G11" s="39"/>
      <c r="H11" s="39"/>
      <c r="I11" s="39"/>
    </row>
    <row r="12" spans="1:9" ht="31.5" x14ac:dyDescent="0.25">
      <c r="A12" s="1">
        <v>1</v>
      </c>
      <c r="B12" s="15" t="s">
        <v>47</v>
      </c>
      <c r="C12" s="1" t="s">
        <v>6</v>
      </c>
      <c r="D12" s="1" t="s">
        <v>10</v>
      </c>
      <c r="E12" s="1"/>
      <c r="F12" s="9">
        <f>18*90</f>
        <v>1620</v>
      </c>
      <c r="G12" s="2">
        <v>180</v>
      </c>
      <c r="H12" s="2">
        <f>G12*F12</f>
        <v>291600</v>
      </c>
      <c r="I12" s="2"/>
    </row>
    <row r="13" spans="1:9" ht="15.75" x14ac:dyDescent="0.25">
      <c r="A13" s="1">
        <f>A12+1</f>
        <v>2</v>
      </c>
      <c r="B13" s="15" t="s">
        <v>50</v>
      </c>
      <c r="C13" s="1" t="s">
        <v>49</v>
      </c>
      <c r="D13" s="1" t="s">
        <v>10</v>
      </c>
      <c r="E13" s="1"/>
      <c r="F13" s="9">
        <f>18*2</f>
        <v>36</v>
      </c>
      <c r="G13" s="2">
        <v>350</v>
      </c>
      <c r="H13" s="2">
        <f t="shared" ref="H13:H14" si="0">G13*F13</f>
        <v>12600</v>
      </c>
      <c r="I13" s="2"/>
    </row>
    <row r="14" spans="1:9" ht="31.5" x14ac:dyDescent="0.25">
      <c r="A14" s="1">
        <f t="shared" ref="A14:A16" si="1">A13+1</f>
        <v>3</v>
      </c>
      <c r="B14" s="15" t="s">
        <v>48</v>
      </c>
      <c r="C14" s="1" t="s">
        <v>49</v>
      </c>
      <c r="D14" s="1" t="s">
        <v>10</v>
      </c>
      <c r="E14" s="1"/>
      <c r="F14" s="9">
        <f>F13</f>
        <v>36</v>
      </c>
      <c r="G14" s="2">
        <v>250</v>
      </c>
      <c r="H14" s="2">
        <f t="shared" si="0"/>
        <v>9000</v>
      </c>
      <c r="I14" s="2"/>
    </row>
    <row r="15" spans="1:9" ht="15.75" x14ac:dyDescent="0.25">
      <c r="A15" s="1">
        <f t="shared" si="1"/>
        <v>4</v>
      </c>
      <c r="B15" s="15" t="s">
        <v>22</v>
      </c>
      <c r="C15" s="1" t="s">
        <v>5</v>
      </c>
      <c r="D15" s="1" t="s">
        <v>10</v>
      </c>
      <c r="E15" s="1"/>
      <c r="F15" s="9">
        <v>40</v>
      </c>
      <c r="G15" s="2">
        <v>2500</v>
      </c>
      <c r="H15" s="2">
        <f t="shared" ref="H15:H53" si="2">G15*F15</f>
        <v>100000</v>
      </c>
      <c r="I15" s="2"/>
    </row>
    <row r="16" spans="1:9" ht="15.75" x14ac:dyDescent="0.25">
      <c r="A16" s="1">
        <f t="shared" si="1"/>
        <v>5</v>
      </c>
      <c r="B16" s="27" t="s">
        <v>23</v>
      </c>
      <c r="C16" s="26" t="s">
        <v>5</v>
      </c>
      <c r="D16" s="35" t="s">
        <v>24</v>
      </c>
      <c r="E16" s="26"/>
      <c r="F16" s="28">
        <f>F15</f>
        <v>40</v>
      </c>
      <c r="G16" s="29">
        <v>1800</v>
      </c>
      <c r="H16" s="29">
        <f>G16*F16</f>
        <v>72000</v>
      </c>
      <c r="I16" s="29"/>
    </row>
    <row r="17" spans="1:9" ht="15.75" x14ac:dyDescent="0.25">
      <c r="A17" s="1">
        <f t="shared" ref="A17:A20" si="3">A16+1</f>
        <v>6</v>
      </c>
      <c r="B17" s="15" t="s">
        <v>26</v>
      </c>
      <c r="C17" s="1" t="s">
        <v>6</v>
      </c>
      <c r="D17" s="1" t="s">
        <v>10</v>
      </c>
      <c r="E17" s="1"/>
      <c r="F17" s="9">
        <f>F12</f>
        <v>1620</v>
      </c>
      <c r="G17" s="2">
        <v>50</v>
      </c>
      <c r="H17" s="2">
        <f>G17*F17</f>
        <v>81000</v>
      </c>
      <c r="I17" s="2"/>
    </row>
    <row r="18" spans="1:9" ht="15.75" x14ac:dyDescent="0.25">
      <c r="A18" s="1">
        <f t="shared" si="3"/>
        <v>7</v>
      </c>
      <c r="B18" s="15" t="s">
        <v>28</v>
      </c>
      <c r="C18" s="1" t="s">
        <v>6</v>
      </c>
      <c r="D18" s="1" t="s">
        <v>10</v>
      </c>
      <c r="E18" s="1"/>
      <c r="F18" s="9">
        <f>F17</f>
        <v>1620</v>
      </c>
      <c r="G18" s="2">
        <v>100</v>
      </c>
      <c r="H18" s="2">
        <f>G18*F18</f>
        <v>162000</v>
      </c>
      <c r="I18" s="2"/>
    </row>
    <row r="19" spans="1:9" ht="15.75" x14ac:dyDescent="0.25">
      <c r="A19" s="1">
        <f t="shared" si="3"/>
        <v>8</v>
      </c>
      <c r="B19" s="31" t="s">
        <v>29</v>
      </c>
      <c r="C19" s="30" t="s">
        <v>6</v>
      </c>
      <c r="D19" s="34" t="s">
        <v>11</v>
      </c>
      <c r="E19" s="30"/>
      <c r="F19" s="32">
        <v>500</v>
      </c>
      <c r="G19" s="33">
        <v>150</v>
      </c>
      <c r="H19" s="33">
        <f>G19*F19</f>
        <v>75000</v>
      </c>
      <c r="I19" s="33"/>
    </row>
    <row r="20" spans="1:9" ht="15.75" x14ac:dyDescent="0.25">
      <c r="A20" s="1">
        <f t="shared" si="3"/>
        <v>9</v>
      </c>
      <c r="B20" s="31" t="s">
        <v>31</v>
      </c>
      <c r="C20" s="30"/>
      <c r="D20" s="34" t="s">
        <v>11</v>
      </c>
      <c r="E20" s="30"/>
      <c r="F20" s="32">
        <v>1</v>
      </c>
      <c r="G20" s="33">
        <v>40000</v>
      </c>
      <c r="H20" s="33">
        <v>40000</v>
      </c>
      <c r="I20" s="33"/>
    </row>
    <row r="21" spans="1:9" ht="15.75" x14ac:dyDescent="0.25">
      <c r="A21" s="1"/>
      <c r="B21" s="15" t="s">
        <v>27</v>
      </c>
      <c r="C21" s="1"/>
      <c r="D21" s="1"/>
      <c r="E21" s="1"/>
      <c r="F21" s="9"/>
      <c r="G21" s="2"/>
      <c r="H21" s="2">
        <f>H12+H13+H14+H15+H17+H18</f>
        <v>656200</v>
      </c>
      <c r="I21" s="2"/>
    </row>
    <row r="22" spans="1:9" ht="15.75" x14ac:dyDescent="0.25">
      <c r="A22" s="1"/>
      <c r="B22" s="15" t="s">
        <v>30</v>
      </c>
      <c r="C22" s="1"/>
      <c r="D22" s="1"/>
      <c r="E22" s="1"/>
      <c r="F22" s="9"/>
      <c r="G22" s="2"/>
      <c r="H22" s="2">
        <f>H19+H20</f>
        <v>115000</v>
      </c>
      <c r="I22" s="2"/>
    </row>
    <row r="23" spans="1:9" ht="15.75" x14ac:dyDescent="0.25">
      <c r="A23" s="1"/>
      <c r="B23" s="15" t="s">
        <v>32</v>
      </c>
      <c r="C23" s="1"/>
      <c r="D23" s="1"/>
      <c r="E23" s="1"/>
      <c r="F23" s="9"/>
      <c r="G23" s="2"/>
      <c r="H23" s="2">
        <f>H16</f>
        <v>72000</v>
      </c>
      <c r="I23" s="2"/>
    </row>
    <row r="24" spans="1:9" ht="15.75" x14ac:dyDescent="0.25">
      <c r="A24" s="1"/>
      <c r="B24" s="37" t="s">
        <v>33</v>
      </c>
      <c r="C24" s="1"/>
      <c r="D24" s="1"/>
      <c r="E24" s="1"/>
      <c r="F24" s="9"/>
      <c r="G24" s="2"/>
      <c r="H24" s="36">
        <f>SUM(H21:H23)</f>
        <v>843200</v>
      </c>
      <c r="I24" s="36"/>
    </row>
    <row r="25" spans="1:9" s="21" customFormat="1" ht="15.75" x14ac:dyDescent="0.25">
      <c r="A25" s="1"/>
      <c r="B25" s="14" t="s">
        <v>34</v>
      </c>
      <c r="D25" s="1" t="s">
        <v>89</v>
      </c>
      <c r="E25" s="1"/>
      <c r="F25" s="1"/>
      <c r="G25" s="1"/>
      <c r="H25" s="1"/>
      <c r="I25" s="1"/>
    </row>
    <row r="26" spans="1:9" s="21" customFormat="1" ht="15.75" x14ac:dyDescent="0.25">
      <c r="A26" s="1">
        <v>10</v>
      </c>
      <c r="B26" s="25" t="s">
        <v>35</v>
      </c>
      <c r="C26" s="1" t="s">
        <v>6</v>
      </c>
      <c r="D26" s="1" t="s">
        <v>10</v>
      </c>
      <c r="E26" s="1"/>
      <c r="F26" s="9">
        <f>18*90</f>
        <v>1620</v>
      </c>
      <c r="G26" s="2">
        <v>350</v>
      </c>
      <c r="H26" s="2">
        <f>G26*F26</f>
        <v>567000</v>
      </c>
      <c r="I26" s="2"/>
    </row>
    <row r="27" spans="1:9" ht="31.5" x14ac:dyDescent="0.25">
      <c r="A27" s="1">
        <f t="shared" ref="A27:A90" si="4">A26+1</f>
        <v>11</v>
      </c>
      <c r="B27" s="31" t="s">
        <v>37</v>
      </c>
      <c r="C27" s="30" t="s">
        <v>6</v>
      </c>
      <c r="D27" s="34" t="s">
        <v>11</v>
      </c>
      <c r="E27" s="30">
        <v>1.05</v>
      </c>
      <c r="F27" s="32">
        <v>1717.6</v>
      </c>
      <c r="G27" s="33">
        <v>1400</v>
      </c>
      <c r="H27" s="33">
        <f t="shared" ref="H27:H35" si="5">G27*F27</f>
        <v>2404640</v>
      </c>
      <c r="I27" s="33" t="s">
        <v>39</v>
      </c>
    </row>
    <row r="28" spans="1:9" ht="15.75" x14ac:dyDescent="0.25">
      <c r="A28" s="1">
        <f t="shared" si="4"/>
        <v>12</v>
      </c>
      <c r="B28" s="31" t="s">
        <v>36</v>
      </c>
      <c r="C28" s="30" t="s">
        <v>40</v>
      </c>
      <c r="D28" s="34" t="s">
        <v>11</v>
      </c>
      <c r="E28" s="30">
        <v>0.33</v>
      </c>
      <c r="F28" s="32">
        <v>535</v>
      </c>
      <c r="G28" s="33">
        <v>1278.5</v>
      </c>
      <c r="H28" s="33">
        <f t="shared" si="5"/>
        <v>683997.5</v>
      </c>
      <c r="I28" s="33">
        <f>F26*0.33</f>
        <v>534.6</v>
      </c>
    </row>
    <row r="29" spans="1:9" s="21" customFormat="1" ht="15.75" x14ac:dyDescent="0.25">
      <c r="A29" s="1">
        <f t="shared" si="4"/>
        <v>13</v>
      </c>
      <c r="B29" s="15" t="s">
        <v>41</v>
      </c>
      <c r="C29" s="1" t="s">
        <v>6</v>
      </c>
      <c r="D29" s="1" t="s">
        <v>10</v>
      </c>
      <c r="E29" s="1"/>
      <c r="F29" s="9">
        <f>F26</f>
        <v>1620</v>
      </c>
      <c r="G29" s="2">
        <v>120</v>
      </c>
      <c r="H29" s="2">
        <f t="shared" si="5"/>
        <v>194400</v>
      </c>
      <c r="I29" s="2"/>
    </row>
    <row r="30" spans="1:9" ht="15.75" x14ac:dyDescent="0.25">
      <c r="A30" s="1">
        <f t="shared" si="4"/>
        <v>14</v>
      </c>
      <c r="B30" s="31" t="s">
        <v>42</v>
      </c>
      <c r="C30" s="30" t="s">
        <v>14</v>
      </c>
      <c r="D30" s="34" t="s">
        <v>11</v>
      </c>
      <c r="E30" s="30">
        <v>0.3</v>
      </c>
      <c r="F30" s="32">
        <v>500</v>
      </c>
      <c r="G30" s="33">
        <v>178</v>
      </c>
      <c r="H30" s="33">
        <f t="shared" si="5"/>
        <v>89000</v>
      </c>
      <c r="I30" s="33">
        <f>F29*E30</f>
        <v>486</v>
      </c>
    </row>
    <row r="31" spans="1:9" ht="15.75" x14ac:dyDescent="0.25">
      <c r="A31" s="1">
        <f t="shared" si="4"/>
        <v>15</v>
      </c>
      <c r="B31" s="25" t="s">
        <v>43</v>
      </c>
      <c r="C31" s="1" t="s">
        <v>6</v>
      </c>
      <c r="D31" s="1" t="s">
        <v>10</v>
      </c>
      <c r="E31" s="1"/>
      <c r="F31" s="9">
        <f>F26</f>
        <v>1620</v>
      </c>
      <c r="G31" s="2">
        <v>350</v>
      </c>
      <c r="H31" s="2">
        <f t="shared" si="5"/>
        <v>567000</v>
      </c>
      <c r="I31" s="2"/>
    </row>
    <row r="32" spans="1:9" ht="15.75" x14ac:dyDescent="0.25">
      <c r="A32" s="1">
        <f t="shared" si="4"/>
        <v>16</v>
      </c>
      <c r="B32" s="31" t="s">
        <v>44</v>
      </c>
      <c r="C32" s="30" t="s">
        <v>6</v>
      </c>
      <c r="D32" s="34" t="s">
        <v>11</v>
      </c>
      <c r="E32" s="30">
        <v>1.1499999999999999</v>
      </c>
      <c r="F32" s="32">
        <v>1870</v>
      </c>
      <c r="G32" s="33">
        <v>283</v>
      </c>
      <c r="H32" s="33">
        <f t="shared" si="5"/>
        <v>529210</v>
      </c>
      <c r="I32" s="33">
        <f>F31*E32</f>
        <v>1862.9999999999998</v>
      </c>
    </row>
    <row r="33" spans="1:9" ht="15.75" x14ac:dyDescent="0.25">
      <c r="A33" s="1">
        <f t="shared" si="4"/>
        <v>17</v>
      </c>
      <c r="B33" s="25" t="s">
        <v>45</v>
      </c>
      <c r="C33" s="1" t="s">
        <v>6</v>
      </c>
      <c r="D33" s="1" t="s">
        <v>10</v>
      </c>
      <c r="E33" s="1"/>
      <c r="F33" s="9">
        <f>F26</f>
        <v>1620</v>
      </c>
      <c r="G33" s="2">
        <v>380</v>
      </c>
      <c r="H33" s="2">
        <f t="shared" si="5"/>
        <v>615600</v>
      </c>
      <c r="I33" s="2"/>
    </row>
    <row r="34" spans="1:9" ht="15.75" x14ac:dyDescent="0.25">
      <c r="A34" s="1">
        <f t="shared" si="4"/>
        <v>18</v>
      </c>
      <c r="B34" s="31" t="s">
        <v>46</v>
      </c>
      <c r="C34" s="30" t="s">
        <v>6</v>
      </c>
      <c r="D34" s="34" t="s">
        <v>11</v>
      </c>
      <c r="E34" s="30">
        <v>1.1499999999999999</v>
      </c>
      <c r="F34" s="32">
        <v>1870</v>
      </c>
      <c r="G34" s="33">
        <v>386</v>
      </c>
      <c r="H34" s="33">
        <f t="shared" si="5"/>
        <v>721820</v>
      </c>
      <c r="I34" s="33"/>
    </row>
    <row r="35" spans="1:9" ht="15.75" x14ac:dyDescent="0.25">
      <c r="A35" s="1">
        <f t="shared" si="4"/>
        <v>19</v>
      </c>
      <c r="B35" s="31" t="s">
        <v>15</v>
      </c>
      <c r="C35" s="30" t="s">
        <v>14</v>
      </c>
      <c r="D35" s="34" t="s">
        <v>11</v>
      </c>
      <c r="E35" s="30">
        <v>0.6</v>
      </c>
      <c r="F35" s="32">
        <v>1000</v>
      </c>
      <c r="G35" s="33">
        <v>32</v>
      </c>
      <c r="H35" s="33">
        <f t="shared" si="5"/>
        <v>32000</v>
      </c>
      <c r="I35" s="33">
        <f>F33*0.6</f>
        <v>972</v>
      </c>
    </row>
    <row r="36" spans="1:9" s="21" customFormat="1" ht="15.75" x14ac:dyDescent="0.25">
      <c r="A36" s="1">
        <f t="shared" si="4"/>
        <v>20</v>
      </c>
      <c r="B36" s="25" t="s">
        <v>51</v>
      </c>
      <c r="C36" s="1" t="s">
        <v>49</v>
      </c>
      <c r="D36" s="1" t="s">
        <v>10</v>
      </c>
      <c r="E36" s="1"/>
      <c r="F36" s="9">
        <v>36</v>
      </c>
      <c r="G36" s="2">
        <v>150</v>
      </c>
      <c r="H36" s="2">
        <f t="shared" ref="H36:H37" si="6">G36*F36</f>
        <v>5400</v>
      </c>
      <c r="I36" s="2"/>
    </row>
    <row r="37" spans="1:9" ht="15.75" x14ac:dyDescent="0.25">
      <c r="A37" s="1">
        <f t="shared" si="4"/>
        <v>21</v>
      </c>
      <c r="B37" s="31" t="s">
        <v>52</v>
      </c>
      <c r="C37" s="30" t="s">
        <v>49</v>
      </c>
      <c r="D37" s="34" t="s">
        <v>11</v>
      </c>
      <c r="E37" s="30">
        <v>1</v>
      </c>
      <c r="F37" s="32">
        <v>36</v>
      </c>
      <c r="G37" s="33">
        <v>176</v>
      </c>
      <c r="H37" s="33">
        <f t="shared" si="6"/>
        <v>6336</v>
      </c>
      <c r="I37" s="33"/>
    </row>
    <row r="38" spans="1:9" ht="15.75" x14ac:dyDescent="0.25">
      <c r="A38" s="1">
        <f t="shared" si="4"/>
        <v>22</v>
      </c>
      <c r="B38" s="25" t="s">
        <v>70</v>
      </c>
      <c r="C38" s="1" t="s">
        <v>49</v>
      </c>
      <c r="D38" s="1" t="s">
        <v>10</v>
      </c>
      <c r="E38" s="1"/>
      <c r="F38" s="9">
        <f>36</f>
        <v>36</v>
      </c>
      <c r="G38" s="2">
        <v>380</v>
      </c>
      <c r="H38" s="2">
        <f>G38*F38</f>
        <v>13680</v>
      </c>
      <c r="I38" s="2"/>
    </row>
    <row r="39" spans="1:9" ht="15.75" x14ac:dyDescent="0.25">
      <c r="A39" s="1">
        <f t="shared" si="4"/>
        <v>23</v>
      </c>
      <c r="B39" s="31" t="s">
        <v>53</v>
      </c>
      <c r="C39" s="30" t="s">
        <v>49</v>
      </c>
      <c r="D39" s="34" t="s">
        <v>11</v>
      </c>
      <c r="E39" s="30">
        <v>0.3</v>
      </c>
      <c r="F39" s="32">
        <v>10</v>
      </c>
      <c r="G39" s="33">
        <v>293</v>
      </c>
      <c r="H39" s="33">
        <f t="shared" ref="H39:H40" si="7">G39*F39</f>
        <v>2930</v>
      </c>
      <c r="I39" s="33">
        <f>F38*E39</f>
        <v>10.799999999999999</v>
      </c>
    </row>
    <row r="40" spans="1:9" ht="15.75" x14ac:dyDescent="0.25">
      <c r="A40" s="1">
        <f t="shared" si="4"/>
        <v>24</v>
      </c>
      <c r="B40" s="31" t="s">
        <v>15</v>
      </c>
      <c r="C40" s="30" t="s">
        <v>14</v>
      </c>
      <c r="D40" s="34" t="s">
        <v>11</v>
      </c>
      <c r="E40" s="30">
        <v>0.6</v>
      </c>
      <c r="F40" s="32">
        <v>10</v>
      </c>
      <c r="G40" s="33">
        <v>32</v>
      </c>
      <c r="H40" s="33">
        <f t="shared" si="7"/>
        <v>320</v>
      </c>
      <c r="I40" s="33"/>
    </row>
    <row r="41" spans="1:9" s="21" customFormat="1" ht="31.5" x14ac:dyDescent="0.25">
      <c r="A41" s="1">
        <f t="shared" si="4"/>
        <v>25</v>
      </c>
      <c r="B41" s="25" t="s">
        <v>54</v>
      </c>
      <c r="C41" s="1" t="s">
        <v>49</v>
      </c>
      <c r="D41" s="1" t="s">
        <v>10</v>
      </c>
      <c r="E41" s="1"/>
      <c r="F41" s="9">
        <f>36</f>
        <v>36</v>
      </c>
      <c r="G41" s="2">
        <v>500</v>
      </c>
      <c r="H41" s="2">
        <f>G41*F41</f>
        <v>18000</v>
      </c>
      <c r="I41" s="2"/>
    </row>
    <row r="42" spans="1:9" ht="15.75" x14ac:dyDescent="0.25">
      <c r="A42" s="1">
        <f t="shared" si="4"/>
        <v>26</v>
      </c>
      <c r="B42" s="31" t="s">
        <v>53</v>
      </c>
      <c r="C42" s="30" t="s">
        <v>49</v>
      </c>
      <c r="D42" s="34" t="s">
        <v>11</v>
      </c>
      <c r="E42" s="30">
        <v>0.8</v>
      </c>
      <c r="F42" s="32">
        <v>30</v>
      </c>
      <c r="G42" s="33">
        <v>293</v>
      </c>
      <c r="H42" s="33">
        <f t="shared" ref="H42:H43" si="8">G42*F42</f>
        <v>8790</v>
      </c>
      <c r="I42" s="33">
        <f>F41*E42</f>
        <v>28.8</v>
      </c>
    </row>
    <row r="43" spans="1:9" s="21" customFormat="1" ht="15.75" x14ac:dyDescent="0.25">
      <c r="A43" s="1">
        <f t="shared" si="4"/>
        <v>27</v>
      </c>
      <c r="B43" s="31" t="s">
        <v>15</v>
      </c>
      <c r="C43" s="30" t="s">
        <v>14</v>
      </c>
      <c r="D43" s="34" t="s">
        <v>11</v>
      </c>
      <c r="E43" s="30">
        <v>0.6</v>
      </c>
      <c r="F43" s="32">
        <v>20</v>
      </c>
      <c r="G43" s="33">
        <v>32</v>
      </c>
      <c r="H43" s="33">
        <f t="shared" si="8"/>
        <v>640</v>
      </c>
      <c r="I43" s="33">
        <f>F42*E43</f>
        <v>18</v>
      </c>
    </row>
    <row r="44" spans="1:9" s="21" customFormat="1" ht="31.5" x14ac:dyDescent="0.25">
      <c r="A44" s="1">
        <f t="shared" si="4"/>
        <v>28</v>
      </c>
      <c r="B44" s="25" t="s">
        <v>54</v>
      </c>
      <c r="C44" s="1" t="s">
        <v>49</v>
      </c>
      <c r="D44" s="1" t="s">
        <v>10</v>
      </c>
      <c r="E44" s="1"/>
      <c r="F44" s="9">
        <f>36</f>
        <v>36</v>
      </c>
      <c r="G44" s="2">
        <v>500</v>
      </c>
      <c r="H44" s="2">
        <f>G44*F44</f>
        <v>18000</v>
      </c>
      <c r="I44" s="2"/>
    </row>
    <row r="45" spans="1:9" s="21" customFormat="1" ht="15.75" x14ac:dyDescent="0.25">
      <c r="A45" s="1">
        <f t="shared" si="4"/>
        <v>29</v>
      </c>
      <c r="B45" s="31" t="s">
        <v>55</v>
      </c>
      <c r="C45" s="30" t="s">
        <v>49</v>
      </c>
      <c r="D45" s="34" t="s">
        <v>11</v>
      </c>
      <c r="E45" s="30">
        <v>0.8</v>
      </c>
      <c r="F45" s="32">
        <v>30</v>
      </c>
      <c r="G45" s="33">
        <v>420</v>
      </c>
      <c r="H45" s="33">
        <f t="shared" ref="H45:H46" si="9">G45*F45</f>
        <v>12600</v>
      </c>
      <c r="I45" s="33"/>
    </row>
    <row r="46" spans="1:9" s="21" customFormat="1" ht="15.75" x14ac:dyDescent="0.25">
      <c r="A46" s="1">
        <f t="shared" si="4"/>
        <v>30</v>
      </c>
      <c r="B46" s="31" t="s">
        <v>15</v>
      </c>
      <c r="C46" s="30" t="s">
        <v>14</v>
      </c>
      <c r="D46" s="34" t="s">
        <v>11</v>
      </c>
      <c r="E46" s="30">
        <v>0.6</v>
      </c>
      <c r="F46" s="32">
        <v>20</v>
      </c>
      <c r="G46" s="33">
        <v>32</v>
      </c>
      <c r="H46" s="33">
        <f t="shared" si="9"/>
        <v>640</v>
      </c>
      <c r="I46" s="33"/>
    </row>
    <row r="47" spans="1:9" s="21" customFormat="1" ht="15.75" x14ac:dyDescent="0.25">
      <c r="A47" s="1">
        <f t="shared" si="4"/>
        <v>31</v>
      </c>
      <c r="B47" s="25" t="s">
        <v>56</v>
      </c>
      <c r="C47" s="1" t="s">
        <v>49</v>
      </c>
      <c r="D47" s="1" t="s">
        <v>10</v>
      </c>
      <c r="E47" s="1"/>
      <c r="F47" s="9">
        <v>36</v>
      </c>
      <c r="G47" s="2">
        <v>300</v>
      </c>
      <c r="H47" s="2">
        <f t="shared" ref="H47:H49" si="10">G47*F47</f>
        <v>10800</v>
      </c>
      <c r="I47" s="2"/>
    </row>
    <row r="48" spans="1:9" s="21" customFormat="1" ht="15.75" x14ac:dyDescent="0.25">
      <c r="A48" s="1">
        <f t="shared" si="4"/>
        <v>32</v>
      </c>
      <c r="B48" s="31" t="s">
        <v>57</v>
      </c>
      <c r="C48" s="30" t="s">
        <v>49</v>
      </c>
      <c r="D48" s="34" t="s">
        <v>11</v>
      </c>
      <c r="E48" s="30">
        <v>1</v>
      </c>
      <c r="F48" s="32">
        <v>36</v>
      </c>
      <c r="G48" s="33">
        <v>170</v>
      </c>
      <c r="H48" s="33">
        <f t="shared" si="10"/>
        <v>6120</v>
      </c>
      <c r="I48" s="33"/>
    </row>
    <row r="49" spans="1:9" s="21" customFormat="1" ht="15.75" x14ac:dyDescent="0.25">
      <c r="A49" s="1">
        <f t="shared" si="4"/>
        <v>33</v>
      </c>
      <c r="B49" s="31" t="s">
        <v>58</v>
      </c>
      <c r="C49" s="30" t="s">
        <v>14</v>
      </c>
      <c r="D49" s="34" t="s">
        <v>11</v>
      </c>
      <c r="E49" s="30">
        <v>0.15</v>
      </c>
      <c r="F49" s="32">
        <v>6</v>
      </c>
      <c r="G49" s="33">
        <v>385</v>
      </c>
      <c r="H49" s="33">
        <f t="shared" si="10"/>
        <v>2310</v>
      </c>
      <c r="I49" s="33"/>
    </row>
    <row r="50" spans="1:9" s="21" customFormat="1" ht="15.75" x14ac:dyDescent="0.25">
      <c r="A50" s="1">
        <f t="shared" si="4"/>
        <v>34</v>
      </c>
      <c r="B50" s="31" t="s">
        <v>59</v>
      </c>
      <c r="C50" s="30" t="s">
        <v>40</v>
      </c>
      <c r="D50" s="34" t="s">
        <v>11</v>
      </c>
      <c r="E50" s="30">
        <v>5</v>
      </c>
      <c r="F50" s="32">
        <f>F47*E50</f>
        <v>180</v>
      </c>
      <c r="G50" s="33">
        <v>8</v>
      </c>
      <c r="H50" s="33">
        <f t="shared" ref="H50" si="11">G50*F50</f>
        <v>1440</v>
      </c>
      <c r="I50" s="33"/>
    </row>
    <row r="51" spans="1:9" s="21" customFormat="1" ht="15.75" x14ac:dyDescent="0.25">
      <c r="A51" s="1">
        <f t="shared" si="4"/>
        <v>35</v>
      </c>
      <c r="B51" s="15" t="s">
        <v>12</v>
      </c>
      <c r="C51" s="1" t="s">
        <v>49</v>
      </c>
      <c r="D51" s="1" t="s">
        <v>10</v>
      </c>
      <c r="E51" s="1"/>
      <c r="F51" s="9">
        <f>F44</f>
        <v>36</v>
      </c>
      <c r="G51" s="2">
        <v>1200</v>
      </c>
      <c r="H51" s="2">
        <f t="shared" si="2"/>
        <v>43200</v>
      </c>
      <c r="I51" s="2"/>
    </row>
    <row r="52" spans="1:9" s="21" customFormat="1" ht="15.75" x14ac:dyDescent="0.25">
      <c r="A52" s="1">
        <f t="shared" si="4"/>
        <v>36</v>
      </c>
      <c r="B52" s="31" t="s">
        <v>60</v>
      </c>
      <c r="C52" s="30" t="s">
        <v>49</v>
      </c>
      <c r="D52" s="34" t="s">
        <v>11</v>
      </c>
      <c r="E52" s="30">
        <v>1.1000000000000001</v>
      </c>
      <c r="F52" s="32">
        <f>F51</f>
        <v>36</v>
      </c>
      <c r="G52" s="33">
        <v>2000</v>
      </c>
      <c r="H52" s="33">
        <f t="shared" si="2"/>
        <v>72000</v>
      </c>
      <c r="I52" s="33"/>
    </row>
    <row r="53" spans="1:9" s="21" customFormat="1" ht="15.75" x14ac:dyDescent="0.25">
      <c r="A53" s="1">
        <f t="shared" si="4"/>
        <v>37</v>
      </c>
      <c r="B53" s="31" t="s">
        <v>8</v>
      </c>
      <c r="C53" s="30" t="s">
        <v>7</v>
      </c>
      <c r="D53" s="34" t="s">
        <v>11</v>
      </c>
      <c r="E53" s="30">
        <v>1.67</v>
      </c>
      <c r="F53" s="32">
        <v>60</v>
      </c>
      <c r="G53" s="33">
        <v>135</v>
      </c>
      <c r="H53" s="33">
        <f t="shared" si="2"/>
        <v>8100</v>
      </c>
      <c r="I53" s="33"/>
    </row>
    <row r="54" spans="1:9" s="21" customFormat="1" ht="15.75" x14ac:dyDescent="0.25">
      <c r="A54" s="1">
        <f t="shared" si="4"/>
        <v>38</v>
      </c>
      <c r="B54" s="31" t="s">
        <v>31</v>
      </c>
      <c r="C54" s="30"/>
      <c r="D54" s="34" t="s">
        <v>11</v>
      </c>
      <c r="E54" s="30"/>
      <c r="F54" s="32">
        <v>1</v>
      </c>
      <c r="G54" s="33">
        <v>60000</v>
      </c>
      <c r="H54" s="33">
        <v>60000</v>
      </c>
      <c r="I54" s="33"/>
    </row>
    <row r="55" spans="1:9" ht="15.75" x14ac:dyDescent="0.25">
      <c r="A55" s="1">
        <f>A54+1</f>
        <v>39</v>
      </c>
      <c r="B55" s="27" t="s">
        <v>61</v>
      </c>
      <c r="C55" s="26" t="s">
        <v>62</v>
      </c>
      <c r="D55" s="35" t="s">
        <v>24</v>
      </c>
      <c r="E55" s="26"/>
      <c r="F55" s="28">
        <v>5</v>
      </c>
      <c r="G55" s="29">
        <v>15000</v>
      </c>
      <c r="H55" s="29">
        <f>G55*F55</f>
        <v>75000</v>
      </c>
      <c r="I55" s="29"/>
    </row>
    <row r="56" spans="1:9" ht="15.75" x14ac:dyDescent="0.25">
      <c r="A56" s="1">
        <f t="shared" si="4"/>
        <v>40</v>
      </c>
      <c r="B56" s="27" t="s">
        <v>63</v>
      </c>
      <c r="C56" s="26" t="s">
        <v>64</v>
      </c>
      <c r="D56" s="35" t="s">
        <v>24</v>
      </c>
      <c r="E56" s="26"/>
      <c r="F56" s="28">
        <v>3</v>
      </c>
      <c r="G56" s="29">
        <v>25000</v>
      </c>
      <c r="H56" s="29">
        <f>G56*F56</f>
        <v>75000</v>
      </c>
      <c r="I56" s="29"/>
    </row>
    <row r="57" spans="1:9" ht="15.75" x14ac:dyDescent="0.25">
      <c r="A57" s="1"/>
      <c r="B57" s="15" t="s">
        <v>79</v>
      </c>
      <c r="C57" s="1" t="s">
        <v>80</v>
      </c>
      <c r="D57" s="1" t="s">
        <v>10</v>
      </c>
      <c r="E57" s="1"/>
      <c r="F57" s="9">
        <v>3</v>
      </c>
      <c r="G57" s="2">
        <v>12500</v>
      </c>
      <c r="H57" s="2">
        <f>G57*F57</f>
        <v>37500</v>
      </c>
      <c r="I57" s="2"/>
    </row>
    <row r="58" spans="1:9" s="21" customFormat="1" ht="15.75" x14ac:dyDescent="0.25">
      <c r="A58" s="1"/>
      <c r="B58" s="15" t="s">
        <v>27</v>
      </c>
      <c r="C58" s="1"/>
      <c r="D58" s="1"/>
      <c r="E58" s="1"/>
      <c r="F58" s="9"/>
      <c r="G58" s="2"/>
      <c r="H58" s="2">
        <f>H26+H29+H31+H33+H36+H38+H41+H44+H47+H51+H57</f>
        <v>2090580</v>
      </c>
      <c r="I58" s="2"/>
    </row>
    <row r="59" spans="1:9" s="21" customFormat="1" ht="15.75" x14ac:dyDescent="0.25">
      <c r="A59" s="1"/>
      <c r="B59" s="15" t="s">
        <v>30</v>
      </c>
      <c r="C59" s="1"/>
      <c r="D59" s="1"/>
      <c r="E59" s="1"/>
      <c r="F59" s="9"/>
      <c r="G59" s="2"/>
      <c r="H59" s="2">
        <f>H27+H28+H30+H32+H34+H35+H37+H39+H40+H42+H43+H45+H46+H48+H49+H50+H52+H53+H54</f>
        <v>4642893.5</v>
      </c>
      <c r="I59" s="2"/>
    </row>
    <row r="60" spans="1:9" s="21" customFormat="1" ht="15.75" x14ac:dyDescent="0.25">
      <c r="A60" s="1"/>
      <c r="B60" s="15" t="s">
        <v>32</v>
      </c>
      <c r="C60" s="1"/>
      <c r="D60" s="1"/>
      <c r="E60" s="1"/>
      <c r="F60" s="9"/>
      <c r="G60" s="2"/>
      <c r="H60" s="2">
        <f>H55+H56</f>
        <v>150000</v>
      </c>
      <c r="I60" s="2"/>
    </row>
    <row r="61" spans="1:9" s="21" customFormat="1" ht="15.75" x14ac:dyDescent="0.25">
      <c r="A61" s="1"/>
      <c r="B61" s="37" t="s">
        <v>65</v>
      </c>
      <c r="C61" s="1"/>
      <c r="D61" s="1"/>
      <c r="E61" s="1"/>
      <c r="F61" s="9"/>
      <c r="G61" s="2"/>
      <c r="H61" s="36">
        <f>SUM(H58:H60)</f>
        <v>6883473.5</v>
      </c>
      <c r="I61" s="36"/>
    </row>
    <row r="62" spans="1:9" s="21" customFormat="1" ht="15.75" x14ac:dyDescent="0.25">
      <c r="A62" s="1"/>
      <c r="B62" s="14" t="s">
        <v>66</v>
      </c>
      <c r="C62" s="1"/>
      <c r="D62" s="1" t="s">
        <v>90</v>
      </c>
      <c r="E62" s="1"/>
      <c r="F62" s="1"/>
      <c r="G62" s="1"/>
      <c r="H62" s="1"/>
      <c r="I62" s="1"/>
    </row>
    <row r="63" spans="1:9" s="21" customFormat="1" ht="15.75" x14ac:dyDescent="0.25">
      <c r="A63" s="1"/>
      <c r="B63" s="14" t="s">
        <v>67</v>
      </c>
      <c r="C63" s="1"/>
      <c r="D63" s="1" t="s">
        <v>89</v>
      </c>
      <c r="E63" s="1"/>
      <c r="F63" s="1"/>
      <c r="G63" s="1"/>
      <c r="H63" s="1"/>
      <c r="I63" s="1"/>
    </row>
    <row r="64" spans="1:9" s="21" customFormat="1" ht="15.75" x14ac:dyDescent="0.25">
      <c r="A64" s="1">
        <v>41</v>
      </c>
      <c r="B64" s="25" t="s">
        <v>35</v>
      </c>
      <c r="C64" s="1" t="s">
        <v>6</v>
      </c>
      <c r="D64" s="1" t="s">
        <v>10</v>
      </c>
      <c r="E64" s="1"/>
      <c r="F64" s="9">
        <f>6*90*2</f>
        <v>1080</v>
      </c>
      <c r="G64" s="2">
        <v>350</v>
      </c>
      <c r="H64" s="2">
        <f>G64*F64</f>
        <v>378000</v>
      </c>
      <c r="I64" s="2"/>
    </row>
    <row r="65" spans="1:9" s="21" customFormat="1" ht="31.5" x14ac:dyDescent="0.25">
      <c r="A65" s="1">
        <f t="shared" si="4"/>
        <v>42</v>
      </c>
      <c r="B65" s="31" t="s">
        <v>37</v>
      </c>
      <c r="C65" s="30" t="s">
        <v>6</v>
      </c>
      <c r="D65" s="34" t="s">
        <v>11</v>
      </c>
      <c r="E65" s="30">
        <v>1.05</v>
      </c>
      <c r="F65" s="32">
        <v>1130</v>
      </c>
      <c r="G65" s="33">
        <v>1400</v>
      </c>
      <c r="H65" s="33">
        <f t="shared" ref="H65:H75" si="12">G65*F65</f>
        <v>1582000</v>
      </c>
      <c r="I65" s="33" t="s">
        <v>69</v>
      </c>
    </row>
    <row r="66" spans="1:9" s="21" customFormat="1" ht="15.75" x14ac:dyDescent="0.25">
      <c r="A66" s="1">
        <f t="shared" si="4"/>
        <v>43</v>
      </c>
      <c r="B66" s="31" t="s">
        <v>36</v>
      </c>
      <c r="C66" s="30" t="s">
        <v>40</v>
      </c>
      <c r="D66" s="34" t="s">
        <v>11</v>
      </c>
      <c r="E66" s="30">
        <v>0.33</v>
      </c>
      <c r="F66" s="32">
        <v>357</v>
      </c>
      <c r="G66" s="33">
        <v>1278.5</v>
      </c>
      <c r="H66" s="33">
        <f t="shared" si="12"/>
        <v>456424.5</v>
      </c>
      <c r="I66" s="33">
        <f>E66*F64</f>
        <v>356.40000000000003</v>
      </c>
    </row>
    <row r="67" spans="1:9" s="21" customFormat="1" ht="15.75" x14ac:dyDescent="0.25">
      <c r="A67" s="1">
        <f t="shared" si="4"/>
        <v>44</v>
      </c>
      <c r="B67" s="15" t="s">
        <v>41</v>
      </c>
      <c r="C67" s="1" t="s">
        <v>6</v>
      </c>
      <c r="D67" s="1" t="s">
        <v>10</v>
      </c>
      <c r="E67" s="1"/>
      <c r="F67" s="9">
        <f>F64</f>
        <v>1080</v>
      </c>
      <c r="G67" s="2">
        <v>120</v>
      </c>
      <c r="H67" s="2">
        <f t="shared" si="12"/>
        <v>129600</v>
      </c>
      <c r="I67" s="2"/>
    </row>
    <row r="68" spans="1:9" s="21" customFormat="1" ht="15.75" x14ac:dyDescent="0.25">
      <c r="A68" s="1">
        <f t="shared" si="4"/>
        <v>45</v>
      </c>
      <c r="B68" s="31" t="s">
        <v>42</v>
      </c>
      <c r="C68" s="30" t="s">
        <v>14</v>
      </c>
      <c r="D68" s="34" t="s">
        <v>11</v>
      </c>
      <c r="E68" s="30">
        <v>0.3</v>
      </c>
      <c r="F68" s="32">
        <v>330</v>
      </c>
      <c r="G68" s="33">
        <v>178</v>
      </c>
      <c r="H68" s="33">
        <f t="shared" si="12"/>
        <v>58740</v>
      </c>
      <c r="I68" s="33">
        <f>F67*E68</f>
        <v>324</v>
      </c>
    </row>
    <row r="69" spans="1:9" s="21" customFormat="1" ht="15.75" x14ac:dyDescent="0.25">
      <c r="A69" s="1">
        <f t="shared" si="4"/>
        <v>46</v>
      </c>
      <c r="B69" s="25" t="s">
        <v>43</v>
      </c>
      <c r="C69" s="1" t="s">
        <v>6</v>
      </c>
      <c r="D69" s="1" t="s">
        <v>10</v>
      </c>
      <c r="E69" s="1"/>
      <c r="F69" s="9">
        <f>F64</f>
        <v>1080</v>
      </c>
      <c r="G69" s="2">
        <v>350</v>
      </c>
      <c r="H69" s="2">
        <f t="shared" si="12"/>
        <v>378000</v>
      </c>
      <c r="I69" s="2"/>
    </row>
    <row r="70" spans="1:9" s="21" customFormat="1" ht="15.75" x14ac:dyDescent="0.25">
      <c r="A70" s="1">
        <f t="shared" si="4"/>
        <v>47</v>
      </c>
      <c r="B70" s="31" t="s">
        <v>44</v>
      </c>
      <c r="C70" s="30" t="s">
        <v>6</v>
      </c>
      <c r="D70" s="34" t="s">
        <v>11</v>
      </c>
      <c r="E70" s="30">
        <v>1.1499999999999999</v>
      </c>
      <c r="F70" s="32">
        <v>1250</v>
      </c>
      <c r="G70" s="33">
        <v>283</v>
      </c>
      <c r="H70" s="33">
        <f t="shared" si="12"/>
        <v>353750</v>
      </c>
      <c r="I70" s="33">
        <f>F69*1.15</f>
        <v>1242</v>
      </c>
    </row>
    <row r="71" spans="1:9" s="21" customFormat="1" ht="15.75" x14ac:dyDescent="0.25">
      <c r="A71" s="1">
        <f t="shared" si="4"/>
        <v>48</v>
      </c>
      <c r="B71" s="25" t="s">
        <v>45</v>
      </c>
      <c r="C71" s="1" t="s">
        <v>6</v>
      </c>
      <c r="D71" s="1" t="s">
        <v>10</v>
      </c>
      <c r="E71" s="1"/>
      <c r="F71" s="9">
        <f>F64</f>
        <v>1080</v>
      </c>
      <c r="G71" s="2">
        <v>380</v>
      </c>
      <c r="H71" s="2">
        <f t="shared" si="12"/>
        <v>410400</v>
      </c>
      <c r="I71" s="2"/>
    </row>
    <row r="72" spans="1:9" s="21" customFormat="1" ht="15.75" x14ac:dyDescent="0.25">
      <c r="A72" s="1">
        <f t="shared" si="4"/>
        <v>49</v>
      </c>
      <c r="B72" s="31" t="s">
        <v>46</v>
      </c>
      <c r="C72" s="30" t="s">
        <v>6</v>
      </c>
      <c r="D72" s="34" t="s">
        <v>11</v>
      </c>
      <c r="E72" s="30">
        <v>1.1499999999999999</v>
      </c>
      <c r="F72" s="32">
        <v>1250</v>
      </c>
      <c r="G72" s="33">
        <v>386</v>
      </c>
      <c r="H72" s="33">
        <f t="shared" si="12"/>
        <v>482500</v>
      </c>
      <c r="I72" s="33"/>
    </row>
    <row r="73" spans="1:9" s="21" customFormat="1" ht="15.75" x14ac:dyDescent="0.25">
      <c r="A73" s="1">
        <f t="shared" si="4"/>
        <v>50</v>
      </c>
      <c r="B73" s="31" t="s">
        <v>15</v>
      </c>
      <c r="C73" s="30" t="s">
        <v>14</v>
      </c>
      <c r="D73" s="34" t="s">
        <v>11</v>
      </c>
      <c r="E73" s="30">
        <v>0.6</v>
      </c>
      <c r="F73" s="32">
        <v>650</v>
      </c>
      <c r="G73" s="33">
        <v>32</v>
      </c>
      <c r="H73" s="33">
        <f t="shared" si="12"/>
        <v>20800</v>
      </c>
      <c r="I73" s="33">
        <f>F71*0.6</f>
        <v>648</v>
      </c>
    </row>
    <row r="74" spans="1:9" s="21" customFormat="1" ht="15.75" x14ac:dyDescent="0.25">
      <c r="A74" s="1">
        <f t="shared" si="4"/>
        <v>51</v>
      </c>
      <c r="B74" s="25" t="s">
        <v>51</v>
      </c>
      <c r="C74" s="1" t="s">
        <v>49</v>
      </c>
      <c r="D74" s="1" t="s">
        <v>10</v>
      </c>
      <c r="E74" s="1"/>
      <c r="F74" s="9">
        <f>6*2*4+90*2</f>
        <v>228</v>
      </c>
      <c r="G74" s="2">
        <v>150</v>
      </c>
      <c r="H74" s="2">
        <f t="shared" si="12"/>
        <v>34200</v>
      </c>
      <c r="I74" s="2"/>
    </row>
    <row r="75" spans="1:9" s="21" customFormat="1" ht="15.75" x14ac:dyDescent="0.25">
      <c r="A75" s="1">
        <f t="shared" si="4"/>
        <v>52</v>
      </c>
      <c r="B75" s="31" t="s">
        <v>52</v>
      </c>
      <c r="C75" s="30" t="s">
        <v>49</v>
      </c>
      <c r="D75" s="34" t="s">
        <v>11</v>
      </c>
      <c r="E75" s="30">
        <v>1</v>
      </c>
      <c r="F75" s="32">
        <f>F74</f>
        <v>228</v>
      </c>
      <c r="G75" s="33">
        <v>176</v>
      </c>
      <c r="H75" s="33">
        <f t="shared" si="12"/>
        <v>40128</v>
      </c>
      <c r="I75" s="33"/>
    </row>
    <row r="76" spans="1:9" s="21" customFormat="1" ht="15.75" x14ac:dyDescent="0.25">
      <c r="A76" s="1">
        <f t="shared" si="4"/>
        <v>53</v>
      </c>
      <c r="B76" s="25" t="s">
        <v>70</v>
      </c>
      <c r="C76" s="1" t="s">
        <v>49</v>
      </c>
      <c r="D76" s="1" t="s">
        <v>10</v>
      </c>
      <c r="E76" s="1"/>
      <c r="F76" s="9">
        <f>F74</f>
        <v>228</v>
      </c>
      <c r="G76" s="2">
        <v>380</v>
      </c>
      <c r="H76" s="2">
        <f>G76*F76</f>
        <v>86640</v>
      </c>
      <c r="I76" s="2"/>
    </row>
    <row r="77" spans="1:9" s="21" customFormat="1" ht="15.75" x14ac:dyDescent="0.25">
      <c r="A77" s="1">
        <f t="shared" si="4"/>
        <v>54</v>
      </c>
      <c r="B77" s="31" t="s">
        <v>53</v>
      </c>
      <c r="C77" s="30" t="s">
        <v>49</v>
      </c>
      <c r="D77" s="34" t="s">
        <v>11</v>
      </c>
      <c r="E77" s="30">
        <v>0.3</v>
      </c>
      <c r="F77" s="32">
        <v>70</v>
      </c>
      <c r="G77" s="33">
        <v>293</v>
      </c>
      <c r="H77" s="33">
        <f t="shared" ref="H77:H78" si="13">G77*F77</f>
        <v>20510</v>
      </c>
      <c r="I77" s="33">
        <f>F76*0.3</f>
        <v>68.399999999999991</v>
      </c>
    </row>
    <row r="78" spans="1:9" s="21" customFormat="1" ht="15.75" x14ac:dyDescent="0.25">
      <c r="A78" s="1">
        <f t="shared" si="4"/>
        <v>55</v>
      </c>
      <c r="B78" s="31" t="s">
        <v>15</v>
      </c>
      <c r="C78" s="30" t="s">
        <v>14</v>
      </c>
      <c r="D78" s="34" t="s">
        <v>11</v>
      </c>
      <c r="E78" s="30">
        <v>0.6</v>
      </c>
      <c r="F78" s="32">
        <v>50</v>
      </c>
      <c r="G78" s="33">
        <v>32</v>
      </c>
      <c r="H78" s="33">
        <f t="shared" si="13"/>
        <v>1600</v>
      </c>
      <c r="I78" s="33"/>
    </row>
    <row r="79" spans="1:9" s="21" customFormat="1" ht="31.5" x14ac:dyDescent="0.25">
      <c r="A79" s="1">
        <f t="shared" si="4"/>
        <v>56</v>
      </c>
      <c r="B79" s="25" t="s">
        <v>54</v>
      </c>
      <c r="C79" s="1" t="s">
        <v>49</v>
      </c>
      <c r="D79" s="1" t="s">
        <v>10</v>
      </c>
      <c r="E79" s="1"/>
      <c r="F79" s="9">
        <f>F76</f>
        <v>228</v>
      </c>
      <c r="G79" s="2">
        <v>500</v>
      </c>
      <c r="H79" s="2">
        <f>G79*F79</f>
        <v>114000</v>
      </c>
      <c r="I79" s="2"/>
    </row>
    <row r="80" spans="1:9" s="21" customFormat="1" ht="15.75" x14ac:dyDescent="0.25">
      <c r="A80" s="1">
        <f t="shared" si="4"/>
        <v>57</v>
      </c>
      <c r="B80" s="31" t="s">
        <v>53</v>
      </c>
      <c r="C80" s="30" t="s">
        <v>49</v>
      </c>
      <c r="D80" s="34" t="s">
        <v>11</v>
      </c>
      <c r="E80" s="30">
        <v>0.8</v>
      </c>
      <c r="F80" s="32">
        <v>190</v>
      </c>
      <c r="G80" s="33">
        <v>293</v>
      </c>
      <c r="H80" s="33">
        <f t="shared" ref="H80:H81" si="14">G80*F80</f>
        <v>55670</v>
      </c>
      <c r="I80" s="33">
        <f>F79*0.8</f>
        <v>182.4</v>
      </c>
    </row>
    <row r="81" spans="1:9" s="21" customFormat="1" ht="15.75" x14ac:dyDescent="0.25">
      <c r="A81" s="1">
        <f t="shared" si="4"/>
        <v>58</v>
      </c>
      <c r="B81" s="31" t="s">
        <v>15</v>
      </c>
      <c r="C81" s="30" t="s">
        <v>14</v>
      </c>
      <c r="D81" s="34" t="s">
        <v>11</v>
      </c>
      <c r="E81" s="30">
        <v>0.6</v>
      </c>
      <c r="F81" s="32">
        <v>140</v>
      </c>
      <c r="G81" s="33">
        <v>32</v>
      </c>
      <c r="H81" s="33">
        <f t="shared" si="14"/>
        <v>4480</v>
      </c>
      <c r="I81" s="33">
        <f>F79*0.6</f>
        <v>136.79999999999998</v>
      </c>
    </row>
    <row r="82" spans="1:9" s="21" customFormat="1" ht="31.5" x14ac:dyDescent="0.25">
      <c r="A82" s="1">
        <f t="shared" si="4"/>
        <v>59</v>
      </c>
      <c r="B82" s="25" t="s">
        <v>54</v>
      </c>
      <c r="C82" s="1" t="s">
        <v>49</v>
      </c>
      <c r="D82" s="1" t="s">
        <v>10</v>
      </c>
      <c r="E82" s="1"/>
      <c r="F82" s="9">
        <f>F79</f>
        <v>228</v>
      </c>
      <c r="G82" s="2">
        <v>500</v>
      </c>
      <c r="H82" s="2">
        <f>G82*F82</f>
        <v>114000</v>
      </c>
      <c r="I82" s="2"/>
    </row>
    <row r="83" spans="1:9" s="21" customFormat="1" ht="15.75" x14ac:dyDescent="0.25">
      <c r="A83" s="1">
        <f t="shared" si="4"/>
        <v>60</v>
      </c>
      <c r="B83" s="31" t="s">
        <v>55</v>
      </c>
      <c r="C83" s="30" t="s">
        <v>49</v>
      </c>
      <c r="D83" s="34" t="s">
        <v>11</v>
      </c>
      <c r="E83" s="30">
        <v>0.8</v>
      </c>
      <c r="F83" s="32">
        <v>190</v>
      </c>
      <c r="G83" s="33">
        <v>420</v>
      </c>
      <c r="H83" s="33">
        <f t="shared" ref="H83:H92" si="15">G83*F83</f>
        <v>79800</v>
      </c>
      <c r="I83" s="33"/>
    </row>
    <row r="84" spans="1:9" s="21" customFormat="1" ht="15.75" x14ac:dyDescent="0.25">
      <c r="A84" s="1">
        <f t="shared" si="4"/>
        <v>61</v>
      </c>
      <c r="B84" s="31" t="s">
        <v>15</v>
      </c>
      <c r="C84" s="30" t="s">
        <v>14</v>
      </c>
      <c r="D84" s="34" t="s">
        <v>11</v>
      </c>
      <c r="E84" s="30">
        <v>0.6</v>
      </c>
      <c r="F84" s="32">
        <v>140</v>
      </c>
      <c r="G84" s="33">
        <v>32</v>
      </c>
      <c r="H84" s="33">
        <f t="shared" si="15"/>
        <v>4480</v>
      </c>
      <c r="I84" s="33"/>
    </row>
    <row r="85" spans="1:9" s="21" customFormat="1" ht="15.75" x14ac:dyDescent="0.25">
      <c r="A85" s="1">
        <f t="shared" si="4"/>
        <v>62</v>
      </c>
      <c r="B85" s="25" t="s">
        <v>56</v>
      </c>
      <c r="C85" s="1" t="s">
        <v>49</v>
      </c>
      <c r="D85" s="1" t="s">
        <v>10</v>
      </c>
      <c r="E85" s="1"/>
      <c r="F85" s="9">
        <f>F82</f>
        <v>228</v>
      </c>
      <c r="G85" s="2">
        <v>300</v>
      </c>
      <c r="H85" s="2">
        <f t="shared" si="15"/>
        <v>68400</v>
      </c>
      <c r="I85" s="2"/>
    </row>
    <row r="86" spans="1:9" s="21" customFormat="1" ht="15.75" x14ac:dyDescent="0.25">
      <c r="A86" s="1">
        <f t="shared" si="4"/>
        <v>63</v>
      </c>
      <c r="B86" s="31" t="s">
        <v>57</v>
      </c>
      <c r="C86" s="30" t="s">
        <v>49</v>
      </c>
      <c r="D86" s="34" t="s">
        <v>11</v>
      </c>
      <c r="E86" s="30">
        <v>1</v>
      </c>
      <c r="F86" s="32">
        <v>228</v>
      </c>
      <c r="G86" s="33">
        <v>170</v>
      </c>
      <c r="H86" s="33">
        <f t="shared" si="15"/>
        <v>38760</v>
      </c>
      <c r="I86" s="33"/>
    </row>
    <row r="87" spans="1:9" s="21" customFormat="1" ht="15.75" x14ac:dyDescent="0.25">
      <c r="A87" s="1">
        <f t="shared" si="4"/>
        <v>64</v>
      </c>
      <c r="B87" s="31" t="s">
        <v>58</v>
      </c>
      <c r="C87" s="30" t="s">
        <v>14</v>
      </c>
      <c r="D87" s="34" t="s">
        <v>11</v>
      </c>
      <c r="E87" s="30">
        <v>0.15</v>
      </c>
      <c r="F87" s="32">
        <v>35</v>
      </c>
      <c r="G87" s="33">
        <v>385</v>
      </c>
      <c r="H87" s="33">
        <f t="shared" si="15"/>
        <v>13475</v>
      </c>
      <c r="I87" s="33">
        <f>F86*0.15</f>
        <v>34.199999999999996</v>
      </c>
    </row>
    <row r="88" spans="1:9" s="21" customFormat="1" ht="15.75" x14ac:dyDescent="0.25">
      <c r="A88" s="1">
        <f t="shared" si="4"/>
        <v>65</v>
      </c>
      <c r="B88" s="31" t="s">
        <v>59</v>
      </c>
      <c r="C88" s="30" t="s">
        <v>40</v>
      </c>
      <c r="D88" s="34" t="s">
        <v>11</v>
      </c>
      <c r="E88" s="30">
        <v>5</v>
      </c>
      <c r="F88" s="32">
        <f>F85*E88</f>
        <v>1140</v>
      </c>
      <c r="G88" s="33">
        <v>8</v>
      </c>
      <c r="H88" s="33">
        <f t="shared" si="15"/>
        <v>9120</v>
      </c>
      <c r="I88" s="33"/>
    </row>
    <row r="89" spans="1:9" s="21" customFormat="1" ht="15.75" x14ac:dyDescent="0.25">
      <c r="A89" s="1">
        <f t="shared" si="4"/>
        <v>66</v>
      </c>
      <c r="B89" s="15" t="s">
        <v>12</v>
      </c>
      <c r="C89" s="1" t="s">
        <v>49</v>
      </c>
      <c r="D89" s="1" t="s">
        <v>10</v>
      </c>
      <c r="E89" s="1"/>
      <c r="F89" s="9">
        <f>F82</f>
        <v>228</v>
      </c>
      <c r="G89" s="2">
        <v>1200</v>
      </c>
      <c r="H89" s="2">
        <f t="shared" si="15"/>
        <v>273600</v>
      </c>
      <c r="I89" s="2"/>
    </row>
    <row r="90" spans="1:9" s="21" customFormat="1" ht="15.75" x14ac:dyDescent="0.25">
      <c r="A90" s="1">
        <f t="shared" si="4"/>
        <v>67</v>
      </c>
      <c r="B90" s="31" t="s">
        <v>60</v>
      </c>
      <c r="C90" s="30" t="s">
        <v>49</v>
      </c>
      <c r="D90" s="34" t="s">
        <v>11</v>
      </c>
      <c r="E90" s="30">
        <v>1.1000000000000001</v>
      </c>
      <c r="F90" s="32">
        <f>F89</f>
        <v>228</v>
      </c>
      <c r="G90" s="33">
        <v>2000</v>
      </c>
      <c r="H90" s="33">
        <f t="shared" si="15"/>
        <v>456000</v>
      </c>
      <c r="I90" s="33"/>
    </row>
    <row r="91" spans="1:9" s="21" customFormat="1" ht="15.75" x14ac:dyDescent="0.25">
      <c r="A91" s="1">
        <f t="shared" ref="A91:A104" si="16">A90+1</f>
        <v>68</v>
      </c>
      <c r="B91" s="31" t="s">
        <v>8</v>
      </c>
      <c r="C91" s="30" t="s">
        <v>7</v>
      </c>
      <c r="D91" s="34" t="s">
        <v>11</v>
      </c>
      <c r="E91" s="30">
        <v>1.67</v>
      </c>
      <c r="F91" s="32">
        <v>380</v>
      </c>
      <c r="G91" s="33">
        <v>135</v>
      </c>
      <c r="H91" s="33">
        <f t="shared" si="15"/>
        <v>51300</v>
      </c>
      <c r="I91" s="33">
        <f>F90*E91</f>
        <v>380.76</v>
      </c>
    </row>
    <row r="92" spans="1:9" s="21" customFormat="1" ht="15.75" x14ac:dyDescent="0.25">
      <c r="A92" s="1">
        <f t="shared" si="16"/>
        <v>69</v>
      </c>
      <c r="B92" s="31" t="s">
        <v>31</v>
      </c>
      <c r="C92" s="30" t="s">
        <v>88</v>
      </c>
      <c r="D92" s="34" t="s">
        <v>11</v>
      </c>
      <c r="E92" s="30"/>
      <c r="F92" s="32">
        <v>1</v>
      </c>
      <c r="G92" s="33">
        <v>60000</v>
      </c>
      <c r="H92" s="33">
        <f t="shared" si="15"/>
        <v>60000</v>
      </c>
      <c r="I92" s="33"/>
    </row>
    <row r="93" spans="1:9" s="21" customFormat="1" ht="15.75" x14ac:dyDescent="0.25">
      <c r="A93" s="1">
        <f t="shared" si="16"/>
        <v>70</v>
      </c>
      <c r="B93" s="27" t="s">
        <v>61</v>
      </c>
      <c r="C93" s="26" t="s">
        <v>62</v>
      </c>
      <c r="D93" s="35" t="s">
        <v>24</v>
      </c>
      <c r="E93" s="26"/>
      <c r="F93" s="28">
        <v>5</v>
      </c>
      <c r="G93" s="29">
        <v>15000</v>
      </c>
      <c r="H93" s="29">
        <f>G93*F93</f>
        <v>75000</v>
      </c>
      <c r="I93" s="29"/>
    </row>
    <row r="94" spans="1:9" s="21" customFormat="1" ht="15.75" x14ac:dyDescent="0.25">
      <c r="A94" s="1">
        <f t="shared" si="16"/>
        <v>71</v>
      </c>
      <c r="B94" s="27" t="s">
        <v>63</v>
      </c>
      <c r="C94" s="26" t="s">
        <v>64</v>
      </c>
      <c r="D94" s="35" t="s">
        <v>24</v>
      </c>
      <c r="E94" s="26"/>
      <c r="F94" s="28">
        <v>3</v>
      </c>
      <c r="G94" s="29">
        <v>25000</v>
      </c>
      <c r="H94" s="29">
        <f>G94*F94</f>
        <v>75000</v>
      </c>
      <c r="I94" s="29"/>
    </row>
    <row r="95" spans="1:9" s="21" customFormat="1" ht="15.75" x14ac:dyDescent="0.25">
      <c r="A95" s="1">
        <f t="shared" si="16"/>
        <v>72</v>
      </c>
      <c r="B95" s="15" t="s">
        <v>79</v>
      </c>
      <c r="C95" s="1" t="s">
        <v>80</v>
      </c>
      <c r="D95" s="1" t="s">
        <v>10</v>
      </c>
      <c r="E95" s="1"/>
      <c r="F95" s="9">
        <v>3</v>
      </c>
      <c r="G95" s="2">
        <v>12500</v>
      </c>
      <c r="H95" s="2">
        <f>G95*F95</f>
        <v>37500</v>
      </c>
      <c r="I95" s="2"/>
    </row>
    <row r="96" spans="1:9" s="21" customFormat="1" ht="15.75" x14ac:dyDescent="0.25">
      <c r="A96" s="1"/>
      <c r="B96" s="15" t="s">
        <v>27</v>
      </c>
      <c r="C96" s="1"/>
      <c r="D96" s="1"/>
      <c r="E96" s="1"/>
      <c r="F96" s="9"/>
      <c r="G96" s="2"/>
      <c r="H96" s="2">
        <f>H64+H67+H69+H71+H74+H76+H79+H82+H85+H89+H95</f>
        <v>2024340</v>
      </c>
      <c r="I96" s="2"/>
    </row>
    <row r="97" spans="1:9" s="21" customFormat="1" ht="15.75" x14ac:dyDescent="0.25">
      <c r="A97" s="1"/>
      <c r="B97" s="15" t="s">
        <v>30</v>
      </c>
      <c r="C97" s="1"/>
      <c r="D97" s="1"/>
      <c r="E97" s="1"/>
      <c r="F97" s="9"/>
      <c r="G97" s="2"/>
      <c r="H97" s="2">
        <f>H65+H66+H68+H70+H72+H73+H75+H77+H78+H80+H81+H83+H84+H86+H87+H88+H90+H91+H92</f>
        <v>3789537.5</v>
      </c>
      <c r="I97" s="2"/>
    </row>
    <row r="98" spans="1:9" s="21" customFormat="1" ht="15.75" x14ac:dyDescent="0.25">
      <c r="A98" s="1"/>
      <c r="B98" s="15" t="s">
        <v>32</v>
      </c>
      <c r="C98" s="1"/>
      <c r="D98" s="1"/>
      <c r="E98" s="1"/>
      <c r="F98" s="9"/>
      <c r="G98" s="2"/>
      <c r="H98" s="2">
        <f>H93+H94</f>
        <v>150000</v>
      </c>
      <c r="I98" s="2"/>
    </row>
    <row r="99" spans="1:9" s="21" customFormat="1" ht="15.75" x14ac:dyDescent="0.25">
      <c r="A99" s="1"/>
      <c r="B99" s="37" t="s">
        <v>68</v>
      </c>
      <c r="C99" s="1"/>
      <c r="D99" s="1"/>
      <c r="E99" s="1"/>
      <c r="F99" s="9"/>
      <c r="G99" s="2"/>
      <c r="H99" s="36">
        <f>SUM(H96:H98)</f>
        <v>5963877.5</v>
      </c>
      <c r="I99" s="36"/>
    </row>
    <row r="100" spans="1:9" s="21" customFormat="1" ht="15.75" x14ac:dyDescent="0.25">
      <c r="A100" s="1"/>
      <c r="B100" s="14" t="s">
        <v>93</v>
      </c>
      <c r="C100" s="1"/>
      <c r="D100" s="1" t="s">
        <v>91</v>
      </c>
      <c r="E100" s="1"/>
      <c r="F100" s="9"/>
      <c r="G100" s="2"/>
      <c r="H100" s="36"/>
      <c r="I100" s="36"/>
    </row>
    <row r="101" spans="1:9" s="21" customFormat="1" ht="15.75" x14ac:dyDescent="0.25">
      <c r="A101" s="1"/>
      <c r="B101" s="14" t="s">
        <v>77</v>
      </c>
      <c r="C101" s="1"/>
      <c r="D101" s="1" t="s">
        <v>89</v>
      </c>
      <c r="E101" s="1"/>
      <c r="F101" s="1"/>
      <c r="G101" s="1"/>
      <c r="H101" s="1"/>
      <c r="I101" s="1"/>
    </row>
    <row r="102" spans="1:9" s="21" customFormat="1" ht="15.75" x14ac:dyDescent="0.25">
      <c r="A102" s="1">
        <v>73</v>
      </c>
      <c r="B102" s="15" t="s">
        <v>78</v>
      </c>
      <c r="C102" s="1" t="s">
        <v>84</v>
      </c>
      <c r="D102" s="1" t="s">
        <v>85</v>
      </c>
      <c r="E102" s="1"/>
      <c r="F102" s="9">
        <v>2</v>
      </c>
      <c r="G102" s="2">
        <v>25000</v>
      </c>
      <c r="H102" s="2">
        <f>G102*F102</f>
        <v>50000</v>
      </c>
      <c r="I102" s="2"/>
    </row>
    <row r="103" spans="1:9" s="21" customFormat="1" ht="15.75" x14ac:dyDescent="0.25">
      <c r="A103" s="1">
        <f t="shared" si="16"/>
        <v>74</v>
      </c>
      <c r="B103" s="15" t="s">
        <v>81</v>
      </c>
      <c r="C103" s="1" t="s">
        <v>83</v>
      </c>
      <c r="D103" s="1" t="s">
        <v>85</v>
      </c>
      <c r="E103" s="1"/>
      <c r="F103" s="9">
        <v>3</v>
      </c>
      <c r="G103" s="2">
        <f>(H24+H61+H99)*1/100</f>
        <v>136905.51</v>
      </c>
      <c r="H103" s="2">
        <f>G103*F103</f>
        <v>410716.53</v>
      </c>
      <c r="I103" s="2"/>
    </row>
    <row r="104" spans="1:9" s="21" customFormat="1" ht="15.75" x14ac:dyDescent="0.25">
      <c r="A104" s="1">
        <f t="shared" si="16"/>
        <v>75</v>
      </c>
      <c r="B104" s="15" t="s">
        <v>82</v>
      </c>
      <c r="C104" s="1" t="s">
        <v>83</v>
      </c>
      <c r="D104" s="1" t="s">
        <v>85</v>
      </c>
      <c r="E104" s="1"/>
      <c r="F104" s="9">
        <v>10</v>
      </c>
      <c r="G104" s="2">
        <f>(H24+H61+H99)*1/100</f>
        <v>136905.51</v>
      </c>
      <c r="H104" s="2">
        <f>G104*F104</f>
        <v>1369055.1</v>
      </c>
      <c r="I104" s="2"/>
    </row>
    <row r="105" spans="1:9" s="21" customFormat="1" ht="15.75" x14ac:dyDescent="0.25">
      <c r="A105" s="1"/>
      <c r="B105" s="37" t="s">
        <v>92</v>
      </c>
      <c r="C105" s="1"/>
      <c r="D105" s="1"/>
      <c r="E105" s="1"/>
      <c r="F105" s="9"/>
      <c r="G105" s="2"/>
      <c r="H105" s="36">
        <f>SUM(H102:H104)</f>
        <v>1829771.6300000001</v>
      </c>
      <c r="I105" s="36"/>
    </row>
    <row r="106" spans="1:9" s="21" customFormat="1" ht="15.75" x14ac:dyDescent="0.25">
      <c r="A106" s="1"/>
      <c r="B106" s="3" t="s">
        <v>71</v>
      </c>
      <c r="C106" s="1"/>
      <c r="D106" s="1"/>
      <c r="E106" s="1"/>
      <c r="F106" s="9"/>
      <c r="G106" s="2"/>
      <c r="H106" s="20">
        <f>H24+H61+H99+H105</f>
        <v>15520322.630000001</v>
      </c>
      <c r="I106" s="20"/>
    </row>
    <row r="107" spans="1:9" s="21" customFormat="1" ht="15.75" x14ac:dyDescent="0.25">
      <c r="A107" s="1"/>
      <c r="B107" s="15" t="s">
        <v>72</v>
      </c>
      <c r="C107" s="1"/>
      <c r="D107" s="1"/>
      <c r="E107" s="1"/>
      <c r="F107" s="9"/>
      <c r="G107" s="2"/>
      <c r="H107" s="2"/>
      <c r="I107" s="2"/>
    </row>
    <row r="108" spans="1:9" s="21" customFormat="1" ht="15.75" x14ac:dyDescent="0.25">
      <c r="A108" s="1"/>
      <c r="B108" s="15" t="s">
        <v>73</v>
      </c>
      <c r="C108" s="1"/>
      <c r="D108" s="1"/>
      <c r="E108" s="1"/>
      <c r="F108" s="9"/>
      <c r="G108" s="2"/>
      <c r="H108" s="2">
        <f>H21+H58+H96</f>
        <v>4771120</v>
      </c>
      <c r="I108" s="2"/>
    </row>
    <row r="109" spans="1:9" s="21" customFormat="1" ht="15.75" x14ac:dyDescent="0.25">
      <c r="A109" s="1"/>
      <c r="B109" s="15" t="s">
        <v>74</v>
      </c>
      <c r="C109" s="1"/>
      <c r="D109" s="1"/>
      <c r="E109" s="1"/>
      <c r="F109" s="9"/>
      <c r="G109" s="2"/>
      <c r="H109" s="2">
        <f>H22+H59+H97</f>
        <v>8547431</v>
      </c>
      <c r="I109" s="2"/>
    </row>
    <row r="110" spans="1:9" s="21" customFormat="1" ht="15.75" x14ac:dyDescent="0.25">
      <c r="A110" s="1"/>
      <c r="B110" s="15" t="s">
        <v>75</v>
      </c>
      <c r="C110" s="1"/>
      <c r="D110" s="1"/>
      <c r="E110" s="1"/>
      <c r="F110" s="9"/>
      <c r="G110" s="2"/>
      <c r="H110" s="2">
        <f>H23+H60+H98</f>
        <v>372000</v>
      </c>
      <c r="I110" s="2"/>
    </row>
    <row r="111" spans="1:9" s="21" customFormat="1" ht="15.75" x14ac:dyDescent="0.25">
      <c r="A111" s="1"/>
      <c r="B111" s="15" t="s">
        <v>76</v>
      </c>
      <c r="C111" s="1"/>
      <c r="D111" s="1"/>
      <c r="E111" s="1"/>
      <c r="F111" s="9"/>
      <c r="G111" s="2"/>
      <c r="H111" s="2">
        <f>H105</f>
        <v>1829771.6300000001</v>
      </c>
      <c r="I111" s="2"/>
    </row>
    <row r="112" spans="1:9" s="21" customFormat="1" ht="15.75" x14ac:dyDescent="0.25">
      <c r="A112" s="1"/>
      <c r="B112" s="15" t="s">
        <v>86</v>
      </c>
      <c r="C112" s="1"/>
      <c r="D112" s="3"/>
      <c r="E112" s="1"/>
      <c r="F112" s="9"/>
      <c r="G112" s="2"/>
      <c r="H112" s="2">
        <f>H106-H106/1.2</f>
        <v>2586720.4383333325</v>
      </c>
      <c r="I112" s="2"/>
    </row>
    <row r="113" spans="1:9" s="21" customFormat="1" ht="15.75" x14ac:dyDescent="0.25">
      <c r="A113" s="22"/>
      <c r="B113" s="16"/>
      <c r="C113" s="22"/>
      <c r="D113" s="22"/>
      <c r="E113" s="22"/>
      <c r="F113" s="23"/>
      <c r="G113" s="22"/>
      <c r="H113" s="22"/>
      <c r="I113" s="22"/>
    </row>
    <row r="114" spans="1:9" s="21" customFormat="1" ht="15.75" x14ac:dyDescent="0.25">
      <c r="A114" s="22"/>
      <c r="B114" s="16"/>
      <c r="C114" s="22"/>
      <c r="D114" s="22"/>
      <c r="E114" s="22"/>
      <c r="F114" s="23"/>
      <c r="G114" s="22"/>
      <c r="H114" s="22"/>
      <c r="I114" s="22"/>
    </row>
    <row r="115" spans="1:9" s="21" customFormat="1" x14ac:dyDescent="0.25">
      <c r="A115" s="22"/>
      <c r="B115" s="17"/>
      <c r="C115" s="18"/>
      <c r="D115" s="18"/>
      <c r="E115" s="18"/>
      <c r="F115" s="19"/>
      <c r="G115" s="18"/>
      <c r="H115" s="18"/>
      <c r="I115" s="18"/>
    </row>
    <row r="116" spans="1:9" s="21" customFormat="1" x14ac:dyDescent="0.25">
      <c r="A116" s="22"/>
      <c r="B116" s="17"/>
      <c r="C116" s="18"/>
      <c r="D116" s="18"/>
      <c r="E116" s="18"/>
      <c r="F116" s="19"/>
      <c r="G116" s="18"/>
      <c r="H116" s="18"/>
      <c r="I116" s="18"/>
    </row>
    <row r="117" spans="1:9" s="21" customFormat="1" x14ac:dyDescent="0.25">
      <c r="A117" s="22"/>
      <c r="B117" s="24"/>
      <c r="C117" s="22"/>
      <c r="D117" s="22"/>
      <c r="E117" s="22"/>
      <c r="F117" s="23"/>
      <c r="G117" s="22"/>
      <c r="H117" s="22"/>
      <c r="I117" s="22"/>
    </row>
  </sheetData>
  <mergeCells count="2">
    <mergeCell ref="A3:H3"/>
    <mergeCell ref="A4:H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Roman Smirnov</cp:lastModifiedBy>
  <cp:lastPrinted>2023-06-23T07:59:11Z</cp:lastPrinted>
  <dcterms:created xsi:type="dcterms:W3CDTF">2022-08-15T09:54:34Z</dcterms:created>
  <dcterms:modified xsi:type="dcterms:W3CDTF">2024-02-02T13:30:17Z</dcterms:modified>
</cp:coreProperties>
</file>