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defaultThemeVersion="166925"/>
  <mc:AlternateContent xmlns:mc="http://schemas.openxmlformats.org/markup-compatibility/2006">
    <mc:Choice Requires="x15">
      <x15ac:absPath xmlns:x15ac="http://schemas.microsoft.com/office/spreadsheetml/2010/11/ac" url="D:\Formation\OpenClassroom\Projet 8 - Analysez des indicateurs egalité H-F\Finale\"/>
    </mc:Choice>
  </mc:AlternateContent>
  <xr:revisionPtr revIDLastSave="0" documentId="13_ncr:1_{F2927D0C-509C-4CDF-A8D3-8D61E1588974}" xr6:coauthVersionLast="47" xr6:coauthVersionMax="47" xr10:uidLastSave="{00000000-0000-0000-0000-000000000000}"/>
  <bookViews>
    <workbookView xWindow="-108" yWindow="-108" windowWidth="23256" windowHeight="13176" tabRatio="714" activeTab="4" xr2:uid="{00000000-000D-0000-FFFF-FFFF00000000}"/>
  </bookViews>
  <sheets>
    <sheet name="1- Ecart rémunération" sheetId="5" r:id="rId1"/>
    <sheet name="2- Ecart augmentations" sheetId="9" r:id="rId2"/>
    <sheet name="2 - message" sheetId="13" state="hidden" r:id="rId3"/>
    <sheet name="3- Retour maternité" sheetId="14" r:id="rId4"/>
    <sheet name="4- 10 + hautes rémunérations" sheetId="15" r:id="rId5"/>
    <sheet name="Index" sheetId="7" r:id="rId6"/>
    <sheet name="Barèmes" sheetId="8" r:id="rId7"/>
  </sheets>
  <definedNames>
    <definedName name="_xlnm.Print_Area" localSheetId="0">'1- Ecart rémunération'!$A$1:$K$22</definedName>
    <definedName name="_xlnm.Print_Area" localSheetId="1">'2- Ecart augmentations'!$A$1:$M$19</definedName>
    <definedName name="_xlnm.Print_Area" localSheetId="3">'3- Retour maternité'!$A$1:$M$14</definedName>
    <definedName name="_xlnm.Print_Area" localSheetId="4">'4- 10 + hautes rémunérations'!$A$1:$M$12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9" l="1"/>
  <c r="J12" i="5"/>
  <c r="I12" i="5"/>
  <c r="H8" i="9"/>
  <c r="B18" i="5"/>
  <c r="F19" i="5"/>
  <c r="D15" i="9"/>
  <c r="D18" i="9"/>
  <c r="J8" i="9"/>
  <c r="D12" i="5"/>
  <c r="C8" i="15"/>
  <c r="D11" i="15" s="1"/>
  <c r="C12" i="14"/>
  <c r="B8" i="7" s="1"/>
  <c r="D8" i="15" l="1"/>
  <c r="C11" i="15" s="1"/>
  <c r="C12" i="15" s="1"/>
  <c r="C8" i="14"/>
  <c r="C13" i="14" s="1"/>
  <c r="D12" i="14"/>
  <c r="C9" i="7" l="1"/>
  <c r="D9" i="7"/>
  <c r="C8" i="7"/>
  <c r="C14" i="14"/>
  <c r="D8" i="7" s="1"/>
  <c r="D13" i="9" l="1"/>
  <c r="F8" i="9"/>
  <c r="B7" i="7" l="1"/>
  <c r="E13" i="9"/>
  <c r="C9" i="13"/>
  <c r="C6" i="13"/>
  <c r="G8" i="9" l="1"/>
  <c r="I8" i="9" l="1"/>
  <c r="E14" i="9"/>
  <c r="C18" i="5"/>
  <c r="E15" i="9" l="1"/>
  <c r="D14" i="9"/>
  <c r="H13" i="5"/>
  <c r="I13" i="5" s="1"/>
  <c r="H14" i="5"/>
  <c r="I14" i="5" s="1"/>
  <c r="H15" i="5"/>
  <c r="I15" i="5" s="1"/>
  <c r="H16" i="5"/>
  <c r="I16" i="5" s="1"/>
  <c r="H17" i="5"/>
  <c r="I17" i="5" s="1"/>
  <c r="D13" i="5"/>
  <c r="E13" i="5" s="1"/>
  <c r="D14" i="5"/>
  <c r="E14" i="5" s="1"/>
  <c r="D15" i="5"/>
  <c r="E15" i="5" s="1"/>
  <c r="D16" i="5"/>
  <c r="E16" i="5" s="1"/>
  <c r="D17" i="5"/>
  <c r="E17" i="5" s="1"/>
  <c r="C7" i="7" l="1"/>
  <c r="F9" i="7"/>
  <c r="E12" i="5"/>
  <c r="D18" i="5"/>
  <c r="H12" i="5"/>
  <c r="F8" i="7" l="1"/>
  <c r="I18" i="5"/>
  <c r="J13" i="5" l="1"/>
  <c r="J14" i="5"/>
  <c r="D21" i="5"/>
  <c r="J15" i="5"/>
  <c r="J16" i="5"/>
  <c r="J17" i="5"/>
  <c r="B6" i="7" l="1"/>
  <c r="E21" i="5"/>
  <c r="J18" i="5"/>
  <c r="E22" i="5" s="1"/>
  <c r="F7" i="7" l="1"/>
  <c r="D22" i="5"/>
  <c r="D23" i="5" l="1"/>
  <c r="D19" i="9" s="1"/>
  <c r="C6" i="7"/>
  <c r="F6" i="7"/>
  <c r="F10" i="7" s="1"/>
  <c r="D7" i="7" l="1"/>
  <c r="E19" i="9"/>
  <c r="D6" i="7"/>
  <c r="D10" i="7" l="1"/>
  <c r="D1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CECI-RENAUD, Nila 2 (DARES)</author>
  </authors>
  <commentList>
    <comment ref="B10" authorId="0" shapeId="0" xr:uid="{00000000-0006-0000-0000-000001000000}">
      <text>
        <r>
          <rPr>
            <sz val="14"/>
            <color indexed="81"/>
            <rFont val="Tahoma"/>
            <family val="2"/>
          </rPr>
          <t>Prendre en compte tous les éléments de rémunération, sauf :
- indemnités de licenciement ou de départ à la retraite ;
- primes liées à une sujétion particulière qui ne concerne pas la personne du salarié ;
- primes d'ancienneté ;
- heures supplémentaires ou complémentaires.
- intéressement et participation.
Pour chaque salarié, la rémunération est rapportée au nombre d'équivalent temps plein (EQTP) en tenant compte de la durée de présence du salarié au cours de la période de référence annuelle, et le cas échéant de sa quotité de temps partiel.
Puis on calcule la moyenne des salaires par EQTP.</t>
        </r>
      </text>
    </comment>
    <comment ref="F10" authorId="0" shapeId="0" xr:uid="{F2D886A6-DDC8-4559-83E3-11A235F7FCBF}">
      <text>
        <r>
          <rPr>
            <sz val="14"/>
            <color indexed="81"/>
            <rFont val="Tahoma"/>
            <family val="2"/>
          </rPr>
          <t>Prendre en compte l'ensemble des salariés présents pendant la période annuelle de référence, sauf :
- apprentis ou titulaires d'un contrat de professionnalisation ;
- salariés mis à disposition par une entreprise extérieure ;
- salariés expatriés ;
- salariés absents plus de la moitié de la période de référence.</t>
        </r>
      </text>
    </comment>
  </commentList>
</comments>
</file>

<file path=xl/sharedStrings.xml><?xml version="1.0" encoding="utf-8"?>
<sst xmlns="http://schemas.openxmlformats.org/spreadsheetml/2006/main" count="136" uniqueCount="98">
  <si>
    <t>femmes</t>
  </si>
  <si>
    <t>hommes</t>
  </si>
  <si>
    <t>plancher</t>
  </si>
  <si>
    <t>note</t>
  </si>
  <si>
    <t>Nombre de salariés parmi les 10 plus hautes rémunérations*</t>
  </si>
  <si>
    <t>Catégories de postes équivalents :</t>
  </si>
  <si>
    <t>Seuil de pertinence associé :</t>
  </si>
  <si>
    <t>4 CSP</t>
  </si>
  <si>
    <t>1- Indicateur d'écart de rémunération</t>
  </si>
  <si>
    <t>Indicateur 1 : écart de rémunération (%)</t>
  </si>
  <si>
    <t>INDEX (sur 100 points)</t>
  </si>
  <si>
    <t>Total des indicateurs calculables</t>
  </si>
  <si>
    <t xml:space="preserve">Les résultats apparaissent dans les cellules jaunes. Ils peuvent être accompagnés de commmentaires pour les interpréter. </t>
  </si>
  <si>
    <t>Pour des catégories de postes équivalents plus fines que les 4 CSP, dupliquer et insérer les lignes 12 à 15 après la ligne 19 autant de fois que nécessaire et modifier les intitulés de catégories de postes.</t>
  </si>
  <si>
    <t>Par défaut, les catégories de postes équivalents sont les 4 catégories socioprofessionnelles (CSP).</t>
  </si>
  <si>
    <t>Il ne faut comptabiliser les salariés augmentés que parmi ceux qui entrent dans le calcul de l'index.</t>
  </si>
  <si>
    <t>Situation</t>
  </si>
  <si>
    <t>écart en faveur des :</t>
  </si>
  <si>
    <t>Plus petit nombre de salariés :</t>
  </si>
  <si>
    <t>Si ce nombre d'hommes n'avait pas reçu d'augmentation parmi les bénéficiaires, les taux d'augmentation seraient égaux entre hommes et femmes.</t>
  </si>
  <si>
    <t>Si ce nombre de femmes n'avait pas reçu d'augmentation parmi les bénéficiaires, les taux d'augmentation seraient égaux entre hommes et femmes.</t>
  </si>
  <si>
    <t>Si ce nombre de femmes supplémentaires avait bénéficié d'une augmentation, les taux d'augmentation seraient égaux entre hommes et femmes.</t>
  </si>
  <si>
    <t>Si ce nombre d'hommes supplémentaires avait bénéficié d'une augmentation, les taux d'augmentation seraient égaux entre hommes et femmes.</t>
  </si>
  <si>
    <t>aucun</t>
  </si>
  <si>
    <t>égal</t>
  </si>
  <si>
    <t>Message accompagnant l'écart en nombre équivalent de salariés :</t>
  </si>
  <si>
    <t>Indicateur 4 : nombre de salariés du sexe sous-représenté parmi les 10 plus hautes rémunérations</t>
  </si>
  <si>
    <t xml:space="preserve">* Seules les augmentations individuelles du salaire de base sont à prendre en compte, qu'elles correspondent ou non à une promotion. </t>
  </si>
  <si>
    <t>La période de référence retenue pour évaluer la présence d'augmentations peut être allongée à deux ou trois ans. Son caractère pluriannuel peut alors être révisé tous les trois ans</t>
  </si>
  <si>
    <r>
      <t xml:space="preserve">Saisir vos données dans les seules cellules vertes. </t>
    </r>
    <r>
      <rPr>
        <b/>
        <sz val="18"/>
        <color rgb="FFC00000"/>
        <rFont val="Calibri"/>
        <family val="2"/>
        <scheme val="minor"/>
      </rPr>
      <t xml:space="preserve">Ne rien saisir dans les autres cellules. </t>
    </r>
  </si>
  <si>
    <t>Ne renseigner les rémunérations moyennes que pour les groupes valides, c’est-à-dire comptant au moins 3 femmes et 3 hommes (validité du groupe=1).</t>
  </si>
  <si>
    <t>Par défaut, le seuil de pertinence est fixé à 5% (pour une catégorisation en 4 CSP). Pour toute autre catégorisation, il est fixé à 2%. Remplacer 5% par 2% si vous êtes dans ce cas.</t>
  </si>
  <si>
    <t>Ensemble des salariés</t>
  </si>
  <si>
    <t>Femmes</t>
  </si>
  <si>
    <t>Hommes</t>
  </si>
  <si>
    <t>Ecart de rémunération moyenne</t>
  </si>
  <si>
    <t>Ecart après application du seuil de pertinence</t>
  </si>
  <si>
    <t>Nombre de salariés
(en effectif physique)</t>
  </si>
  <si>
    <t>Effectifs valides (groupes pris en compte)</t>
  </si>
  <si>
    <t>Ecart pondéré</t>
  </si>
  <si>
    <t>Indicateur calculable (1=oui, 0=non) :</t>
  </si>
  <si>
    <t>Nombre de points obtenus sur 40 :</t>
  </si>
  <si>
    <t>2- Indicateur d'écart de taux d'augmentations individuelles</t>
  </si>
  <si>
    <t>Résultat final obtenu à l'indicateur en % :</t>
  </si>
  <si>
    <t>Nombre de points obtenus sur le résultat final en %</t>
  </si>
  <si>
    <t>Nombre de points obtenus sur le résultat final en nombre équivalent de salariés</t>
  </si>
  <si>
    <t>Nombre de points obtenus sur 35 :</t>
  </si>
  <si>
    <t>Taux d'augmentation (proportion de salariés augmentés</t>
  </si>
  <si>
    <t>Ecart de taux d'augmen-tation</t>
  </si>
  <si>
    <t>Ecart absolu de taux d'augmen-tation</t>
  </si>
  <si>
    <t>Ecart en nombre équivalent de salariés</t>
  </si>
  <si>
    <t>Nombre de salariés augmentés au cours de la période de référence*</t>
  </si>
  <si>
    <t>4- Pourcentage de salariés ayant bénéficié d'une augmentation dans l'année suivant leur retour de congé maternité</t>
  </si>
  <si>
    <t>Nombre de salariés de retour de congé maternité/adoption*</t>
  </si>
  <si>
    <t>Pourcentage de salariés augmentés</t>
  </si>
  <si>
    <t>Total</t>
  </si>
  <si>
    <t>Augmentés**</t>
  </si>
  <si>
    <t xml:space="preserve">*Les salariés à considérer sont les salariés revenus de congé maternité ou d’adoption (éventuellement prolongé par un congé parental) pendant la période de référence, et durant lequel sont intervenues des augmentations générales et/ou individuelles pour les salariés relevant de la même catégorie professionnelle, ou à défaut, pour l’ensemble des salariés de l’entreprise. Même si ces salariés ont été absents plus de la moitié de la période de référence, ils doivent être pris en compte pour le calcul de l'indicateur. </t>
  </si>
  <si>
    <t>**Les augmentations à prendre en compte sont celles qui sont intervenues soit pendant le congé maternité/adoption, soit à son retour, avant la fin de la période de référence.</t>
  </si>
  <si>
    <t>Nombre de points obtenus sur 15 :</t>
  </si>
  <si>
    <t>S'il n'y a pas eu de retour de congé maternité pendant la période de référence, indiquez 0 pour la colonne Total</t>
  </si>
  <si>
    <t>S'il n'y a pas eu d'augmentations salariales pendant la durée du ou des congés, indiquez 0 pour la colonne Total et pour la colonne Augmentés</t>
  </si>
  <si>
    <t>5- Nombre de salariés du sexe sous-représenté parmi les 10 plus hautes rémunérations</t>
  </si>
  <si>
    <r>
      <t xml:space="preserve">Saisir vos données dans les seules cellules vertes. </t>
    </r>
    <r>
      <rPr>
        <b/>
        <sz val="18"/>
        <color rgb="FFC00000"/>
        <rFont val="Calibri"/>
        <family val="2"/>
        <scheme val="minor"/>
      </rPr>
      <t>Ne rien saisir dans les autres cellules.</t>
    </r>
    <r>
      <rPr>
        <b/>
        <sz val="18"/>
        <rFont val="Calibri"/>
        <family val="2"/>
        <scheme val="minor"/>
      </rPr>
      <t xml:space="preserve"> </t>
    </r>
  </si>
  <si>
    <t>Nombre de salariés du sexe sous-représenté</t>
  </si>
  <si>
    <t>Ensemble</t>
  </si>
  <si>
    <t>*Les rémunérations à considérer sont les rémunérations brutes annuelles par EQTP utilisées pour l'indicateur 1.</t>
  </si>
  <si>
    <t>Nombre de points obtenus sur 10 :</t>
  </si>
  <si>
    <t>Indicateur 3 : pourcentage de salariés ayant bénéficié d'une augmentation dans l'année suivant leur retour de congé maternité</t>
  </si>
  <si>
    <t>Indicateur 2 : écart de taux d'augmentations individuelles (en % et en nombre équivalent de salariés)</t>
  </si>
  <si>
    <t>Ne pas modifier les barèmes des indicateurs</t>
  </si>
  <si>
    <t>Index de l'égalité professionnelle femmes-hommes</t>
  </si>
  <si>
    <t>Calculs automatiques, ne pas modifier</t>
  </si>
  <si>
    <t>Indicateur calculable (1=oui, 0=non)</t>
  </si>
  <si>
    <t>Résultat final obtenu</t>
  </si>
  <si>
    <t>Nombre de points obtenus</t>
  </si>
  <si>
    <t>Nombre de points maximum de l'indicateur</t>
  </si>
  <si>
    <t>Nombre de points maximum des indicateurs calculables</t>
  </si>
  <si>
    <t>1- Ecart de rémunération (en %)</t>
  </si>
  <si>
    <t>3- Pourcentage de salariés ayant bénéficié d'une augmentation dans l'année suivant leur retour de congé maternité</t>
  </si>
  <si>
    <t>4- Nombre de salariés du sexe sous-représenté parmi les 10 plus hautes rémunérations</t>
  </si>
  <si>
    <t>2- Ecart de taux d'augmentations individuelles (en % ou en nombre équivalent de salariés)</t>
  </si>
  <si>
    <t>Résultat final en nombre de salariés du sexe sous-représenté :</t>
  </si>
  <si>
    <t/>
  </si>
  <si>
    <t>Validité du groupe
(1=oui, 0=non)</t>
  </si>
  <si>
    <t>Résultat final obtenu à l'indicateur en % * :</t>
  </si>
  <si>
    <t>Résultat final obtenu à l'indicateur en nombre équivalent de salariés * :</t>
  </si>
  <si>
    <t>*Le résultat final obtenu en % et le résultat final obtenu en nombre équivalent de salariés sont arrondis à la première décimale.</t>
  </si>
  <si>
    <t>*Le résultat final obtenu est la valeur absolue de l’écart global de rémunération, arrondie à la première décimale.</t>
  </si>
  <si>
    <t>Services</t>
  </si>
  <si>
    <t>Rémunération mensuel moyen</t>
  </si>
  <si>
    <t>Nombre de salarié par genre</t>
  </si>
  <si>
    <t>Marketing</t>
  </si>
  <si>
    <t>Compta Finances</t>
  </si>
  <si>
    <t>RH</t>
  </si>
  <si>
    <t>Consultant</t>
  </si>
  <si>
    <t>Commercial</t>
  </si>
  <si>
    <t>Informatique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</si>
</sst>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
    <numFmt numFmtId="165" formatCode="0.0"/>
    <numFmt numFmtId="166" formatCode="0.000%"/>
    <numFmt numFmtId="167" formatCode="0.000"/>
  </numFmts>
  <fonts count="26" x14ac:knownFonts="1">
    <font>
      <sz val="11"/>
      <color theme="1"/>
      <name val="Calibri"/>
      <family val="2"/>
      <scheme val="minor"/>
    </font>
    <font>
      <sz val="26"/>
      <color rgb="FF87D200"/>
      <name val="Arial"/>
      <family val="2"/>
    </font>
    <font>
      <sz val="18"/>
      <color theme="1"/>
      <name val="Calibri"/>
      <family val="2"/>
      <scheme val="minor"/>
    </font>
    <font>
      <b/>
      <sz val="18"/>
      <color rgb="FFFFFFFF"/>
      <name val="Calibri"/>
      <family val="2"/>
      <scheme val="minor"/>
    </font>
    <font>
      <sz val="18"/>
      <color rgb="FFFF0000"/>
      <name val="Calibri"/>
      <family val="2"/>
      <scheme val="minor"/>
    </font>
    <font>
      <sz val="18"/>
      <color rgb="FF000000"/>
      <name val="Calibri"/>
      <family val="2"/>
      <scheme val="minor"/>
    </font>
    <font>
      <sz val="18"/>
      <name val="Calibri"/>
      <family val="2"/>
      <scheme val="minor"/>
    </font>
    <font>
      <b/>
      <sz val="18"/>
      <name val="Calibri"/>
      <family val="2"/>
      <scheme val="minor"/>
    </font>
    <font>
      <sz val="18"/>
      <name val="Arial"/>
      <family val="2"/>
    </font>
    <font>
      <b/>
      <sz val="11"/>
      <color theme="1"/>
      <name val="Calibri"/>
      <family val="2"/>
      <scheme val="minor"/>
    </font>
    <font>
      <sz val="11"/>
      <color theme="1"/>
      <name val="Calibri"/>
      <family val="2"/>
      <scheme val="minor"/>
    </font>
    <font>
      <b/>
      <sz val="16"/>
      <color rgb="FFFF0000"/>
      <name val="Calibri"/>
      <family val="2"/>
      <scheme val="minor"/>
    </font>
    <font>
      <b/>
      <sz val="26"/>
      <color theme="4"/>
      <name val="Arial"/>
      <family val="2"/>
    </font>
    <font>
      <sz val="16"/>
      <color theme="1"/>
      <name val="Calibri"/>
      <family val="2"/>
      <scheme val="minor"/>
    </font>
    <font>
      <b/>
      <sz val="18"/>
      <color theme="1"/>
      <name val="Calibri"/>
      <family val="2"/>
      <scheme val="minor"/>
    </font>
    <font>
      <b/>
      <sz val="18"/>
      <color rgb="FF000000"/>
      <name val="Calibri"/>
      <family val="2"/>
      <scheme val="minor"/>
    </font>
    <font>
      <sz val="16"/>
      <name val="Calibri"/>
      <family val="2"/>
      <scheme val="minor"/>
    </font>
    <font>
      <b/>
      <sz val="16"/>
      <color theme="1"/>
      <name val="Calibri"/>
      <family val="2"/>
      <scheme val="minor"/>
    </font>
    <font>
      <b/>
      <sz val="28"/>
      <color theme="4"/>
      <name val="Arial"/>
      <family val="2"/>
    </font>
    <font>
      <sz val="11"/>
      <name val="Calibri"/>
      <family val="2"/>
      <scheme val="minor"/>
    </font>
    <font>
      <sz val="14"/>
      <color indexed="81"/>
      <name val="Tahoma"/>
      <family val="2"/>
    </font>
    <font>
      <b/>
      <sz val="18"/>
      <color rgb="FFC00000"/>
      <name val="Calibri"/>
      <family val="2"/>
      <scheme val="minor"/>
    </font>
    <font>
      <b/>
      <sz val="16"/>
      <color rgb="FFC00000"/>
      <name val="Calibri"/>
      <family val="2"/>
      <scheme val="minor"/>
    </font>
    <font>
      <b/>
      <sz val="11"/>
      <color rgb="FFC00000"/>
      <name val="Calibri"/>
      <family val="2"/>
      <scheme val="minor"/>
    </font>
    <font>
      <b/>
      <sz val="14"/>
      <name val="Arial"/>
      <family val="2"/>
    </font>
    <font>
      <sz val="14"/>
      <name val="Arial"/>
      <family val="2"/>
    </font>
  </fonts>
  <fills count="12">
    <fill>
      <patternFill patternType="none"/>
    </fill>
    <fill>
      <patternFill patternType="gray125"/>
    </fill>
    <fill>
      <patternFill patternType="solid">
        <fgColor rgb="FFFFD100"/>
        <bgColor indexed="64"/>
      </patternFill>
    </fill>
    <fill>
      <patternFill patternType="solid">
        <fgColor rgb="FFFFEECB"/>
        <bgColor indexed="64"/>
      </patternFill>
    </fill>
    <fill>
      <patternFill patternType="solid">
        <fgColor rgb="FFFFF7E7"/>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0" tint="-0.14999847407452621"/>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
    <xf numFmtId="0" fontId="0" fillId="0" borderId="0"/>
    <xf numFmtId="9" fontId="10" fillId="0" borderId="0" applyFont="0" applyFill="0" applyBorder="0" applyAlignment="0" applyProtection="0"/>
    <xf numFmtId="44" fontId="10" fillId="0" borderId="0" applyFont="0" applyFill="0" applyBorder="0" applyAlignment="0" applyProtection="0"/>
  </cellStyleXfs>
  <cellXfs count="133">
    <xf numFmtId="0" fontId="0" fillId="0" borderId="0" xfId="0"/>
    <xf numFmtId="0" fontId="3" fillId="7" borderId="1" xfId="0" applyFont="1" applyFill="1" applyBorder="1" applyAlignment="1">
      <alignment horizontal="center" vertical="center" wrapText="1" readingOrder="1"/>
    </xf>
    <xf numFmtId="0" fontId="3" fillId="7" borderId="1" xfId="0" applyFont="1" applyFill="1" applyBorder="1" applyAlignment="1">
      <alignment horizontal="left" vertical="center" wrapText="1" readingOrder="1"/>
    </xf>
    <xf numFmtId="0" fontId="13" fillId="0" borderId="0" xfId="0" applyFont="1"/>
    <xf numFmtId="0" fontId="15" fillId="5" borderId="1" xfId="0" applyFont="1" applyFill="1" applyBorder="1" applyAlignment="1">
      <alignment horizontal="center" vertical="center" wrapText="1" readingOrder="1"/>
    </xf>
    <xf numFmtId="0" fontId="3" fillId="9" borderId="1" xfId="0" applyFont="1" applyFill="1" applyBorder="1" applyAlignment="1">
      <alignment horizontal="center" vertical="center" wrapText="1" readingOrder="1"/>
    </xf>
    <xf numFmtId="1" fontId="2" fillId="8" borderId="1" xfId="0" applyNumberFormat="1" applyFont="1" applyFill="1" applyBorder="1" applyAlignment="1" applyProtection="1">
      <alignment horizontal="center" vertical="center" wrapText="1" readingOrder="1"/>
      <protection locked="0"/>
    </xf>
    <xf numFmtId="0" fontId="0" fillId="0" borderId="10" xfId="0" applyBorder="1" applyAlignment="1">
      <alignment vertical="top" wrapText="1"/>
    </xf>
    <xf numFmtId="0" fontId="0" fillId="10" borderId="0" xfId="0" applyFill="1"/>
    <xf numFmtId="0" fontId="3" fillId="7" borderId="7" xfId="0" applyFont="1" applyFill="1" applyBorder="1" applyAlignment="1">
      <alignment horizontal="center" vertical="center" wrapText="1" readingOrder="1"/>
    </xf>
    <xf numFmtId="0" fontId="12" fillId="5" borderId="0" xfId="0" applyFont="1" applyFill="1" applyAlignment="1">
      <alignment horizontal="left" vertical="center" readingOrder="1"/>
    </xf>
    <xf numFmtId="0" fontId="0" fillId="5" borderId="0" xfId="0" applyFill="1"/>
    <xf numFmtId="0" fontId="1" fillId="5" borderId="0" xfId="0" applyFont="1" applyFill="1" applyAlignment="1">
      <alignment horizontal="left" vertical="center" readingOrder="1"/>
    </xf>
    <xf numFmtId="0" fontId="7" fillId="5" borderId="0" xfId="0" applyFont="1" applyFill="1"/>
    <xf numFmtId="0" fontId="19" fillId="5" borderId="0" xfId="0" applyFont="1" applyFill="1"/>
    <xf numFmtId="0" fontId="11" fillId="5" borderId="0" xfId="0" applyFont="1" applyFill="1"/>
    <xf numFmtId="0" fontId="13" fillId="5" borderId="0" xfId="0" applyFont="1" applyFill="1"/>
    <xf numFmtId="0" fontId="13" fillId="5" borderId="0" xfId="0" applyFont="1" applyFill="1" applyAlignment="1">
      <alignment vertical="center"/>
    </xf>
    <xf numFmtId="0" fontId="6" fillId="5" borderId="0" xfId="0" applyFont="1" applyFill="1"/>
    <xf numFmtId="0" fontId="4" fillId="5" borderId="0" xfId="0" applyFont="1" applyFill="1"/>
    <xf numFmtId="0" fontId="14" fillId="5" borderId="0" xfId="0" applyFont="1" applyFill="1" applyAlignment="1">
      <alignment vertical="center"/>
    </xf>
    <xf numFmtId="9" fontId="14" fillId="8" borderId="0" xfId="0" applyNumberFormat="1" applyFont="1" applyFill="1" applyAlignment="1">
      <alignment horizontal="center" vertical="center"/>
    </xf>
    <xf numFmtId="3" fontId="2" fillId="8" borderId="1" xfId="0" applyNumberFormat="1" applyFont="1" applyFill="1" applyBorder="1" applyAlignment="1" applyProtection="1">
      <alignment horizontal="center" vertical="center" wrapText="1" readingOrder="1"/>
      <protection locked="0"/>
    </xf>
    <xf numFmtId="0" fontId="2" fillId="0" borderId="1" xfId="0" applyFont="1" applyBorder="1" applyAlignment="1">
      <alignment horizontal="center" vertical="center" wrapText="1" readingOrder="1"/>
    </xf>
    <xf numFmtId="3" fontId="15" fillId="5" borderId="6" xfId="0" applyNumberFormat="1" applyFont="1" applyFill="1" applyBorder="1" applyAlignment="1">
      <alignment horizontal="center" vertical="center" wrapText="1" readingOrder="1"/>
    </xf>
    <xf numFmtId="3" fontId="2" fillId="0" borderId="1" xfId="0" applyNumberFormat="1" applyFont="1" applyBorder="1" applyAlignment="1">
      <alignment horizontal="center" vertical="center" wrapText="1" readingOrder="1"/>
    </xf>
    <xf numFmtId="3" fontId="15" fillId="5" borderId="1" xfId="0" applyNumberFormat="1" applyFont="1" applyFill="1" applyBorder="1" applyAlignment="1">
      <alignment horizontal="center" vertical="center" wrapText="1" readingOrder="1"/>
    </xf>
    <xf numFmtId="1" fontId="7" fillId="5" borderId="0" xfId="0" applyNumberFormat="1" applyFont="1" applyFill="1" applyAlignment="1">
      <alignment horizontal="center"/>
    </xf>
    <xf numFmtId="165" fontId="7" fillId="6" borderId="0" xfId="1" applyNumberFormat="1" applyFont="1" applyFill="1" applyAlignment="1">
      <alignment horizontal="center"/>
    </xf>
    <xf numFmtId="1" fontId="7" fillId="6" borderId="0" xfId="0" applyNumberFormat="1" applyFont="1" applyFill="1" applyAlignment="1">
      <alignment horizontal="center"/>
    </xf>
    <xf numFmtId="0" fontId="6" fillId="5" borderId="9" xfId="0" applyFont="1" applyFill="1" applyBorder="1" applyAlignment="1">
      <alignment horizontal="left" vertical="center" readingOrder="1"/>
    </xf>
    <xf numFmtId="0" fontId="4" fillId="5" borderId="9" xfId="0" applyFont="1" applyFill="1" applyBorder="1" applyAlignment="1">
      <alignment horizontal="left" vertical="center" readingOrder="1"/>
    </xf>
    <xf numFmtId="164" fontId="2" fillId="5" borderId="0" xfId="0" applyNumberFormat="1" applyFont="1" applyFill="1" applyAlignment="1" applyProtection="1">
      <alignment horizontal="center" vertical="top" wrapText="1" readingOrder="1"/>
      <protection locked="0"/>
    </xf>
    <xf numFmtId="0" fontId="5" fillId="5" borderId="0" xfId="0" applyFont="1" applyFill="1" applyAlignment="1">
      <alignment horizontal="center" wrapText="1" readingOrder="1"/>
    </xf>
    <xf numFmtId="164" fontId="2" fillId="5" borderId="0" xfId="0" applyNumberFormat="1" applyFont="1" applyFill="1" applyAlignment="1" applyProtection="1">
      <alignment horizontal="right" wrapText="1" indent="2" readingOrder="1"/>
      <protection locked="0"/>
    </xf>
    <xf numFmtId="164" fontId="0" fillId="5" borderId="0" xfId="1" applyNumberFormat="1" applyFont="1" applyFill="1"/>
    <xf numFmtId="0" fontId="7" fillId="5" borderId="0" xfId="0" applyFont="1" applyFill="1" applyAlignment="1">
      <alignment vertical="center"/>
    </xf>
    <xf numFmtId="0" fontId="0" fillId="5" borderId="0" xfId="0" applyFill="1" applyAlignment="1">
      <alignment vertical="center"/>
    </xf>
    <xf numFmtId="0" fontId="4" fillId="5" borderId="0" xfId="0" applyFont="1" applyFill="1" applyAlignment="1">
      <alignment vertical="center"/>
    </xf>
    <xf numFmtId="0" fontId="7" fillId="5" borderId="0" xfId="0" applyFont="1" applyFill="1" applyAlignment="1">
      <alignment vertical="center" wrapText="1"/>
    </xf>
    <xf numFmtId="1" fontId="7" fillId="5" borderId="0" xfId="0" applyNumberFormat="1" applyFont="1" applyFill="1" applyAlignment="1">
      <alignment horizontal="center" vertical="center"/>
    </xf>
    <xf numFmtId="165" fontId="7" fillId="6" borderId="0" xfId="1" applyNumberFormat="1" applyFont="1" applyFill="1" applyAlignment="1">
      <alignment horizontal="center" vertical="center"/>
    </xf>
    <xf numFmtId="165" fontId="7" fillId="5" borderId="0" xfId="1" applyNumberFormat="1" applyFont="1" applyFill="1" applyAlignment="1">
      <alignment horizontal="center" vertical="center"/>
    </xf>
    <xf numFmtId="1" fontId="7" fillId="5" borderId="0" xfId="1" applyNumberFormat="1" applyFont="1" applyFill="1" applyAlignment="1">
      <alignment horizontal="center"/>
    </xf>
    <xf numFmtId="0" fontId="0" fillId="5" borderId="0" xfId="0" applyFill="1" applyAlignment="1">
      <alignment horizontal="center" vertical="center"/>
    </xf>
    <xf numFmtId="1" fontId="2" fillId="11" borderId="1" xfId="0" applyNumberFormat="1" applyFont="1" applyFill="1" applyBorder="1" applyAlignment="1" applyProtection="1">
      <alignment horizontal="center" vertical="center" wrapText="1" readingOrder="1"/>
      <protection locked="0"/>
    </xf>
    <xf numFmtId="1" fontId="7" fillId="5" borderId="0" xfId="1" applyNumberFormat="1" applyFont="1" applyFill="1" applyAlignment="1">
      <alignment horizontal="center" vertical="center"/>
    </xf>
    <xf numFmtId="0" fontId="13" fillId="5" borderId="0" xfId="0" applyFont="1" applyFill="1" applyAlignment="1">
      <alignment vertical="center" wrapText="1"/>
    </xf>
    <xf numFmtId="0" fontId="0" fillId="5" borderId="0" xfId="0" applyFill="1" applyAlignment="1">
      <alignment horizontal="center"/>
    </xf>
    <xf numFmtId="0" fontId="7" fillId="5" borderId="0" xfId="0" applyFont="1" applyFill="1" applyAlignment="1">
      <alignment horizontal="left" vertical="center"/>
    </xf>
    <xf numFmtId="0" fontId="0" fillId="5" borderId="0" xfId="0" applyFill="1" applyAlignment="1">
      <alignment horizontal="left" vertical="center"/>
    </xf>
    <xf numFmtId="0" fontId="0" fillId="5" borderId="0" xfId="0" applyFill="1" applyAlignment="1">
      <alignment wrapText="1"/>
    </xf>
    <xf numFmtId="0" fontId="0" fillId="5" borderId="0" xfId="0" applyFill="1" applyAlignment="1">
      <alignment vertical="center" wrapText="1"/>
    </xf>
    <xf numFmtId="0" fontId="17" fillId="5" borderId="0" xfId="0" applyFont="1" applyFill="1" applyAlignment="1">
      <alignment horizontal="center" vertical="center"/>
    </xf>
    <xf numFmtId="1" fontId="7" fillId="6" borderId="0" xfId="0" applyNumberFormat="1" applyFont="1" applyFill="1" applyAlignment="1">
      <alignment horizontal="center" vertical="center" wrapText="1"/>
    </xf>
    <xf numFmtId="0" fontId="12" fillId="5" borderId="0" xfId="0" applyFont="1" applyFill="1" applyAlignment="1">
      <alignment vertical="center" readingOrder="1"/>
    </xf>
    <xf numFmtId="1" fontId="7" fillId="6" borderId="0" xfId="1" applyNumberFormat="1" applyFont="1" applyFill="1" applyAlignment="1">
      <alignment horizontal="center" vertical="center"/>
    </xf>
    <xf numFmtId="0" fontId="16" fillId="5" borderId="0" xfId="0" applyFont="1" applyFill="1" applyAlignment="1">
      <alignment vertical="center" readingOrder="1"/>
    </xf>
    <xf numFmtId="0" fontId="0" fillId="5" borderId="0" xfId="0" applyFill="1" applyAlignment="1">
      <alignment readingOrder="1"/>
    </xf>
    <xf numFmtId="1" fontId="2" fillId="0" borderId="1" xfId="0" applyNumberFormat="1" applyFont="1" applyBorder="1" applyAlignment="1" applyProtection="1">
      <alignment horizontal="center" vertical="center" wrapText="1" readingOrder="1"/>
      <protection locked="0"/>
    </xf>
    <xf numFmtId="1" fontId="14" fillId="6" borderId="1" xfId="0" applyNumberFormat="1" applyFont="1" applyFill="1" applyBorder="1" applyAlignment="1" applyProtection="1">
      <alignment horizontal="center" vertical="center" wrapText="1" readingOrder="1"/>
      <protection locked="0"/>
    </xf>
    <xf numFmtId="0" fontId="16" fillId="5" borderId="0" xfId="0" applyFont="1" applyFill="1" applyAlignment="1">
      <alignment horizontal="left" vertical="center" readingOrder="1"/>
    </xf>
    <xf numFmtId="1" fontId="7" fillId="6" borderId="0" xfId="1" applyNumberFormat="1" applyFont="1" applyFill="1" applyAlignment="1">
      <alignment horizontal="center" vertical="center" wrapText="1"/>
    </xf>
    <xf numFmtId="1" fontId="7" fillId="6" borderId="0" xfId="0" applyNumberFormat="1" applyFont="1" applyFill="1" applyAlignment="1">
      <alignment horizontal="center" vertical="center"/>
    </xf>
    <xf numFmtId="0" fontId="22" fillId="5" borderId="0" xfId="0" applyFont="1" applyFill="1"/>
    <xf numFmtId="0" fontId="23" fillId="5" borderId="0" xfId="0" applyFont="1" applyFill="1"/>
    <xf numFmtId="0" fontId="0" fillId="5" borderId="1" xfId="0" applyFill="1" applyBorder="1" applyAlignment="1">
      <alignment horizontal="center"/>
    </xf>
    <xf numFmtId="1" fontId="0" fillId="5" borderId="1" xfId="0" applyNumberFormat="1" applyFill="1" applyBorder="1" applyAlignment="1">
      <alignment horizontal="center"/>
    </xf>
    <xf numFmtId="1" fontId="0" fillId="5" borderId="0" xfId="0" applyNumberFormat="1" applyFill="1" applyAlignment="1">
      <alignment horizontal="center"/>
    </xf>
    <xf numFmtId="165" fontId="0" fillId="5" borderId="0" xfId="0" applyNumberFormat="1" applyFill="1" applyAlignment="1">
      <alignment horizontal="center"/>
    </xf>
    <xf numFmtId="9" fontId="0" fillId="5" borderId="0" xfId="0" applyNumberFormat="1" applyFill="1"/>
    <xf numFmtId="2" fontId="0" fillId="5" borderId="1" xfId="0" applyNumberFormat="1" applyFill="1" applyBorder="1" applyAlignment="1">
      <alignment horizontal="center"/>
    </xf>
    <xf numFmtId="0" fontId="18" fillId="5" borderId="0" xfId="0" applyFont="1" applyFill="1" applyAlignment="1">
      <alignment horizontal="left" vertical="center" readingOrder="1"/>
    </xf>
    <xf numFmtId="0" fontId="8" fillId="2" borderId="3" xfId="0" applyFont="1" applyFill="1" applyBorder="1" applyAlignment="1">
      <alignment vertical="center" wrapText="1"/>
    </xf>
    <xf numFmtId="0" fontId="21" fillId="5" borderId="0" xfId="0" applyFont="1" applyFill="1"/>
    <xf numFmtId="0" fontId="24" fillId="2" borderId="3" xfId="0" applyFont="1" applyFill="1" applyBorder="1" applyAlignment="1">
      <alignment horizontal="center" vertical="center" wrapText="1" readingOrder="1"/>
    </xf>
    <xf numFmtId="0" fontId="25" fillId="3" borderId="4" xfId="0" applyFont="1" applyFill="1" applyBorder="1" applyAlignment="1">
      <alignment horizontal="left" vertical="center" wrapText="1" readingOrder="1"/>
    </xf>
    <xf numFmtId="0" fontId="25" fillId="4" borderId="5" xfId="0" applyFont="1" applyFill="1" applyBorder="1" applyAlignment="1">
      <alignment horizontal="left" vertical="center" wrapText="1" readingOrder="1"/>
    </xf>
    <xf numFmtId="0" fontId="25" fillId="3" borderId="2" xfId="0" applyFont="1" applyFill="1" applyBorder="1" applyAlignment="1">
      <alignment horizontal="left" vertical="center" wrapText="1" readingOrder="1"/>
    </xf>
    <xf numFmtId="0" fontId="24" fillId="4" borderId="0" xfId="0" applyFont="1" applyFill="1" applyAlignment="1">
      <alignment horizontal="left" vertical="center" wrapText="1" readingOrder="1"/>
    </xf>
    <xf numFmtId="0" fontId="24" fillId="6" borderId="0" xfId="0" applyFont="1" applyFill="1" applyAlignment="1">
      <alignment horizontal="left" vertical="center" wrapText="1" readingOrder="1"/>
    </xf>
    <xf numFmtId="1" fontId="25" fillId="3" borderId="4" xfId="0" applyNumberFormat="1" applyFont="1" applyFill="1" applyBorder="1" applyAlignment="1">
      <alignment horizontal="center" vertical="center" wrapText="1" readingOrder="1"/>
    </xf>
    <xf numFmtId="0" fontId="25" fillId="3" borderId="4" xfId="0" applyFont="1" applyFill="1" applyBorder="1" applyAlignment="1">
      <alignment horizontal="center" vertical="center" wrapText="1" readingOrder="1"/>
    </xf>
    <xf numFmtId="0" fontId="25" fillId="4" borderId="5" xfId="0" applyFont="1" applyFill="1" applyBorder="1" applyAlignment="1">
      <alignment horizontal="center" vertical="center" wrapText="1" readingOrder="1"/>
    </xf>
    <xf numFmtId="165" fontId="25" fillId="4" borderId="5" xfId="0" applyNumberFormat="1" applyFont="1" applyFill="1" applyBorder="1" applyAlignment="1">
      <alignment horizontal="center" vertical="center" wrapText="1" readingOrder="1"/>
    </xf>
    <xf numFmtId="1" fontId="25" fillId="4" borderId="5" xfId="0" applyNumberFormat="1" applyFont="1" applyFill="1" applyBorder="1" applyAlignment="1">
      <alignment horizontal="center" vertical="center" wrapText="1" readingOrder="1"/>
    </xf>
    <xf numFmtId="1" fontId="25" fillId="3" borderId="2" xfId="0" applyNumberFormat="1" applyFont="1" applyFill="1" applyBorder="1" applyAlignment="1">
      <alignment horizontal="center" vertical="center" wrapText="1" readingOrder="1"/>
    </xf>
    <xf numFmtId="0" fontId="25" fillId="3" borderId="2" xfId="0" applyFont="1" applyFill="1" applyBorder="1" applyAlignment="1">
      <alignment horizontal="center" vertical="center" wrapText="1" readingOrder="1"/>
    </xf>
    <xf numFmtId="0" fontId="25" fillId="4" borderId="0" xfId="0" applyFont="1" applyFill="1" applyAlignment="1">
      <alignment horizontal="center" vertical="center" wrapText="1" readingOrder="1"/>
    </xf>
    <xf numFmtId="1" fontId="24" fillId="4" borderId="0" xfId="0" applyNumberFormat="1" applyFont="1" applyFill="1" applyAlignment="1">
      <alignment horizontal="center" vertical="center" wrapText="1" readingOrder="1"/>
    </xf>
    <xf numFmtId="0" fontId="24" fillId="4" borderId="0" xfId="0" applyFont="1" applyFill="1" applyAlignment="1">
      <alignment horizontal="center" vertical="center" wrapText="1" readingOrder="1"/>
    </xf>
    <xf numFmtId="2" fontId="25" fillId="6" borderId="0" xfId="0" applyNumberFormat="1" applyFont="1" applyFill="1" applyAlignment="1">
      <alignment horizontal="center" vertical="center" wrapText="1" readingOrder="1"/>
    </xf>
    <xf numFmtId="1" fontId="24" fillId="6" borderId="0" xfId="0" applyNumberFormat="1" applyFont="1" applyFill="1" applyAlignment="1">
      <alignment horizontal="center" vertical="center" wrapText="1" readingOrder="1"/>
    </xf>
    <xf numFmtId="3" fontId="14" fillId="5" borderId="0" xfId="0" applyNumberFormat="1" applyFont="1" applyFill="1" applyAlignment="1">
      <alignment horizontal="center"/>
    </xf>
    <xf numFmtId="165" fontId="25" fillId="3" borderId="4" xfId="0" applyNumberFormat="1" applyFont="1" applyFill="1" applyBorder="1" applyAlignment="1">
      <alignment horizontal="center" vertical="center" wrapText="1" readingOrder="1"/>
    </xf>
    <xf numFmtId="9" fontId="14" fillId="6" borderId="1" xfId="1" applyFont="1" applyFill="1" applyBorder="1" applyAlignment="1" applyProtection="1">
      <alignment horizontal="center" vertical="center" wrapText="1" readingOrder="1"/>
      <protection locked="0"/>
    </xf>
    <xf numFmtId="0" fontId="14" fillId="8" borderId="0" xfId="0" applyFont="1" applyFill="1" applyAlignment="1">
      <alignment horizontal="center" vertical="center"/>
    </xf>
    <xf numFmtId="0" fontId="2" fillId="5" borderId="0" xfId="0" applyFont="1" applyFill="1" applyAlignment="1">
      <alignment vertical="center"/>
    </xf>
    <xf numFmtId="164" fontId="16" fillId="5" borderId="0" xfId="1" applyNumberFormat="1" applyFont="1" applyFill="1"/>
    <xf numFmtId="164" fontId="16" fillId="5" borderId="0" xfId="1" applyNumberFormat="1" applyFont="1" applyFill="1" applyAlignment="1">
      <alignment vertical="center"/>
    </xf>
    <xf numFmtId="166" fontId="2" fillId="0" borderId="1" xfId="0" applyNumberFormat="1" applyFont="1" applyBorder="1" applyAlignment="1">
      <alignment horizontal="center" vertical="center" wrapText="1"/>
    </xf>
    <xf numFmtId="166" fontId="7" fillId="6" borderId="1" xfId="0" applyNumberFormat="1" applyFont="1" applyFill="1" applyBorder="1" applyAlignment="1">
      <alignment horizontal="center" vertical="center" wrapText="1" readingOrder="1"/>
    </xf>
    <xf numFmtId="0" fontId="16" fillId="5" borderId="0" xfId="0" applyFont="1" applyFill="1" applyAlignment="1">
      <alignment vertical="center"/>
    </xf>
    <xf numFmtId="166" fontId="2" fillId="5" borderId="1" xfId="0" applyNumberFormat="1" applyFont="1" applyFill="1" applyBorder="1" applyAlignment="1" applyProtection="1">
      <alignment horizontal="center" vertical="center" wrapText="1" readingOrder="1"/>
      <protection locked="0"/>
    </xf>
    <xf numFmtId="166" fontId="14" fillId="5" borderId="1" xfId="0" applyNumberFormat="1" applyFont="1" applyFill="1" applyBorder="1" applyAlignment="1" applyProtection="1">
      <alignment horizontal="center" vertical="center" wrapText="1" readingOrder="1"/>
      <protection locked="0"/>
    </xf>
    <xf numFmtId="166" fontId="5" fillId="5" borderId="7" xfId="1" applyNumberFormat="1" applyFont="1" applyFill="1" applyBorder="1" applyAlignment="1">
      <alignment horizontal="center" vertical="center" wrapText="1" readingOrder="1"/>
    </xf>
    <xf numFmtId="166" fontId="7" fillId="6" borderId="1" xfId="0" applyNumberFormat="1" applyFont="1" applyFill="1" applyBorder="1" applyAlignment="1">
      <alignment horizontal="center" vertical="center" wrapText="1"/>
    </xf>
    <xf numFmtId="167" fontId="14" fillId="6" borderId="1" xfId="0" applyNumberFormat="1" applyFont="1" applyFill="1" applyBorder="1" applyAlignment="1" applyProtection="1">
      <alignment horizontal="center" vertical="center" wrapText="1" readingOrder="1"/>
      <protection locked="0"/>
    </xf>
    <xf numFmtId="0" fontId="16" fillId="5" borderId="9" xfId="0" applyFont="1" applyFill="1" applyBorder="1" applyAlignment="1">
      <alignment horizontal="left" vertical="center" readingOrder="1"/>
    </xf>
    <xf numFmtId="44" fontId="2" fillId="8" borderId="1" xfId="2" applyFont="1" applyFill="1" applyBorder="1" applyAlignment="1" applyProtection="1">
      <alignment horizontal="center" vertical="center" wrapText="1" readingOrder="1"/>
      <protection locked="0"/>
    </xf>
    <xf numFmtId="0" fontId="3" fillId="9" borderId="7" xfId="0" applyFont="1" applyFill="1" applyBorder="1" applyAlignment="1">
      <alignment vertical="center" wrapText="1" readingOrder="1"/>
    </xf>
    <xf numFmtId="44" fontId="14" fillId="0" borderId="1" xfId="2" applyFont="1" applyBorder="1" applyAlignment="1" applyProtection="1">
      <alignment horizontal="center" vertical="center" wrapText="1" readingOrder="1"/>
      <protection locked="0"/>
    </xf>
    <xf numFmtId="0" fontId="3" fillId="7" borderId="11" xfId="0" applyFont="1" applyFill="1" applyBorder="1" applyAlignment="1">
      <alignment horizontal="center" vertical="center" wrapText="1" readingOrder="1"/>
    </xf>
    <xf numFmtId="0" fontId="3" fillId="7" borderId="12" xfId="0" applyFont="1" applyFill="1" applyBorder="1" applyAlignment="1">
      <alignment horizontal="center" vertical="center" wrapText="1" readingOrder="1"/>
    </xf>
    <xf numFmtId="0" fontId="3" fillId="7" borderId="6" xfId="0" applyFont="1" applyFill="1" applyBorder="1" applyAlignment="1">
      <alignment horizontal="center" vertical="center" wrapText="1" readingOrder="1"/>
    </xf>
    <xf numFmtId="0" fontId="3" fillId="7" borderId="7" xfId="0" applyFont="1" applyFill="1" applyBorder="1" applyAlignment="1">
      <alignment horizontal="center" vertical="center" wrapText="1" readingOrder="1"/>
    </xf>
    <xf numFmtId="3" fontId="14" fillId="5" borderId="6" xfId="0" applyNumberFormat="1" applyFont="1" applyFill="1" applyBorder="1" applyAlignment="1">
      <alignment horizontal="center"/>
    </xf>
    <xf numFmtId="3" fontId="14" fillId="5" borderId="7" xfId="0" applyNumberFormat="1" applyFont="1" applyFill="1" applyBorder="1" applyAlignment="1">
      <alignment horizontal="center"/>
    </xf>
    <xf numFmtId="0" fontId="2" fillId="5" borderId="0" xfId="0" applyFont="1" applyFill="1" applyAlignment="1">
      <alignment horizontal="left" vertical="center" wrapText="1"/>
    </xf>
    <xf numFmtId="0" fontId="3" fillId="7" borderId="1" xfId="0" applyFont="1" applyFill="1" applyBorder="1" applyAlignment="1">
      <alignment horizontal="center" vertical="center" wrapText="1" readingOrder="1"/>
    </xf>
    <xf numFmtId="0" fontId="7" fillId="5" borderId="0" xfId="0" applyFont="1" applyFill="1" applyAlignment="1">
      <alignment horizontal="left" vertical="center"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9" xfId="0" applyBorder="1" applyAlignment="1">
      <alignment horizontal="center" vertical="top"/>
    </xf>
    <xf numFmtId="0" fontId="16" fillId="5" borderId="0" xfId="0" applyFont="1" applyFill="1" applyAlignment="1">
      <alignment horizontal="justify" vertical="justify" wrapText="1" readingOrder="1"/>
    </xf>
    <xf numFmtId="0" fontId="13" fillId="5" borderId="9" xfId="0" applyFont="1" applyFill="1" applyBorder="1" applyAlignment="1">
      <alignment horizontal="justify" vertical="justify" wrapText="1" readingOrder="1"/>
    </xf>
    <xf numFmtId="0" fontId="13" fillId="5" borderId="0" xfId="0" applyFont="1" applyFill="1" applyAlignment="1">
      <alignment horizontal="justify" vertical="justify" wrapText="1" readingOrder="1"/>
    </xf>
    <xf numFmtId="0" fontId="16" fillId="5" borderId="0" xfId="0" applyFont="1" applyFill="1" applyAlignment="1">
      <alignment horizontal="justify" vertical="center" wrapText="1" readingOrder="1"/>
    </xf>
    <xf numFmtId="0" fontId="0" fillId="5" borderId="0" xfId="0" applyFill="1" applyAlignment="1">
      <alignment horizontal="justify" wrapText="1" readingOrder="1"/>
    </xf>
    <xf numFmtId="0" fontId="7" fillId="5" borderId="0" xfId="0" applyFont="1" applyFill="1" applyAlignment="1">
      <alignment vertical="center" wrapText="1"/>
    </xf>
    <xf numFmtId="0" fontId="3" fillId="7" borderId="8" xfId="0" applyFont="1" applyFill="1" applyBorder="1" applyAlignment="1">
      <alignment horizontal="center" vertical="center" wrapText="1" readingOrder="1"/>
    </xf>
    <xf numFmtId="0" fontId="0" fillId="5" borderId="0" xfId="0" applyFill="1" applyAlignment="1">
      <alignment horizontal="left" vertical="center" wrapText="1"/>
    </xf>
    <xf numFmtId="0" fontId="9" fillId="11" borderId="1" xfId="0" applyFont="1" applyFill="1" applyBorder="1" applyAlignment="1">
      <alignment horizontal="center" vertical="center" wrapText="1"/>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8"/>
  <sheetViews>
    <sheetView topLeftCell="A7" zoomScale="70" zoomScaleNormal="70" workbookViewId="0">
      <selection activeCell="D14" sqref="D14:D17"/>
    </sheetView>
  </sheetViews>
  <sheetFormatPr defaultColWidth="11.44140625" defaultRowHeight="14.4" x14ac:dyDescent="0.3"/>
  <cols>
    <col min="1" max="1" width="24" style="11" customWidth="1"/>
    <col min="2" max="2" width="17.77734375" style="11" bestFit="1" customWidth="1"/>
    <col min="3" max="3" width="18.88671875" style="11" customWidth="1"/>
    <col min="4" max="4" width="34" style="11" customWidth="1"/>
    <col min="5" max="5" width="36" style="11" customWidth="1"/>
    <col min="6" max="7" width="16.5546875" style="11" customWidth="1"/>
    <col min="8" max="8" width="27.109375" style="11" bestFit="1" customWidth="1"/>
    <col min="9" max="9" width="36.6640625" style="11" bestFit="1" customWidth="1"/>
    <col min="10" max="10" width="21" style="11" bestFit="1" customWidth="1"/>
    <col min="11" max="11" width="17.109375" style="11" customWidth="1"/>
    <col min="12" max="12" width="9.5546875" style="11" customWidth="1"/>
    <col min="13" max="16384" width="11.44140625" style="11"/>
  </cols>
  <sheetData>
    <row r="1" spans="1:11" ht="33" x14ac:dyDescent="0.3">
      <c r="A1" s="10" t="s">
        <v>8</v>
      </c>
      <c r="D1" s="12"/>
    </row>
    <row r="3" spans="1:11" ht="23.4" x14ac:dyDescent="0.45">
      <c r="A3" s="13" t="s">
        <v>29</v>
      </c>
      <c r="B3" s="14"/>
      <c r="C3" s="14"/>
      <c r="D3" s="14"/>
      <c r="E3" s="14"/>
      <c r="F3" s="14"/>
      <c r="G3" s="14"/>
      <c r="H3" s="14"/>
    </row>
    <row r="4" spans="1:11" ht="23.4" x14ac:dyDescent="0.45">
      <c r="A4" s="13" t="s">
        <v>30</v>
      </c>
      <c r="B4" s="14"/>
      <c r="C4" s="14"/>
      <c r="D4" s="14"/>
      <c r="E4" s="14"/>
      <c r="F4" s="14"/>
      <c r="G4" s="14"/>
      <c r="H4" s="14"/>
    </row>
    <row r="5" spans="1:11" ht="23.4" x14ac:dyDescent="0.45">
      <c r="A5" s="13" t="s">
        <v>12</v>
      </c>
      <c r="B5" s="14"/>
      <c r="C5" s="14"/>
      <c r="D5" s="14"/>
      <c r="E5" s="14"/>
      <c r="F5" s="14"/>
      <c r="G5" s="14"/>
      <c r="H5" s="14"/>
    </row>
    <row r="6" spans="1:11" ht="21" x14ac:dyDescent="0.4">
      <c r="A6" s="15"/>
    </row>
    <row r="7" spans="1:11" s="37" customFormat="1" ht="36.75" customHeight="1" x14ac:dyDescent="0.3">
      <c r="A7" s="20" t="s">
        <v>5</v>
      </c>
      <c r="B7" s="17"/>
      <c r="C7" s="96" t="s">
        <v>7</v>
      </c>
      <c r="D7" s="97" t="s">
        <v>14</v>
      </c>
      <c r="E7" s="97"/>
      <c r="F7" s="97"/>
      <c r="G7" s="97"/>
      <c r="H7" s="97"/>
      <c r="I7" s="97"/>
      <c r="J7" s="97"/>
      <c r="K7" s="97"/>
    </row>
    <row r="8" spans="1:11" ht="44.25" customHeight="1" x14ac:dyDescent="0.3">
      <c r="A8" s="20" t="s">
        <v>6</v>
      </c>
      <c r="B8" s="17"/>
      <c r="C8" s="21">
        <v>0.05</v>
      </c>
      <c r="D8" s="118" t="s">
        <v>31</v>
      </c>
      <c r="E8" s="118"/>
      <c r="F8" s="118"/>
      <c r="G8" s="118"/>
      <c r="H8" s="118"/>
      <c r="I8" s="118"/>
      <c r="J8" s="118"/>
      <c r="K8" s="118"/>
    </row>
    <row r="10" spans="1:11" ht="52.5" customHeight="1" x14ac:dyDescent="0.3">
      <c r="A10" s="112" t="s">
        <v>89</v>
      </c>
      <c r="B10" s="114" t="s">
        <v>90</v>
      </c>
      <c r="C10" s="115"/>
      <c r="D10" s="1" t="s">
        <v>35</v>
      </c>
      <c r="E10" s="1" t="s">
        <v>36</v>
      </c>
      <c r="F10" s="114" t="s">
        <v>91</v>
      </c>
      <c r="G10" s="115"/>
      <c r="H10" s="1" t="s">
        <v>84</v>
      </c>
      <c r="I10" s="1" t="s">
        <v>38</v>
      </c>
      <c r="J10" s="119" t="s">
        <v>39</v>
      </c>
    </row>
    <row r="11" spans="1:11" ht="23.4" x14ac:dyDescent="0.3">
      <c r="A11" s="113"/>
      <c r="B11" s="1" t="s">
        <v>33</v>
      </c>
      <c r="C11" s="1" t="s">
        <v>34</v>
      </c>
      <c r="D11" s="1"/>
      <c r="E11" s="1"/>
      <c r="F11" s="1" t="s">
        <v>33</v>
      </c>
      <c r="G11" s="1" t="s">
        <v>34</v>
      </c>
      <c r="H11" s="1"/>
      <c r="I11" s="1"/>
      <c r="J11" s="119"/>
    </row>
    <row r="12" spans="1:11" ht="23.25" customHeight="1" x14ac:dyDescent="0.3">
      <c r="A12" s="2" t="s">
        <v>92</v>
      </c>
      <c r="B12" s="109">
        <v>4644.5</v>
      </c>
      <c r="C12" s="109">
        <v>5953</v>
      </c>
      <c r="D12" s="103">
        <f>IF(AND(B12&gt;0,C12&gt;0),(C12-B12)/C12," ")</f>
        <v>0.2198051402654124</v>
      </c>
      <c r="E12" s="103">
        <f t="shared" ref="E12" si="0">IF(ISNUMBER(D12),SIGN(D12)*MAX(0,ABS(D12)-$C$8)," ")</f>
        <v>0.16980514026541238</v>
      </c>
      <c r="F12" s="22">
        <v>15</v>
      </c>
      <c r="G12" s="22">
        <v>21</v>
      </c>
      <c r="H12" s="23">
        <f>IF(AND(F12&gt;=3,G12&gt;=3),1,0)</f>
        <v>1</v>
      </c>
      <c r="I12" s="25">
        <f>H12*SUM(F12:G12)</f>
        <v>36</v>
      </c>
      <c r="J12" s="100">
        <f>IF(H12=1,E12*I12/I$18,0)</f>
        <v>2.3878847849823616E-2</v>
      </c>
    </row>
    <row r="13" spans="1:11" ht="46.8" x14ac:dyDescent="0.3">
      <c r="A13" s="2" t="s">
        <v>93</v>
      </c>
      <c r="B13" s="109">
        <v>5687.6</v>
      </c>
      <c r="C13" s="109">
        <v>4901.3</v>
      </c>
      <c r="D13" s="103">
        <f t="shared" ref="D13:D17" si="1">IF(AND(B13&gt;0,C13&gt;0),(C13-B13)/C13," ")</f>
        <v>-0.16042682553608228</v>
      </c>
      <c r="E13" s="103">
        <f>IF(ISNUMBER(D13),SIGN(D13)*MAX(0,ABS(D13)-$C$8)," ")</f>
        <v>-0.11042682553608228</v>
      </c>
      <c r="F13" s="22">
        <v>24</v>
      </c>
      <c r="G13" s="22">
        <v>17</v>
      </c>
      <c r="H13" s="23">
        <f t="shared" ref="H13:H17" si="2">IF(AND(F13&gt;=3,G13&gt;=3),1,0)</f>
        <v>1</v>
      </c>
      <c r="I13" s="25">
        <f t="shared" ref="I13:I17" si="3">H13*SUM(F13:G13)</f>
        <v>41</v>
      </c>
      <c r="J13" s="100">
        <f t="shared" ref="J13:J17" si="4">IF(H13=1,E13*I13/I$18,0)</f>
        <v>-1.7685546277263178E-2</v>
      </c>
    </row>
    <row r="14" spans="1:11" ht="23.4" x14ac:dyDescent="0.3">
      <c r="A14" s="2" t="s">
        <v>94</v>
      </c>
      <c r="B14" s="109">
        <v>5770.4</v>
      </c>
      <c r="C14" s="109">
        <v>6100.2</v>
      </c>
      <c r="D14" s="103">
        <f t="shared" si="1"/>
        <v>5.4063801186846366E-2</v>
      </c>
      <c r="E14" s="103">
        <f>IF(ISNUMBER(D14),SIGN(D14)*MAX(0,ABS(D14)-$C$8)," ")</f>
        <v>4.0638011868463636E-3</v>
      </c>
      <c r="F14" s="22">
        <v>24</v>
      </c>
      <c r="G14" s="22">
        <v>19</v>
      </c>
      <c r="H14" s="23">
        <f t="shared" si="2"/>
        <v>1</v>
      </c>
      <c r="I14" s="25">
        <f t="shared" si="3"/>
        <v>43</v>
      </c>
      <c r="J14" s="100">
        <f t="shared" si="4"/>
        <v>6.8259160560310019E-4</v>
      </c>
    </row>
    <row r="15" spans="1:11" ht="23.4" x14ac:dyDescent="0.3">
      <c r="A15" s="2" t="s">
        <v>95</v>
      </c>
      <c r="B15" s="109">
        <v>4861.3999999999996</v>
      </c>
      <c r="C15" s="109">
        <v>4494.3</v>
      </c>
      <c r="D15" s="103">
        <f t="shared" si="1"/>
        <v>-8.1681240682642334E-2</v>
      </c>
      <c r="E15" s="103">
        <f>IF(ISNUMBER(D15),SIGN(D15)*MAX(0,ABS(D15)-$C$8)," ")</f>
        <v>-3.1681240682642331E-2</v>
      </c>
      <c r="F15" s="22">
        <v>30</v>
      </c>
      <c r="G15" s="22">
        <v>39</v>
      </c>
      <c r="H15" s="23">
        <f t="shared" si="2"/>
        <v>1</v>
      </c>
      <c r="I15" s="25">
        <f t="shared" si="3"/>
        <v>69</v>
      </c>
      <c r="J15" s="100">
        <f t="shared" si="4"/>
        <v>-8.5390844027434416E-3</v>
      </c>
    </row>
    <row r="16" spans="1:11" ht="23.25" customHeight="1" x14ac:dyDescent="0.3">
      <c r="A16" s="2" t="s">
        <v>96</v>
      </c>
      <c r="B16" s="109">
        <v>5844</v>
      </c>
      <c r="C16" s="109">
        <v>6367.1</v>
      </c>
      <c r="D16" s="103">
        <f t="shared" si="1"/>
        <v>8.2156711846837704E-2</v>
      </c>
      <c r="E16" s="103">
        <f>IF(ISNUMBER(D16),SIGN(D16)*MAX(0,ABS(D16)-$C$8)," ")</f>
        <v>3.2156711846837702E-2</v>
      </c>
      <c r="F16" s="22">
        <v>29</v>
      </c>
      <c r="G16" s="22">
        <v>23</v>
      </c>
      <c r="H16" s="23">
        <f t="shared" si="2"/>
        <v>1</v>
      </c>
      <c r="I16" s="25">
        <f t="shared" si="3"/>
        <v>52</v>
      </c>
      <c r="J16" s="100">
        <f t="shared" si="4"/>
        <v>6.5318320938889084E-3</v>
      </c>
    </row>
    <row r="17" spans="1:10" ht="23.4" x14ac:dyDescent="0.3">
      <c r="A17" s="2" t="s">
        <v>97</v>
      </c>
      <c r="B17" s="109">
        <v>6795.6</v>
      </c>
      <c r="C17" s="109">
        <v>7228.9</v>
      </c>
      <c r="D17" s="103">
        <f t="shared" si="1"/>
        <v>5.993996320325351E-2</v>
      </c>
      <c r="E17" s="103">
        <f>IF(ISNUMBER(D17),SIGN(D17)*MAX(0,ABS(D17)-$C$8)," ")</f>
        <v>9.9399632032535074E-3</v>
      </c>
      <c r="F17" s="22">
        <v>3</v>
      </c>
      <c r="G17" s="22">
        <v>12</v>
      </c>
      <c r="H17" s="23">
        <f t="shared" si="2"/>
        <v>1</v>
      </c>
      <c r="I17" s="25">
        <f t="shared" si="3"/>
        <v>15</v>
      </c>
      <c r="J17" s="100">
        <f t="shared" si="4"/>
        <v>5.8241971894063514E-4</v>
      </c>
    </row>
    <row r="18" spans="1:10" ht="36.75" customHeight="1" x14ac:dyDescent="0.3">
      <c r="A18" s="110"/>
      <c r="B18" s="111">
        <f>SUMPRODUCT(B12:B17,F12:F17)/SUM(F12:F17)</f>
        <v>5442.9144000000006</v>
      </c>
      <c r="C18" s="111">
        <f>SUMPRODUCT(C12:C17,G12:G17)/SUM(G12:G17)</f>
        <v>5593.1809160305338</v>
      </c>
      <c r="D18" s="104">
        <f>IF(AND(B18&gt;0,C18&gt;0),(C18-B18)/C18," ")</f>
        <v>2.6866021014957085E-2</v>
      </c>
      <c r="E18" s="4"/>
      <c r="F18" s="24">
        <v>125</v>
      </c>
      <c r="G18" s="24">
        <v>131</v>
      </c>
      <c r="H18" s="4"/>
      <c r="I18" s="26">
        <f>SUM(I12:I17)</f>
        <v>256</v>
      </c>
      <c r="J18" s="101">
        <f>SUM(J12:J17)</f>
        <v>5.4510605882496406E-3</v>
      </c>
    </row>
    <row r="19" spans="1:10" ht="23.4" x14ac:dyDescent="0.45">
      <c r="F19" s="116">
        <f>F18+G18</f>
        <v>256</v>
      </c>
      <c r="G19" s="117"/>
    </row>
    <row r="20" spans="1:10" ht="23.4" x14ac:dyDescent="0.45">
      <c r="G20" s="93"/>
      <c r="H20" s="93"/>
    </row>
    <row r="21" spans="1:10" ht="23.4" x14ac:dyDescent="0.45">
      <c r="A21" s="13" t="s">
        <v>40</v>
      </c>
      <c r="B21" s="19"/>
      <c r="D21" s="27">
        <f>IF(F18&gt;0,IF(I18&gt;=40%*SUM(F18:G18),1,0),"#N/A")</f>
        <v>1</v>
      </c>
      <c r="E21" s="98" t="str">
        <f>IF(D21=1,"Les effectifs valides représentent plus de 40 % des effectifs totaux.",IF(D21=0,"Les effectifs valides représentent moins de 40 % des effectifs totaux."," "))</f>
        <v>Les effectifs valides représentent plus de 40 % des effectifs totaux.</v>
      </c>
      <c r="H21" s="19"/>
    </row>
    <row r="22" spans="1:10" ht="23.4" x14ac:dyDescent="0.45">
      <c r="A22" s="13" t="s">
        <v>85</v>
      </c>
      <c r="B22" s="19"/>
      <c r="D22" s="28">
        <f>IF(D21=1,ABS(ROUND(100*J18,1)),IF(D21=0,"INCALCULABLE","#N/A"))</f>
        <v>0.5</v>
      </c>
      <c r="E22" s="99" t="str">
        <f>IFERROR(IF(AND(D21=1,J18&gt;=0.5%),"Un écart de rémunération est constaté en faveur des hommes.",IF(AND(D21=1,J18&lt;=-0.05%),"Un écart de rémunération est constaté en faveur des femmes.",IF(AND(D21=1,J18&gt;-0.05%,J18&lt;0.05%),"Les femmes et les hommes sont à parité",""))),"")</f>
        <v>Un écart de rémunération est constaté en faveur des hommes.</v>
      </c>
      <c r="H22" s="19"/>
    </row>
    <row r="23" spans="1:10" ht="23.4" x14ac:dyDescent="0.45">
      <c r="A23" s="13" t="s">
        <v>41</v>
      </c>
      <c r="B23" s="19"/>
      <c r="D23" s="29">
        <f>VLOOKUP(D22,Barèmes!A5:B26,2)</f>
        <v>39</v>
      </c>
    </row>
    <row r="26" spans="1:10" ht="21" x14ac:dyDescent="0.3">
      <c r="A26" s="102" t="s">
        <v>88</v>
      </c>
    </row>
    <row r="28" spans="1:10" ht="23.4" x14ac:dyDescent="0.45">
      <c r="A28" s="18" t="s">
        <v>13</v>
      </c>
    </row>
  </sheetData>
  <mergeCells count="6">
    <mergeCell ref="A10:A11"/>
    <mergeCell ref="F10:G10"/>
    <mergeCell ref="B10:C10"/>
    <mergeCell ref="F19:G19"/>
    <mergeCell ref="D8:K8"/>
    <mergeCell ref="J10:J11"/>
  </mergeCells>
  <pageMargins left="0.7" right="0.7" top="0.75" bottom="0.75" header="0.3" footer="0.3"/>
  <pageSetup paperSize="9" scale="5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23"/>
  <sheetViews>
    <sheetView zoomScale="55" zoomScaleNormal="55" workbookViewId="0">
      <selection activeCell="I16" sqref="I16"/>
    </sheetView>
  </sheetViews>
  <sheetFormatPr defaultColWidth="11.44140625" defaultRowHeight="14.4" x14ac:dyDescent="0.3"/>
  <cols>
    <col min="1" max="1" width="39" style="11" customWidth="1"/>
    <col min="2" max="10" width="21.88671875" style="11" customWidth="1"/>
    <col min="11" max="11" width="9.5546875" style="11" customWidth="1"/>
    <col min="12" max="16384" width="11.44140625" style="11"/>
  </cols>
  <sheetData>
    <row r="1" spans="1:10" ht="33" x14ac:dyDescent="0.3">
      <c r="A1" s="10" t="s">
        <v>42</v>
      </c>
      <c r="C1" s="12"/>
    </row>
    <row r="3" spans="1:10" s="14" customFormat="1" ht="23.4" x14ac:dyDescent="0.45">
      <c r="A3" s="13" t="s">
        <v>29</v>
      </c>
    </row>
    <row r="4" spans="1:10" s="14" customFormat="1" ht="23.4" x14ac:dyDescent="0.45">
      <c r="A4" s="13" t="s">
        <v>12</v>
      </c>
    </row>
    <row r="6" spans="1:10" ht="84" customHeight="1" x14ac:dyDescent="0.3">
      <c r="A6" s="119"/>
      <c r="B6" s="119" t="s">
        <v>51</v>
      </c>
      <c r="C6" s="119"/>
      <c r="D6" s="114" t="s">
        <v>37</v>
      </c>
      <c r="E6" s="115"/>
      <c r="F6" s="114" t="s">
        <v>47</v>
      </c>
      <c r="G6" s="115"/>
      <c r="H6" s="119" t="s">
        <v>48</v>
      </c>
      <c r="I6" s="119" t="s">
        <v>49</v>
      </c>
      <c r="J6" s="119" t="s">
        <v>50</v>
      </c>
    </row>
    <row r="7" spans="1:10" ht="29.25" customHeight="1" x14ac:dyDescent="0.3">
      <c r="A7" s="119"/>
      <c r="B7" s="1" t="s">
        <v>33</v>
      </c>
      <c r="C7" s="1" t="s">
        <v>34</v>
      </c>
      <c r="D7" s="1" t="s">
        <v>33</v>
      </c>
      <c r="E7" s="1" t="s">
        <v>34</v>
      </c>
      <c r="F7" s="1" t="s">
        <v>33</v>
      </c>
      <c r="G7" s="1" t="s">
        <v>34</v>
      </c>
      <c r="H7" s="119"/>
      <c r="I7" s="119"/>
      <c r="J7" s="119"/>
    </row>
    <row r="8" spans="1:10" ht="36.75" customHeight="1" x14ac:dyDescent="0.3">
      <c r="A8" s="5" t="s">
        <v>32</v>
      </c>
      <c r="B8" s="6">
        <v>69</v>
      </c>
      <c r="C8" s="6">
        <v>61</v>
      </c>
      <c r="D8" s="45">
        <v>125</v>
      </c>
      <c r="E8" s="45">
        <v>131</v>
      </c>
      <c r="F8" s="105">
        <f>B8/D8</f>
        <v>0.55200000000000005</v>
      </c>
      <c r="G8" s="105">
        <f>C8/E8</f>
        <v>0.46564885496183206</v>
      </c>
      <c r="H8" s="105">
        <f>G8-F8</f>
        <v>-8.6351145038167987E-2</v>
      </c>
      <c r="I8" s="106">
        <f>IF(AND(0&lt;=B8,B8&lt;=D8,0&lt;=C8,C8&lt;=E8),ABS(F8-G8),"#VALEUR!")</f>
        <v>8.6351145038167987E-2</v>
      </c>
      <c r="J8" s="107">
        <f>I8*MIN(D8,E8)</f>
        <v>10.793893129770998</v>
      </c>
    </row>
    <row r="9" spans="1:10" ht="25.5" customHeight="1" x14ac:dyDescent="0.3">
      <c r="A9" s="108" t="s">
        <v>27</v>
      </c>
      <c r="B9" s="30"/>
      <c r="C9" s="30"/>
      <c r="D9" s="30"/>
      <c r="E9" s="30"/>
      <c r="F9" s="30"/>
      <c r="G9" s="30"/>
      <c r="H9" s="30"/>
      <c r="I9" s="31"/>
      <c r="J9" s="30"/>
    </row>
    <row r="10" spans="1:10" ht="23.25" customHeight="1" x14ac:dyDescent="0.45">
      <c r="A10" s="61" t="s">
        <v>15</v>
      </c>
      <c r="B10" s="32"/>
      <c r="C10" s="32"/>
      <c r="D10" s="33"/>
      <c r="E10" s="33"/>
      <c r="F10" s="33"/>
      <c r="G10" s="33"/>
      <c r="H10" s="33"/>
      <c r="I10" s="34"/>
      <c r="J10" s="34"/>
    </row>
    <row r="11" spans="1:10" ht="23.25" customHeight="1" x14ac:dyDescent="0.45">
      <c r="A11" s="61" t="s">
        <v>28</v>
      </c>
      <c r="B11" s="32"/>
      <c r="C11" s="32"/>
      <c r="D11" s="33"/>
      <c r="E11" s="33"/>
      <c r="F11" s="33"/>
      <c r="G11" s="33"/>
      <c r="H11" s="33"/>
      <c r="I11" s="34"/>
      <c r="J11" s="34"/>
    </row>
    <row r="13" spans="1:10" s="37" customFormat="1" ht="23.4" x14ac:dyDescent="0.4">
      <c r="A13" s="36" t="s">
        <v>40</v>
      </c>
      <c r="D13" s="40">
        <f>IF(AND(D8&gt;=5,E8&gt;=5,B8+C8&gt;0),1,0)</f>
        <v>1</v>
      </c>
      <c r="E13" s="3" t="str">
        <f>IF(D13=1,"Il y a eu des augmentations et les effectifs comportent au moins 5 femmes et 5 hommes.",IF(OR(D8&lt;5,E8&lt;5),"Les effectifs comportent moins de 5 femmes et 5 hommes.",IF(B8+C8=0,"Il n'y a pas eu d'augmentations.")))</f>
        <v>Il y a eu des augmentations et les effectifs comportent au moins 5 femmes et 5 hommes.</v>
      </c>
      <c r="F13" s="38"/>
      <c r="G13" s="38"/>
      <c r="H13" s="38"/>
    </row>
    <row r="14" spans="1:10" s="37" customFormat="1" ht="32.25" customHeight="1" x14ac:dyDescent="0.3">
      <c r="A14" s="36" t="s">
        <v>85</v>
      </c>
      <c r="D14" s="41">
        <f>IF(D13=1,ABS(ROUND(100*I8,1)),IF(D13=0,"INCALCULABLE","#N/A"))</f>
        <v>8.6</v>
      </c>
      <c r="E14" s="17" t="str">
        <f>IFERROR(IF(AND(D13=1,H8&gt;=0.05%),"Un écart de taux d'augmentation est constaté en faveur des hommes.",IF(AND(D13=1,H8&lt;=-0.05%),"Un écart de taux d'augmentation est constaté en faveur des femmes.",IF(AND(D13=1,H8&gt;-0.05%,H8&lt;0.05%),"Les femmes et les hommes sont à parité",IF(D13=0,"")))),"")</f>
        <v>Un écart de taux d'augmentation est constaté en faveur des femmes.</v>
      </c>
      <c r="F14" s="38"/>
      <c r="G14" s="38"/>
      <c r="H14" s="38"/>
    </row>
    <row r="15" spans="1:10" s="37" customFormat="1" ht="46.5" customHeight="1" x14ac:dyDescent="0.3">
      <c r="A15" s="120" t="s">
        <v>86</v>
      </c>
      <c r="B15" s="120"/>
      <c r="C15" s="120"/>
      <c r="D15" s="41">
        <f>IF(D13=1,ABS(ROUND(J8,1)),IF(D13=0,"INCALCULABLE","#N/A"))</f>
        <v>10.8</v>
      </c>
      <c r="E15" s="17" t="str">
        <f>IFERROR(IF(AND(D13=1,H8&gt;=0.05%,E8&gt;=D8),'2 - message'!C4,IF(AND(D13=1,H8&gt;=0.05%,E8&lt;D8),'2 - message'!C5,IF(AND(D13=1,H8&lt;=-0.05%,E8&lt;=D8),'2 - message'!C8,IF(AND(D13=1,H8&lt;=-0.05%,D8&lt;E8),'2 - message'!C7," ")))),"")</f>
        <v>Si ce nombre de femmes n'avait pas reçu d'augmentation parmi les bénéficiaires, les taux d'augmentation seraient égaux entre hommes et femmes.</v>
      </c>
      <c r="F15" s="47"/>
      <c r="G15" s="47"/>
      <c r="H15" s="47"/>
      <c r="I15" s="47"/>
      <c r="J15" s="47"/>
    </row>
    <row r="16" spans="1:10" s="37" customFormat="1" ht="23.4" x14ac:dyDescent="0.3">
      <c r="A16" s="36"/>
      <c r="D16" s="42"/>
      <c r="E16" s="47"/>
      <c r="F16" s="47"/>
      <c r="G16" s="47"/>
      <c r="H16" s="47"/>
      <c r="I16" s="47"/>
      <c r="J16" s="47"/>
    </row>
    <row r="17" spans="1:10" ht="23.4" x14ac:dyDescent="0.45">
      <c r="A17" s="13" t="s">
        <v>44</v>
      </c>
      <c r="D17" s="43">
        <f>VLOOKUP(D14,Barèmes!D5:E8,2)</f>
        <v>15</v>
      </c>
      <c r="E17" s="16"/>
      <c r="F17" s="19"/>
      <c r="G17" s="19"/>
      <c r="H17" s="19"/>
    </row>
    <row r="18" spans="1:10" ht="45.75" customHeight="1" x14ac:dyDescent="0.45">
      <c r="A18" s="120" t="s">
        <v>45</v>
      </c>
      <c r="B18" s="120"/>
      <c r="C18" s="120"/>
      <c r="D18" s="46">
        <f>VLOOKUP(D15,Barèmes!D5:E8,2)</f>
        <v>0</v>
      </c>
      <c r="E18" s="16"/>
      <c r="F18" s="19"/>
      <c r="G18" s="19"/>
      <c r="H18" s="19"/>
    </row>
    <row r="19" spans="1:10" ht="23.4" x14ac:dyDescent="0.45">
      <c r="A19" s="13" t="s">
        <v>46</v>
      </c>
      <c r="D19" s="29">
        <f>IF('1- Ecart rémunération'!D21=1,IF(AND('1- Ecart rémunération'!D23&lt;MAX(Barèmes!B5:B26),SIGN(H8)=-SIGN('1- Ecart rémunération'!J18),D14&gt;=0.1),MAX(Barèmes!E5:E8),MAX(D17,D18)),MAX(D17,D18))</f>
        <v>35</v>
      </c>
      <c r="E19" s="16" t="str">
        <f>IF('1- Ecart rémunération'!D21=1,IF(AND('1- Ecart rémunération'!D23&lt;MAX(Barèmes!B5:B26), SIGN(H8)=-SIGN('1- Ecart rémunération'!J18),D14&gt;=0.1),"L'écart d'augmentations réduit l'écart de rémunération. Tous les points sont accordés."," ")," ")</f>
        <v>L'écart d'augmentations réduit l'écart de rémunération. Tous les points sont accordés.</v>
      </c>
      <c r="F19" s="19"/>
      <c r="G19" s="19"/>
      <c r="H19" s="19"/>
    </row>
    <row r="20" spans="1:10" x14ac:dyDescent="0.3">
      <c r="J20"/>
    </row>
    <row r="22" spans="1:10" ht="21" x14ac:dyDescent="0.3">
      <c r="A22" s="102" t="s">
        <v>87</v>
      </c>
    </row>
    <row r="23" spans="1:10" x14ac:dyDescent="0.3">
      <c r="B23" s="35"/>
      <c r="C23" s="35"/>
    </row>
  </sheetData>
  <mergeCells count="9">
    <mergeCell ref="J6:J7"/>
    <mergeCell ref="A15:C15"/>
    <mergeCell ref="A18:C18"/>
    <mergeCell ref="A6:A7"/>
    <mergeCell ref="B6:C6"/>
    <mergeCell ref="I6:I7"/>
    <mergeCell ref="D6:E6"/>
    <mergeCell ref="F6:G6"/>
    <mergeCell ref="H6:H7"/>
  </mergeCells>
  <pageMargins left="0.7" right="0.7" top="0.75" bottom="0.75" header="0.3" footer="0.3"/>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2"/>
  <sheetViews>
    <sheetView workbookViewId="0">
      <selection activeCell="C5" sqref="C5"/>
    </sheetView>
  </sheetViews>
  <sheetFormatPr defaultColWidth="11.5546875" defaultRowHeight="14.4" x14ac:dyDescent="0.3"/>
  <cols>
    <col min="1" max="1" width="20.109375" customWidth="1"/>
    <col min="2" max="2" width="17.44140625" customWidth="1"/>
    <col min="3" max="3" width="136" customWidth="1"/>
  </cols>
  <sheetData>
    <row r="2" spans="1:3" x14ac:dyDescent="0.3">
      <c r="A2" s="123" t="s">
        <v>16</v>
      </c>
      <c r="B2" s="123"/>
      <c r="C2" s="121" t="s">
        <v>25</v>
      </c>
    </row>
    <row r="3" spans="1:3" ht="33.75" customHeight="1" x14ac:dyDescent="0.3">
      <c r="A3" s="7" t="s">
        <v>17</v>
      </c>
      <c r="B3" s="7" t="s">
        <v>18</v>
      </c>
      <c r="C3" s="122"/>
    </row>
    <row r="4" spans="1:3" x14ac:dyDescent="0.3">
      <c r="A4" t="s">
        <v>1</v>
      </c>
      <c r="B4" t="s">
        <v>0</v>
      </c>
      <c r="C4" s="8" t="s">
        <v>21</v>
      </c>
    </row>
    <row r="5" spans="1:3" x14ac:dyDescent="0.3">
      <c r="A5" t="s">
        <v>1</v>
      </c>
      <c r="B5" t="s">
        <v>1</v>
      </c>
      <c r="C5" s="8" t="s">
        <v>19</v>
      </c>
    </row>
    <row r="6" spans="1:3" x14ac:dyDescent="0.3">
      <c r="A6" t="s">
        <v>1</v>
      </c>
      <c r="B6" t="s">
        <v>24</v>
      </c>
      <c r="C6" t="str">
        <f>C4</f>
        <v>Si ce nombre de femmes supplémentaires avait bénéficié d'une augmentation, les taux d'augmentation seraient égaux entre hommes et femmes.</v>
      </c>
    </row>
    <row r="7" spans="1:3" x14ac:dyDescent="0.3">
      <c r="A7" t="s">
        <v>0</v>
      </c>
      <c r="B7" t="s">
        <v>0</v>
      </c>
      <c r="C7" s="8" t="s">
        <v>20</v>
      </c>
    </row>
    <row r="8" spans="1:3" x14ac:dyDescent="0.3">
      <c r="A8" t="s">
        <v>0</v>
      </c>
      <c r="B8" t="s">
        <v>1</v>
      </c>
      <c r="C8" s="8" t="s">
        <v>22</v>
      </c>
    </row>
    <row r="9" spans="1:3" x14ac:dyDescent="0.3">
      <c r="A9" t="s">
        <v>0</v>
      </c>
      <c r="B9" t="s">
        <v>24</v>
      </c>
      <c r="C9" t="str">
        <f>C8</f>
        <v>Si ce nombre d'hommes supplémentaires avait bénéficié d'une augmentation, les taux d'augmentation seraient égaux entre hommes et femmes.</v>
      </c>
    </row>
    <row r="10" spans="1:3" x14ac:dyDescent="0.3">
      <c r="A10" t="s">
        <v>23</v>
      </c>
      <c r="B10" t="s">
        <v>0</v>
      </c>
    </row>
    <row r="11" spans="1:3" x14ac:dyDescent="0.3">
      <c r="A11" t="s">
        <v>23</v>
      </c>
      <c r="B11" t="s">
        <v>1</v>
      </c>
    </row>
    <row r="12" spans="1:3" x14ac:dyDescent="0.3">
      <c r="A12" t="s">
        <v>23</v>
      </c>
      <c r="B12" t="s">
        <v>24</v>
      </c>
    </row>
  </sheetData>
  <mergeCells count="2">
    <mergeCell ref="C2:C3"/>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61AF6-476A-443B-B5B1-F1446B670D75}">
  <sheetPr>
    <pageSetUpPr fitToPage="1"/>
  </sheetPr>
  <dimension ref="A1:N18"/>
  <sheetViews>
    <sheetView zoomScale="55" zoomScaleNormal="55" workbookViewId="0"/>
  </sheetViews>
  <sheetFormatPr defaultColWidth="11.44140625" defaultRowHeight="14.4" x14ac:dyDescent="0.3"/>
  <cols>
    <col min="1" max="2" width="35.5546875" style="11" customWidth="1"/>
    <col min="3" max="3" width="24.5546875" style="11" customWidth="1"/>
    <col min="4" max="4" width="19.33203125" style="11" customWidth="1"/>
    <col min="5" max="5" width="9.5546875" style="11" customWidth="1"/>
    <col min="6" max="16384" width="11.44140625" style="11"/>
  </cols>
  <sheetData>
    <row r="1" spans="1:14" ht="33" x14ac:dyDescent="0.3">
      <c r="A1" s="55" t="s">
        <v>52</v>
      </c>
      <c r="B1" s="51"/>
      <c r="C1" s="51"/>
      <c r="D1" s="51"/>
      <c r="E1" s="51"/>
      <c r="F1" s="51"/>
      <c r="G1" s="51"/>
      <c r="H1" s="51"/>
      <c r="I1" s="51"/>
      <c r="J1" s="51"/>
      <c r="K1" s="51"/>
      <c r="L1" s="51"/>
      <c r="M1" s="51"/>
    </row>
    <row r="3" spans="1:14" s="18" customFormat="1" ht="23.4" x14ac:dyDescent="0.45">
      <c r="A3" s="13" t="s">
        <v>29</v>
      </c>
    </row>
    <row r="4" spans="1:14" s="18" customFormat="1" ht="23.4" x14ac:dyDescent="0.45">
      <c r="A4" s="13" t="s">
        <v>12</v>
      </c>
    </row>
    <row r="6" spans="1:14" ht="74.25" customHeight="1" x14ac:dyDescent="0.3">
      <c r="A6" s="119" t="s">
        <v>53</v>
      </c>
      <c r="B6" s="119"/>
      <c r="C6" s="119" t="s">
        <v>54</v>
      </c>
    </row>
    <row r="7" spans="1:14" ht="23.4" x14ac:dyDescent="0.3">
      <c r="A7" s="9" t="s">
        <v>55</v>
      </c>
      <c r="B7" s="1" t="s">
        <v>56</v>
      </c>
      <c r="C7" s="119"/>
    </row>
    <row r="8" spans="1:14" ht="36" customHeight="1" x14ac:dyDescent="0.3">
      <c r="A8" s="6">
        <v>8</v>
      </c>
      <c r="B8" s="6">
        <v>8</v>
      </c>
      <c r="C8" s="95">
        <f>IF(C12=1,IF(AND(B8&gt;=0,B8&lt;=A8),B8/A8,"ERREUR"),IF(AND(A8=0,B8&gt;0),"ERREUR",""))</f>
        <v>1</v>
      </c>
    </row>
    <row r="9" spans="1:14" ht="128.25" customHeight="1" x14ac:dyDescent="0.3">
      <c r="A9" s="124" t="s">
        <v>57</v>
      </c>
      <c r="B9" s="125"/>
      <c r="C9" s="125"/>
      <c r="D9" s="126"/>
    </row>
    <row r="10" spans="1:14" ht="49.5" customHeight="1" x14ac:dyDescent="0.3">
      <c r="A10" s="127" t="s">
        <v>58</v>
      </c>
      <c r="B10" s="128"/>
      <c r="C10" s="128"/>
      <c r="D10" s="128"/>
    </row>
    <row r="12" spans="1:14" ht="23.4" x14ac:dyDescent="0.45">
      <c r="A12" s="36" t="s">
        <v>40</v>
      </c>
      <c r="B12" s="37"/>
      <c r="C12" s="53">
        <f>IF(ISBLANK(A8),"#N/A",IF(A8&gt;0,1,0))</f>
        <v>1</v>
      </c>
      <c r="D12" s="17" t="str">
        <f>IF(C12=1,"Il y a eu au moins un retour de congé maternité avec augmentation pendant ce congé.",IF(AND(A8&lt;&gt;"",A8=0,ISBLANK(B8)),"Il n'y a pas eu de retour de congé maternité pendant la période de référence.",IF(AND(A8&lt;&gt;"",B8&lt;&gt;"",A8=0,B8=0),"Il n'y a pas eu d'augmentations salariales pendant la durée du ou des congés","")))</f>
        <v>Il y a eu au moins un retour de congé maternité avec augmentation pendant ce congé.</v>
      </c>
      <c r="E12" s="19"/>
    </row>
    <row r="13" spans="1:14" ht="23.4" x14ac:dyDescent="0.4">
      <c r="A13" s="129" t="s">
        <v>43</v>
      </c>
      <c r="B13" s="129"/>
      <c r="C13" s="56">
        <f>IF(C12=1,ABS(ROUND(100*C8,1)),IF(C12=0,"INCALCULABLE","#N/A"))</f>
        <v>100</v>
      </c>
      <c r="D13" s="39"/>
      <c r="E13" s="16"/>
    </row>
    <row r="14" spans="1:14" ht="23.4" x14ac:dyDescent="0.3">
      <c r="A14" s="49" t="s">
        <v>59</v>
      </c>
      <c r="B14" s="52"/>
      <c r="C14" s="54">
        <f>VLOOKUP(C13,Barèmes!G5:H6,2)</f>
        <v>15</v>
      </c>
      <c r="D14" s="17" t="s">
        <v>83</v>
      </c>
      <c r="E14" s="17"/>
      <c r="F14" s="17"/>
      <c r="G14" s="17"/>
      <c r="H14" s="17"/>
      <c r="I14" s="17"/>
      <c r="J14" s="17"/>
      <c r="K14" s="17"/>
      <c r="L14" s="17"/>
      <c r="M14" s="17"/>
      <c r="N14" s="17"/>
    </row>
    <row r="17" spans="1:4" ht="19.5" customHeight="1" x14ac:dyDescent="0.3">
      <c r="A17" s="57" t="s">
        <v>60</v>
      </c>
      <c r="B17" s="58"/>
      <c r="C17" s="58"/>
      <c r="D17" s="58"/>
    </row>
    <row r="18" spans="1:4" ht="19.5" customHeight="1" x14ac:dyDescent="0.3">
      <c r="A18" s="57" t="s">
        <v>61</v>
      </c>
      <c r="B18" s="57"/>
      <c r="C18" s="57"/>
      <c r="D18" s="57"/>
    </row>
  </sheetData>
  <mergeCells count="5">
    <mergeCell ref="A6:B6"/>
    <mergeCell ref="C6:C7"/>
    <mergeCell ref="A9:D9"/>
    <mergeCell ref="A10:D10"/>
    <mergeCell ref="A13:B13"/>
  </mergeCells>
  <pageMargins left="0.7" right="0.7" top="0.75" bottom="0.75" header="0.3" footer="0.3"/>
  <pageSetup paperSize="9" scale="60" orientation="landscape" r:id="rId1"/>
  <ignoredErrors>
    <ignoredError sqref="C12:D12" emptyCellReference="1"/>
    <ignoredError sqref="C14"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C3C8B-6611-4F7E-B9AB-90B2560171DF}">
  <sheetPr>
    <pageSetUpPr fitToPage="1"/>
  </sheetPr>
  <dimension ref="A1:E12"/>
  <sheetViews>
    <sheetView tabSelected="1" zoomScale="80" zoomScaleNormal="80" workbookViewId="0">
      <selection activeCell="D17" sqref="D17"/>
    </sheetView>
  </sheetViews>
  <sheetFormatPr defaultColWidth="11.44140625" defaultRowHeight="14.4" x14ac:dyDescent="0.3"/>
  <cols>
    <col min="1" max="3" width="25.5546875" style="11" customWidth="1"/>
    <col min="4" max="4" width="27.44140625" style="11" customWidth="1"/>
    <col min="5" max="5" width="26.88671875" style="11" customWidth="1"/>
    <col min="6" max="6" width="9.5546875" style="11" customWidth="1"/>
    <col min="7" max="16384" width="11.44140625" style="11"/>
  </cols>
  <sheetData>
    <row r="1" spans="1:5" ht="33" x14ac:dyDescent="0.3">
      <c r="A1" s="10" t="s">
        <v>62</v>
      </c>
      <c r="C1" s="12"/>
      <c r="D1" s="12"/>
    </row>
    <row r="3" spans="1:5" s="18" customFormat="1" ht="23.4" x14ac:dyDescent="0.45">
      <c r="A3" s="13" t="s">
        <v>63</v>
      </c>
    </row>
    <row r="4" spans="1:5" s="18" customFormat="1" ht="23.4" x14ac:dyDescent="0.45">
      <c r="A4" s="13" t="s">
        <v>12</v>
      </c>
    </row>
    <row r="6" spans="1:5" ht="74.25" customHeight="1" x14ac:dyDescent="0.3">
      <c r="A6" s="114" t="s">
        <v>4</v>
      </c>
      <c r="B6" s="130"/>
      <c r="C6" s="115"/>
      <c r="D6" s="119" t="s">
        <v>64</v>
      </c>
    </row>
    <row r="7" spans="1:5" ht="23.4" x14ac:dyDescent="0.3">
      <c r="A7" s="1" t="s">
        <v>33</v>
      </c>
      <c r="B7" s="1" t="s">
        <v>34</v>
      </c>
      <c r="C7" s="1" t="s">
        <v>65</v>
      </c>
      <c r="D7" s="119"/>
    </row>
    <row r="8" spans="1:5" ht="45" customHeight="1" x14ac:dyDescent="0.3">
      <c r="A8" s="6">
        <v>3</v>
      </c>
      <c r="B8" s="6">
        <v>7</v>
      </c>
      <c r="C8" s="59">
        <f>A8+B8</f>
        <v>10</v>
      </c>
      <c r="D8" s="60">
        <f>IF(C8=10,MIN(A8,B8),"TOTAL différent de 10")</f>
        <v>3</v>
      </c>
    </row>
    <row r="9" spans="1:5" ht="23.25" customHeight="1" x14ac:dyDescent="0.45">
      <c r="A9" s="61" t="s">
        <v>66</v>
      </c>
      <c r="B9" s="32"/>
      <c r="C9" s="32"/>
      <c r="D9" s="32"/>
      <c r="E9" s="34"/>
    </row>
    <row r="11" spans="1:5" ht="43.5" customHeight="1" x14ac:dyDescent="0.3">
      <c r="A11" s="120" t="s">
        <v>82</v>
      </c>
      <c r="B11" s="131"/>
      <c r="C11" s="62">
        <f>IF(D8&lt;&gt;"TOTAL différent de 10",D8,"#N/A")</f>
        <v>3</v>
      </c>
      <c r="D11" s="17" t="str">
        <f>IF(C8=10,IF(A8&gt;B8,"Les femmes sont sur-représentées parmi les salariés les mieux rémunérés.",IF(B8&gt;A8,"Les hommes sont sur-représentés parmi les salariés les mieux rémunérés.","Les hommes et les femmes sont à parité parmi les salariés les mieux rémunérés."))," ")</f>
        <v>Les hommes sont sur-représentés parmi les salariés les mieux rémunérés.</v>
      </c>
    </row>
    <row r="12" spans="1:5" ht="43.5" customHeight="1" x14ac:dyDescent="0.3">
      <c r="A12" s="49" t="s">
        <v>67</v>
      </c>
      <c r="B12" s="50"/>
      <c r="C12" s="63">
        <f>VLOOKUP(C11,Barèmes!J5:K7,2)</f>
        <v>5</v>
      </c>
    </row>
  </sheetData>
  <mergeCells count="3">
    <mergeCell ref="A6:C6"/>
    <mergeCell ref="D6:D7"/>
    <mergeCell ref="A11:B11"/>
  </mergeCells>
  <pageMargins left="0.7" right="0.7" top="0.75" bottom="0.75" header="0.3" footer="0.3"/>
  <pageSetup paperSize="9" scale="62" orientation="landscape" r:id="rId1"/>
  <ignoredErrors>
    <ignoredError sqref="D8"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
  <sheetViews>
    <sheetView zoomScale="80" zoomScaleNormal="80" workbookViewId="0">
      <selection activeCell="H11" sqref="H11"/>
    </sheetView>
  </sheetViews>
  <sheetFormatPr defaultColWidth="11.44140625" defaultRowHeight="14.4" x14ac:dyDescent="0.3"/>
  <cols>
    <col min="1" max="1" width="55.44140625" style="11" customWidth="1"/>
    <col min="2" max="4" width="23.33203125" style="11" customWidth="1"/>
    <col min="5" max="5" width="27.6640625" style="11" customWidth="1"/>
    <col min="6" max="6" width="30.6640625" style="11" customWidth="1"/>
    <col min="7" max="16384" width="11.44140625" style="11"/>
  </cols>
  <sheetData>
    <row r="1" spans="1:6" ht="35.4" x14ac:dyDescent="0.3">
      <c r="A1" s="72" t="s">
        <v>71</v>
      </c>
    </row>
    <row r="3" spans="1:6" s="14" customFormat="1" ht="23.4" x14ac:dyDescent="0.45">
      <c r="A3" s="74" t="s">
        <v>72</v>
      </c>
      <c r="B3" s="18"/>
    </row>
    <row r="5" spans="1:6" ht="59.25" customHeight="1" thickBot="1" x14ac:dyDescent="0.35">
      <c r="A5" s="73"/>
      <c r="B5" s="75" t="s">
        <v>73</v>
      </c>
      <c r="C5" s="75" t="s">
        <v>74</v>
      </c>
      <c r="D5" s="75" t="s">
        <v>75</v>
      </c>
      <c r="E5" s="75" t="s">
        <v>76</v>
      </c>
      <c r="F5" s="75" t="s">
        <v>77</v>
      </c>
    </row>
    <row r="6" spans="1:6" ht="50.1" customHeight="1" thickTop="1" thickBot="1" x14ac:dyDescent="0.35">
      <c r="A6" s="76" t="s">
        <v>78</v>
      </c>
      <c r="B6" s="81">
        <f>'1- Ecart rémunération'!D21</f>
        <v>1</v>
      </c>
      <c r="C6" s="94">
        <f>'1- Ecart rémunération'!D22</f>
        <v>0.5</v>
      </c>
      <c r="D6" s="81">
        <f>IF(B6=1,'1- Ecart rémunération'!D23,IF(B6=0,"","#N/A"))</f>
        <v>39</v>
      </c>
      <c r="E6" s="82">
        <v>40</v>
      </c>
      <c r="F6" s="82">
        <f>B6*E6</f>
        <v>40</v>
      </c>
    </row>
    <row r="7" spans="1:6" ht="56.25" customHeight="1" thickBot="1" x14ac:dyDescent="0.35">
      <c r="A7" s="77" t="s">
        <v>81</v>
      </c>
      <c r="B7" s="85">
        <f>'2- Ecart augmentations'!D13</f>
        <v>1</v>
      </c>
      <c r="C7" s="84">
        <f>IF(B7=1,MIN('2- Ecart augmentations'!D14,'2- Ecart augmentations'!D15),IF(B7=0,"INCALCULABLE","#N/A"))</f>
        <v>8.6</v>
      </c>
      <c r="D7" s="83">
        <f>IF(B7=1,'2- Ecart augmentations'!D19,IF(B7=0,"","#N/A"))</f>
        <v>35</v>
      </c>
      <c r="E7" s="83">
        <v>35</v>
      </c>
      <c r="F7" s="83">
        <f t="shared" ref="F7:F9" si="0">B7*E7</f>
        <v>35</v>
      </c>
    </row>
    <row r="8" spans="1:6" ht="60" customHeight="1" thickBot="1" x14ac:dyDescent="0.35">
      <c r="A8" s="77" t="s">
        <v>79</v>
      </c>
      <c r="B8" s="83">
        <f>'3- Retour maternité'!C12</f>
        <v>1</v>
      </c>
      <c r="C8" s="85">
        <f>'3- Retour maternité'!C13</f>
        <v>100</v>
      </c>
      <c r="D8" s="85">
        <f>IF(B8=1,'3- Retour maternité'!C14,IF(B8=0,"","#N/A"))</f>
        <v>15</v>
      </c>
      <c r="E8" s="83">
        <v>15</v>
      </c>
      <c r="F8" s="83">
        <f t="shared" si="0"/>
        <v>15</v>
      </c>
    </row>
    <row r="9" spans="1:6" ht="60.75" customHeight="1" x14ac:dyDescent="0.3">
      <c r="A9" s="78" t="s">
        <v>80</v>
      </c>
      <c r="B9" s="86">
        <v>1</v>
      </c>
      <c r="C9" s="86">
        <f>'4- 10 + hautes rémunérations'!C11</f>
        <v>3</v>
      </c>
      <c r="D9" s="86">
        <f>'4- 10 + hautes rémunérations'!C12</f>
        <v>5</v>
      </c>
      <c r="E9" s="87">
        <v>10</v>
      </c>
      <c r="F9" s="87">
        <f t="shared" si="0"/>
        <v>10</v>
      </c>
    </row>
    <row r="10" spans="1:6" ht="45" customHeight="1" x14ac:dyDescent="0.3">
      <c r="A10" s="79" t="s">
        <v>11</v>
      </c>
      <c r="B10" s="88"/>
      <c r="C10" s="88"/>
      <c r="D10" s="89">
        <f>SUM(D6:D9)</f>
        <v>94</v>
      </c>
      <c r="E10" s="90"/>
      <c r="F10" s="90">
        <f>SUM(F6:F9)</f>
        <v>100</v>
      </c>
    </row>
    <row r="11" spans="1:6" ht="45" customHeight="1" x14ac:dyDescent="0.3">
      <c r="A11" s="80" t="s">
        <v>10</v>
      </c>
      <c r="B11" s="91"/>
      <c r="C11" s="91"/>
      <c r="D11" s="92">
        <f>IF(F10&gt;=75,D10*100/F10,"INCALCULABLE")</f>
        <v>94</v>
      </c>
      <c r="E11" s="92"/>
      <c r="F11" s="92">
        <v>100</v>
      </c>
    </row>
    <row r="12" spans="1:6" ht="21" x14ac:dyDescent="0.4">
      <c r="A12" s="16"/>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9"/>
  <sheetViews>
    <sheetView topLeftCell="A3" workbookViewId="0">
      <selection activeCell="E7" sqref="E7"/>
    </sheetView>
  </sheetViews>
  <sheetFormatPr defaultColWidth="11.44140625" defaultRowHeight="14.4" x14ac:dyDescent="0.3"/>
  <cols>
    <col min="1" max="2" width="13.6640625" style="11" customWidth="1"/>
    <col min="3" max="3" width="4.33203125" style="11" customWidth="1"/>
    <col min="4" max="5" width="13.6640625" style="11" customWidth="1"/>
    <col min="6" max="6" width="4.33203125" style="11" customWidth="1"/>
    <col min="7" max="8" width="15.6640625" style="11" customWidth="1"/>
    <col min="9" max="9" width="4.33203125" style="11" customWidth="1"/>
    <col min="10" max="11" width="15.6640625" style="11" customWidth="1"/>
    <col min="12" max="16384" width="11.44140625" style="11"/>
  </cols>
  <sheetData>
    <row r="1" spans="1:11" ht="21" x14ac:dyDescent="0.4">
      <c r="A1" s="64" t="s">
        <v>70</v>
      </c>
    </row>
    <row r="2" spans="1:11" x14ac:dyDescent="0.3">
      <c r="A2" s="65"/>
    </row>
    <row r="3" spans="1:11" ht="81.75" customHeight="1" x14ac:dyDescent="0.3">
      <c r="A3" s="132" t="s">
        <v>9</v>
      </c>
      <c r="B3" s="132"/>
      <c r="C3" s="44"/>
      <c r="D3" s="132" t="s">
        <v>69</v>
      </c>
      <c r="E3" s="132"/>
      <c r="F3" s="44"/>
      <c r="G3" s="132" t="s">
        <v>68</v>
      </c>
      <c r="H3" s="132"/>
      <c r="I3" s="44"/>
      <c r="J3" s="132" t="s">
        <v>26</v>
      </c>
      <c r="K3" s="132"/>
    </row>
    <row r="4" spans="1:11" x14ac:dyDescent="0.3">
      <c r="A4" s="66" t="s">
        <v>2</v>
      </c>
      <c r="B4" s="66" t="s">
        <v>3</v>
      </c>
      <c r="C4" s="48"/>
      <c r="D4" s="66" t="s">
        <v>2</v>
      </c>
      <c r="E4" s="66" t="s">
        <v>3</v>
      </c>
      <c r="F4" s="48"/>
      <c r="G4" s="66" t="s">
        <v>2</v>
      </c>
      <c r="H4" s="66" t="s">
        <v>3</v>
      </c>
      <c r="I4" s="48"/>
      <c r="J4" s="66" t="s">
        <v>2</v>
      </c>
      <c r="K4" s="66" t="s">
        <v>3</v>
      </c>
    </row>
    <row r="5" spans="1:11" x14ac:dyDescent="0.3">
      <c r="A5" s="71">
        <v>0</v>
      </c>
      <c r="B5" s="66">
        <v>40</v>
      </c>
      <c r="C5" s="48"/>
      <c r="D5" s="71">
        <v>0</v>
      </c>
      <c r="E5" s="66">
        <v>35</v>
      </c>
      <c r="F5" s="48"/>
      <c r="G5" s="67">
        <v>0</v>
      </c>
      <c r="H5" s="66">
        <v>0</v>
      </c>
      <c r="I5" s="48"/>
      <c r="J5" s="67">
        <v>0</v>
      </c>
      <c r="K5" s="66">
        <v>0</v>
      </c>
    </row>
    <row r="6" spans="1:11" x14ac:dyDescent="0.3">
      <c r="A6" s="71">
        <v>0.05</v>
      </c>
      <c r="B6" s="66">
        <v>39</v>
      </c>
      <c r="C6" s="48"/>
      <c r="D6" s="71">
        <v>2.0499999999999998</v>
      </c>
      <c r="E6" s="66">
        <v>25</v>
      </c>
      <c r="F6" s="48"/>
      <c r="G6" s="67">
        <v>100</v>
      </c>
      <c r="H6" s="66">
        <v>15</v>
      </c>
      <c r="I6" s="48"/>
      <c r="J6" s="67">
        <v>2</v>
      </c>
      <c r="K6" s="66">
        <v>5</v>
      </c>
    </row>
    <row r="7" spans="1:11" x14ac:dyDescent="0.3">
      <c r="A7" s="71">
        <v>1.05</v>
      </c>
      <c r="B7" s="66">
        <v>38</v>
      </c>
      <c r="C7" s="48"/>
      <c r="D7" s="71">
        <v>5.05</v>
      </c>
      <c r="E7" s="66">
        <v>15</v>
      </c>
      <c r="F7" s="48"/>
      <c r="G7" s="48"/>
      <c r="H7" s="48"/>
      <c r="I7" s="48"/>
      <c r="J7" s="67">
        <v>4</v>
      </c>
      <c r="K7" s="66">
        <v>10</v>
      </c>
    </row>
    <row r="8" spans="1:11" x14ac:dyDescent="0.3">
      <c r="A8" s="71">
        <v>2.0499999999999998</v>
      </c>
      <c r="B8" s="66">
        <v>37</v>
      </c>
      <c r="C8" s="48"/>
      <c r="D8" s="71">
        <v>10.050000000000001</v>
      </c>
      <c r="E8" s="66">
        <v>0</v>
      </c>
      <c r="F8" s="48"/>
      <c r="G8" s="48"/>
      <c r="H8" s="48"/>
      <c r="I8" s="48"/>
      <c r="J8" s="68"/>
      <c r="K8" s="48"/>
    </row>
    <row r="9" spans="1:11" x14ac:dyDescent="0.3">
      <c r="A9" s="71">
        <v>3.05</v>
      </c>
      <c r="B9" s="66">
        <v>36</v>
      </c>
      <c r="C9" s="48"/>
      <c r="D9" s="69"/>
      <c r="E9" s="48"/>
      <c r="F9" s="48"/>
      <c r="G9" s="48"/>
      <c r="H9" s="48"/>
      <c r="I9" s="48"/>
      <c r="J9" s="48"/>
      <c r="K9" s="48"/>
    </row>
    <row r="10" spans="1:11" x14ac:dyDescent="0.3">
      <c r="A10" s="71">
        <v>4.05</v>
      </c>
      <c r="B10" s="66">
        <v>35</v>
      </c>
      <c r="C10" s="48"/>
      <c r="D10" s="69"/>
      <c r="E10" s="48"/>
      <c r="F10" s="48"/>
      <c r="G10" s="48"/>
      <c r="H10" s="48"/>
      <c r="I10" s="48"/>
      <c r="J10" s="48"/>
      <c r="K10" s="48"/>
    </row>
    <row r="11" spans="1:11" x14ac:dyDescent="0.3">
      <c r="A11" s="71">
        <v>5.05</v>
      </c>
      <c r="B11" s="66">
        <v>34</v>
      </c>
      <c r="C11" s="48"/>
      <c r="D11" s="69"/>
      <c r="E11" s="48"/>
      <c r="F11" s="48"/>
      <c r="G11" s="48"/>
      <c r="H11" s="48"/>
      <c r="I11" s="48"/>
      <c r="J11" s="48"/>
      <c r="K11" s="48"/>
    </row>
    <row r="12" spans="1:11" x14ac:dyDescent="0.3">
      <c r="A12" s="71">
        <v>6.05</v>
      </c>
      <c r="B12" s="66">
        <v>33</v>
      </c>
      <c r="C12" s="48"/>
      <c r="D12" s="69"/>
      <c r="E12" s="48"/>
      <c r="F12" s="48"/>
      <c r="G12" s="48"/>
      <c r="H12" s="48"/>
      <c r="I12" s="48"/>
      <c r="J12" s="48"/>
      <c r="K12" s="48"/>
    </row>
    <row r="13" spans="1:11" x14ac:dyDescent="0.3">
      <c r="A13" s="71">
        <v>7.05</v>
      </c>
      <c r="B13" s="66">
        <v>31</v>
      </c>
      <c r="C13" s="48"/>
      <c r="D13" s="69"/>
      <c r="E13" s="48"/>
      <c r="F13" s="48"/>
      <c r="G13" s="48"/>
      <c r="H13" s="48"/>
      <c r="I13" s="48"/>
      <c r="J13" s="48"/>
      <c r="K13" s="48"/>
    </row>
    <row r="14" spans="1:11" x14ac:dyDescent="0.3">
      <c r="A14" s="71">
        <v>8.0500000000000007</v>
      </c>
      <c r="B14" s="66">
        <v>29</v>
      </c>
      <c r="C14" s="48"/>
      <c r="D14" s="69"/>
      <c r="E14" s="48"/>
      <c r="F14" s="48"/>
      <c r="G14" s="48"/>
      <c r="H14" s="48"/>
      <c r="I14" s="48"/>
      <c r="J14" s="48"/>
      <c r="K14" s="48"/>
    </row>
    <row r="15" spans="1:11" x14ac:dyDescent="0.3">
      <c r="A15" s="71">
        <v>9.0500000000000007</v>
      </c>
      <c r="B15" s="66">
        <v>27</v>
      </c>
      <c r="C15" s="48"/>
      <c r="D15" s="69"/>
      <c r="E15" s="48"/>
      <c r="F15" s="48"/>
      <c r="G15" s="48"/>
      <c r="H15" s="48"/>
      <c r="I15" s="48"/>
      <c r="J15" s="48"/>
      <c r="K15" s="48"/>
    </row>
    <row r="16" spans="1:11" x14ac:dyDescent="0.3">
      <c r="A16" s="71">
        <v>10.050000000000001</v>
      </c>
      <c r="B16" s="66">
        <v>25</v>
      </c>
      <c r="C16" s="48"/>
      <c r="D16" s="69"/>
      <c r="E16" s="48"/>
      <c r="F16" s="48"/>
      <c r="G16" s="48"/>
      <c r="H16" s="48"/>
      <c r="I16" s="48"/>
      <c r="J16" s="48"/>
      <c r="K16" s="48"/>
    </row>
    <row r="17" spans="1:11" x14ac:dyDescent="0.3">
      <c r="A17" s="71">
        <v>11.05</v>
      </c>
      <c r="B17" s="66">
        <v>23</v>
      </c>
      <c r="C17" s="48"/>
      <c r="D17" s="69"/>
      <c r="E17" s="48"/>
      <c r="F17" s="48"/>
      <c r="G17" s="48"/>
      <c r="H17" s="48"/>
      <c r="I17" s="48"/>
      <c r="J17" s="48"/>
      <c r="K17" s="48"/>
    </row>
    <row r="18" spans="1:11" x14ac:dyDescent="0.3">
      <c r="A18" s="71">
        <v>12.05</v>
      </c>
      <c r="B18" s="66">
        <v>21</v>
      </c>
      <c r="C18" s="48"/>
      <c r="D18" s="69"/>
      <c r="E18" s="48"/>
      <c r="F18" s="48"/>
      <c r="G18" s="48"/>
      <c r="H18" s="48"/>
      <c r="I18" s="48"/>
      <c r="J18" s="48"/>
      <c r="K18" s="48"/>
    </row>
    <row r="19" spans="1:11" x14ac:dyDescent="0.3">
      <c r="A19" s="71">
        <v>13.05</v>
      </c>
      <c r="B19" s="66">
        <v>19</v>
      </c>
      <c r="C19" s="48"/>
      <c r="D19" s="69"/>
      <c r="E19" s="48"/>
      <c r="F19" s="48"/>
      <c r="G19" s="48"/>
      <c r="H19" s="48"/>
      <c r="I19" s="48"/>
      <c r="J19" s="48"/>
      <c r="K19" s="48"/>
    </row>
    <row r="20" spans="1:11" x14ac:dyDescent="0.3">
      <c r="A20" s="71">
        <v>14.05</v>
      </c>
      <c r="B20" s="66">
        <v>17</v>
      </c>
      <c r="C20" s="48"/>
      <c r="D20" s="69"/>
      <c r="E20" s="48"/>
      <c r="F20" s="48"/>
      <c r="G20" s="48"/>
      <c r="H20" s="48"/>
      <c r="I20" s="48"/>
      <c r="J20" s="48"/>
      <c r="K20" s="48"/>
    </row>
    <row r="21" spans="1:11" x14ac:dyDescent="0.3">
      <c r="A21" s="71">
        <v>15.05</v>
      </c>
      <c r="B21" s="66">
        <v>14</v>
      </c>
      <c r="C21" s="48"/>
      <c r="D21" s="69"/>
      <c r="E21" s="48"/>
      <c r="F21" s="48"/>
      <c r="G21" s="48"/>
      <c r="H21" s="48"/>
      <c r="I21" s="48"/>
      <c r="J21" s="48"/>
      <c r="K21" s="48"/>
    </row>
    <row r="22" spans="1:11" x14ac:dyDescent="0.3">
      <c r="A22" s="71">
        <v>16.05</v>
      </c>
      <c r="B22" s="66">
        <v>11</v>
      </c>
      <c r="C22" s="48"/>
      <c r="D22" s="69"/>
      <c r="E22" s="48"/>
      <c r="F22" s="48"/>
      <c r="G22" s="48"/>
      <c r="H22" s="48"/>
      <c r="I22" s="48"/>
      <c r="J22" s="48"/>
      <c r="K22" s="48"/>
    </row>
    <row r="23" spans="1:11" x14ac:dyDescent="0.3">
      <c r="A23" s="71">
        <v>17.05</v>
      </c>
      <c r="B23" s="66">
        <v>8</v>
      </c>
      <c r="C23" s="48"/>
      <c r="D23" s="69"/>
      <c r="E23" s="48"/>
      <c r="F23" s="48"/>
      <c r="G23" s="48"/>
      <c r="H23" s="48"/>
      <c r="I23" s="48"/>
      <c r="J23" s="48"/>
      <c r="K23" s="48"/>
    </row>
    <row r="24" spans="1:11" x14ac:dyDescent="0.3">
      <c r="A24" s="71">
        <v>18.05</v>
      </c>
      <c r="B24" s="66">
        <v>5</v>
      </c>
      <c r="C24" s="48"/>
      <c r="D24" s="69"/>
      <c r="E24" s="48"/>
      <c r="F24" s="48"/>
      <c r="G24" s="48"/>
      <c r="H24" s="48"/>
      <c r="I24" s="48"/>
      <c r="J24" s="48"/>
      <c r="K24" s="48"/>
    </row>
    <row r="25" spans="1:11" x14ac:dyDescent="0.3">
      <c r="A25" s="71">
        <v>19.05</v>
      </c>
      <c r="B25" s="66">
        <v>2</v>
      </c>
      <c r="C25" s="48"/>
      <c r="D25" s="69"/>
      <c r="E25" s="48"/>
      <c r="F25" s="48"/>
      <c r="G25" s="48"/>
      <c r="H25" s="48"/>
      <c r="I25" s="48"/>
      <c r="J25" s="48"/>
      <c r="K25" s="48"/>
    </row>
    <row r="26" spans="1:11" x14ac:dyDescent="0.3">
      <c r="A26" s="71">
        <v>20.05</v>
      </c>
      <c r="B26" s="66">
        <v>0</v>
      </c>
      <c r="C26" s="48"/>
      <c r="D26" s="48"/>
      <c r="E26" s="48"/>
      <c r="F26" s="48"/>
      <c r="G26" s="48"/>
      <c r="H26" s="48"/>
      <c r="I26" s="48"/>
      <c r="J26" s="48"/>
      <c r="K26" s="48"/>
    </row>
    <row r="27" spans="1:11" x14ac:dyDescent="0.3">
      <c r="A27" s="70"/>
    </row>
    <row r="28" spans="1:11" x14ac:dyDescent="0.3">
      <c r="A28" s="70"/>
    </row>
    <row r="29" spans="1:11" x14ac:dyDescent="0.3">
      <c r="A29" s="70"/>
    </row>
  </sheetData>
  <mergeCells count="4">
    <mergeCell ref="A3:B3"/>
    <mergeCell ref="D3:E3"/>
    <mergeCell ref="G3:H3"/>
    <mergeCell ref="J3: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1- Ecart rémunération</vt:lpstr>
      <vt:lpstr>2- Ecart augmentations</vt:lpstr>
      <vt:lpstr>2 - message</vt:lpstr>
      <vt:lpstr>3- Retour maternité</vt:lpstr>
      <vt:lpstr>4- 10 + hautes rémunérations</vt:lpstr>
      <vt:lpstr>Index</vt:lpstr>
      <vt:lpstr>Barèmes</vt:lpstr>
      <vt:lpstr>'1- Ecart rémunération'!Print_Area</vt:lpstr>
      <vt:lpstr>'2- Ecart augmentations'!Print_Area</vt:lpstr>
      <vt:lpstr>'3- Retour maternité'!Print_Area</vt:lpstr>
      <vt:lpstr>'4- 10 + hautes rémunérations'!Print_Area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Beatrice DRION</dc:creator>
  <cp:lastModifiedBy>romain belmon</cp:lastModifiedBy>
  <cp:lastPrinted>2019-09-30T10:15:31Z</cp:lastPrinted>
  <dcterms:created xsi:type="dcterms:W3CDTF">2018-06-27T07:13:52Z</dcterms:created>
  <dcterms:modified xsi:type="dcterms:W3CDTF">2024-05-20T09:34:35Z</dcterms:modified>
</cp:coreProperties>
</file>