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ires" sheetId="1" r:id="rId4"/>
    <sheet state="visible" name="Transport" sheetId="2" r:id="rId5"/>
    <sheet state="visible" name="Achat de matériel" sheetId="3" r:id="rId6"/>
    <sheet state="visible" name="Location de matériel" sheetId="4" r:id="rId7"/>
  </sheets>
  <definedNames/>
  <calcPr/>
</workbook>
</file>

<file path=xl/sharedStrings.xml><?xml version="1.0" encoding="utf-8"?>
<sst xmlns="http://schemas.openxmlformats.org/spreadsheetml/2006/main" count="68" uniqueCount="57">
  <si>
    <t>Salaire équipe ingénieur débutant</t>
  </si>
  <si>
    <t>Etudiants</t>
  </si>
  <si>
    <t>Matériel</t>
  </si>
  <si>
    <t>Salaire moyen ingénieur (brut) / mois</t>
  </si>
  <si>
    <t>Encadrant</t>
  </si>
  <si>
    <t>Prix</t>
  </si>
  <si>
    <t>PCB</t>
  </si>
  <si>
    <t>Charges patronales</t>
  </si>
  <si>
    <t>Total/mois</t>
  </si>
  <si>
    <t>Camille</t>
  </si>
  <si>
    <t>* Capteurs</t>
  </si>
  <si>
    <t>Capteurs *</t>
  </si>
  <si>
    <t>Romain</t>
  </si>
  <si>
    <t>De température</t>
  </si>
  <si>
    <t>Nombre de séances</t>
  </si>
  <si>
    <t>http://www.solar-mems.com/solar-tracking/</t>
  </si>
  <si>
    <t>Semestre 1</t>
  </si>
  <si>
    <t>Aller/Retour</t>
  </si>
  <si>
    <t>Total/heure</t>
  </si>
  <si>
    <t>Semestre 2</t>
  </si>
  <si>
    <t>Ordinateurs</t>
  </si>
  <si>
    <t>Total sur année (pour projet) par personne</t>
  </si>
  <si>
    <t>Senseur solaire</t>
  </si>
  <si>
    <t>Panneaux</t>
  </si>
  <si>
    <t>Total sur année (pour projet)</t>
  </si>
  <si>
    <t>Multimètre</t>
  </si>
  <si>
    <t>Composants</t>
  </si>
  <si>
    <t>Total</t>
  </si>
  <si>
    <t>Salaire encadrant chercheur</t>
  </si>
  <si>
    <t>Salaire brut /mois</t>
  </si>
  <si>
    <t xml:space="preserve">Total /mois </t>
  </si>
  <si>
    <t>Total des totaux</t>
  </si>
  <si>
    <t>Magnétomètre</t>
  </si>
  <si>
    <t>Capteur d'attitude (=horizon terrestre)</t>
  </si>
  <si>
    <t>Panneaux solaires</t>
  </si>
  <si>
    <t xml:space="preserve">Surface totale
</t>
  </si>
  <si>
    <t>coté</t>
  </si>
  <si>
    <t>haut/bas</t>
  </si>
  <si>
    <t>Matériel de tests</t>
  </si>
  <si>
    <t>Matériel de production</t>
  </si>
  <si>
    <t>Oscilloscopes</t>
  </si>
  <si>
    <t>Fer à souder</t>
  </si>
  <si>
    <t>Simulateur de vide</t>
  </si>
  <si>
    <t>Etain</t>
  </si>
  <si>
    <t>Simulateur de T° extrèmes</t>
  </si>
  <si>
    <t>total</t>
  </si>
  <si>
    <t>Simulateur de vibration</t>
  </si>
  <si>
    <t>TOTAL</t>
  </si>
  <si>
    <t>Nombre de panneaux</t>
  </si>
  <si>
    <t>Prix (€)</t>
  </si>
  <si>
    <t>1 panneau / unité surface</t>
  </si>
  <si>
    <t>2 panneaux / unité surface</t>
  </si>
  <si>
    <t>Type 1</t>
  </si>
  <si>
    <t>Type 2</t>
  </si>
  <si>
    <t>Prix de vente (cf trisolx)</t>
  </si>
  <si>
    <t>Quantité</t>
  </si>
  <si>
    <t>Prix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</si>
</sst>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&quot;€&quot;"/>
  </numFmts>
  <fonts count="5">
    <font>
      <sz val="11.0"/>
      <color theme="1"/>
      <name val="Arial"/>
    </font>
    <font>
      <color theme="1"/>
      <name val="Calibri"/>
    </font>
    <font/>
    <font>
      <u/>
      <color rgb="FF0000FF"/>
    </font>
    <font>
      <sz val="11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2" fontId="1" numFmtId="0" xfId="0" applyAlignment="1" applyBorder="1" applyFont="1">
      <alignment horizontal="center" readingOrder="0" vertical="center"/>
    </xf>
    <xf borderId="3" fillId="3" fontId="1" numFmtId="0" xfId="0" applyAlignment="1" applyBorder="1" applyFill="1" applyFont="1">
      <alignment readingOrder="0"/>
    </xf>
    <xf borderId="4" fillId="2" fontId="1" numFmtId="0" xfId="0" applyAlignment="1" applyBorder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3" fillId="5" fontId="1" numFmtId="164" xfId="0" applyAlignment="1" applyBorder="1" applyFill="1" applyFont="1" applyNumberFormat="1">
      <alignment readingOrder="0"/>
    </xf>
    <xf borderId="3" fillId="6" fontId="1" numFmtId="0" xfId="0" applyAlignment="1" applyBorder="1" applyFill="1" applyFont="1">
      <alignment readingOrder="0"/>
    </xf>
    <xf borderId="3" fillId="5" fontId="1" numFmtId="9" xfId="0" applyAlignment="1" applyBorder="1" applyFont="1" applyNumberFormat="1">
      <alignment readingOrder="0"/>
    </xf>
    <xf borderId="0" fillId="4" fontId="2" numFmtId="0" xfId="0" applyAlignment="1" applyFont="1">
      <alignment readingOrder="0"/>
    </xf>
    <xf borderId="3" fillId="5" fontId="1" numFmtId="0" xfId="0" applyBorder="1" applyFont="1"/>
    <xf borderId="3" fillId="3" fontId="2" numFmtId="0" xfId="0" applyAlignment="1" applyBorder="1" applyFont="1">
      <alignment readingOrder="0"/>
    </xf>
    <xf borderId="3" fillId="5" fontId="1" numFmtId="164" xfId="0" applyBorder="1" applyFont="1" applyNumberFormat="1"/>
    <xf borderId="0" fillId="3" fontId="2" numFmtId="0" xfId="0" applyAlignment="1" applyFont="1">
      <alignment readingOrder="0"/>
    </xf>
    <xf borderId="5" fillId="0" fontId="2" numFmtId="0" xfId="0" applyBorder="1" applyFont="1"/>
    <xf borderId="3" fillId="7" fontId="2" numFmtId="0" xfId="0" applyAlignment="1" applyBorder="1" applyFill="1" applyFont="1">
      <alignment readingOrder="0"/>
    </xf>
    <xf borderId="3" fillId="5" fontId="2" numFmtId="0" xfId="0" applyAlignment="1" applyBorder="1" applyFont="1">
      <alignment readingOrder="0"/>
    </xf>
    <xf borderId="3" fillId="5" fontId="2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3" fillId="5" fontId="1" numFmtId="165" xfId="0" applyAlignment="1" applyBorder="1" applyFont="1" applyNumberFormat="1">
      <alignment readingOrder="0"/>
    </xf>
    <xf borderId="4" fillId="5" fontId="2" numFmtId="165" xfId="0" applyAlignment="1" applyBorder="1" applyFont="1" applyNumberFormat="1">
      <alignment horizontal="center" readingOrder="0" vertical="center"/>
    </xf>
    <xf borderId="3" fillId="8" fontId="1" numFmtId="164" xfId="0" applyBorder="1" applyFill="1" applyFont="1" applyNumberFormat="1"/>
    <xf borderId="3" fillId="7" fontId="1" numFmtId="0" xfId="0" applyAlignment="1" applyBorder="1" applyFont="1">
      <alignment readingOrder="0"/>
    </xf>
    <xf borderId="3" fillId="5" fontId="2" numFmtId="164" xfId="0" applyAlignment="1" applyBorder="1" applyFont="1" applyNumberFormat="1">
      <alignment readingOrder="0"/>
    </xf>
    <xf borderId="3" fillId="5" fontId="1" numFmtId="165" xfId="0" applyBorder="1" applyFont="1" applyNumberFormat="1"/>
    <xf borderId="3" fillId="6" fontId="2" numFmtId="0" xfId="0" applyAlignment="1" applyBorder="1" applyFont="1">
      <alignment readingOrder="0"/>
    </xf>
    <xf borderId="3" fillId="5" fontId="1" numFmtId="165" xfId="0" applyAlignment="1" applyBorder="1" applyFont="1" applyNumberFormat="1">
      <alignment horizontal="center" vertical="center"/>
    </xf>
    <xf borderId="3" fillId="5" fontId="2" numFmtId="0" xfId="0" applyBorder="1" applyFont="1"/>
    <xf borderId="1" fillId="2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9" fontId="1" numFmtId="165" xfId="0" applyAlignment="1" applyBorder="1" applyFill="1" applyFont="1" applyNumberFormat="1">
      <alignment horizontal="center"/>
    </xf>
    <xf borderId="6" fillId="0" fontId="2" numFmtId="0" xfId="0" applyBorder="1" applyFont="1"/>
    <xf borderId="3" fillId="2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3" fillId="10" fontId="1" numFmtId="164" xfId="0" applyBorder="1" applyFill="1" applyFont="1" applyNumberFormat="1"/>
    <xf borderId="7" fillId="11" fontId="1" numFmtId="0" xfId="0" applyBorder="1" applyFill="1" applyFont="1"/>
    <xf borderId="8" fillId="11" fontId="1" numFmtId="0" xfId="0" applyBorder="1" applyFont="1"/>
    <xf borderId="9" fillId="11" fontId="1" numFmtId="0" xfId="0" applyBorder="1" applyFont="1"/>
    <xf borderId="0" fillId="11" fontId="1" numFmtId="0" xfId="0" applyFont="1"/>
    <xf borderId="10" fillId="11" fontId="1" numFmtId="0" xfId="0" applyBorder="1" applyFont="1"/>
    <xf borderId="1" fillId="7" fontId="1" numFmtId="0" xfId="0" applyAlignment="1" applyBorder="1" applyFont="1">
      <alignment horizontal="center" readingOrder="0" vertical="top"/>
    </xf>
    <xf borderId="0" fillId="11" fontId="1" numFmtId="0" xfId="0" applyAlignment="1" applyFont="1">
      <alignment horizontal="center"/>
    </xf>
    <xf borderId="1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/>
    </xf>
    <xf borderId="3" fillId="6" fontId="1" numFmtId="0" xfId="0" applyAlignment="1" applyBorder="1" applyFont="1">
      <alignment horizontal="center"/>
    </xf>
    <xf borderId="3" fillId="12" fontId="1" numFmtId="0" xfId="0" applyAlignment="1" applyBorder="1" applyFill="1" applyFont="1">
      <alignment readingOrder="0"/>
    </xf>
    <xf borderId="3" fillId="13" fontId="1" numFmtId="0" xfId="0" applyBorder="1" applyFill="1" applyFont="1"/>
    <xf borderId="3" fillId="7" fontId="1" numFmtId="0" xfId="0" applyAlignment="1" applyBorder="1" applyFont="1">
      <alignment horizontal="center" readingOrder="0"/>
    </xf>
    <xf borderId="1" fillId="14" fontId="4" numFmtId="0" xfId="0" applyAlignment="1" applyBorder="1" applyFill="1" applyFont="1">
      <alignment horizontal="center"/>
    </xf>
    <xf borderId="1" fillId="7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vertical="center"/>
    </xf>
    <xf borderId="3" fillId="7" fontId="1" numFmtId="0" xfId="0" applyAlignment="1" applyBorder="1" applyFont="1">
      <alignment horizontal="center"/>
    </xf>
    <xf borderId="3" fillId="15" fontId="1" numFmtId="0" xfId="0" applyAlignment="1" applyBorder="1" applyFill="1" applyFont="1">
      <alignment horizontal="center"/>
    </xf>
    <xf borderId="3" fillId="9" fontId="1" numFmtId="0" xfId="0" applyAlignment="1" applyBorder="1" applyFont="1">
      <alignment horizontal="center"/>
    </xf>
    <xf borderId="3" fillId="5" fontId="1" numFmtId="0" xfId="0" applyAlignment="1" applyBorder="1" applyFont="1">
      <alignment horizontal="center"/>
    </xf>
    <xf borderId="11" fillId="11" fontId="1" numFmtId="0" xfId="0" applyBorder="1" applyFont="1"/>
    <xf borderId="12" fillId="11" fontId="1" numFmtId="0" xfId="0" applyBorder="1" applyFont="1"/>
    <xf borderId="13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olar-mems.com/solar-tracking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5"/>
    <col customWidth="1" min="2" max="2" width="34.0"/>
    <col customWidth="1" min="5" max="5" width="20.88"/>
    <col customWidth="1" min="6" max="6" width="11.13"/>
  </cols>
  <sheetData>
    <row r="2">
      <c r="B2" s="1" t="s">
        <v>0</v>
      </c>
      <c r="C2" s="2"/>
    </row>
    <row r="3">
      <c r="B3" s="4" t="s">
        <v>3</v>
      </c>
      <c r="C3" s="7">
        <v>3200.0</v>
      </c>
    </row>
    <row r="4">
      <c r="B4" s="4" t="s">
        <v>7</v>
      </c>
      <c r="C4" s="9">
        <v>0.42</v>
      </c>
    </row>
    <row r="5">
      <c r="B5" s="4" t="s">
        <v>8</v>
      </c>
      <c r="C5" s="13">
        <f>C3+C3*C4</f>
        <v>4544</v>
      </c>
      <c r="E5" s="5" t="s">
        <v>14</v>
      </c>
      <c r="F5" s="16" t="s">
        <v>16</v>
      </c>
      <c r="G5" s="17">
        <v>8.0</v>
      </c>
    </row>
    <row r="6">
      <c r="B6" s="4" t="s">
        <v>18</v>
      </c>
      <c r="C6" s="13">
        <f>C5*12/1600</f>
        <v>34.08</v>
      </c>
      <c r="E6" s="15"/>
      <c r="F6" s="16" t="s">
        <v>19</v>
      </c>
      <c r="G6" s="17">
        <v>6.0</v>
      </c>
    </row>
    <row r="7">
      <c r="B7" s="4" t="s">
        <v>21</v>
      </c>
      <c r="C7" s="13">
        <f>C6*(3*G5)+C6*36</f>
        <v>2044.8</v>
      </c>
    </row>
    <row r="8">
      <c r="B8" s="4" t="s">
        <v>24</v>
      </c>
      <c r="C8" s="22">
        <f>C7*2</f>
        <v>4089.6</v>
      </c>
    </row>
    <row r="10">
      <c r="B10" s="1" t="s">
        <v>28</v>
      </c>
      <c r="C10" s="2"/>
    </row>
    <row r="11">
      <c r="B11" s="23" t="s">
        <v>29</v>
      </c>
      <c r="C11" s="24">
        <v>3000.0</v>
      </c>
    </row>
    <row r="12">
      <c r="B12" s="23" t="s">
        <v>7</v>
      </c>
      <c r="C12" s="9">
        <v>0.42</v>
      </c>
    </row>
    <row r="13">
      <c r="B13" s="23" t="s">
        <v>30</v>
      </c>
      <c r="C13" s="13">
        <f>C11+C12*C11</f>
        <v>4260</v>
      </c>
    </row>
    <row r="14">
      <c r="B14" s="23" t="s">
        <v>18</v>
      </c>
      <c r="C14" s="13">
        <f>C13*12/1600</f>
        <v>31.95</v>
      </c>
    </row>
    <row r="15">
      <c r="B15" s="23" t="s">
        <v>24</v>
      </c>
      <c r="C15" s="22">
        <f>C14*(3*G5)+C14*6*G6</f>
        <v>1917</v>
      </c>
    </row>
    <row r="16">
      <c r="B16" s="30"/>
    </row>
    <row r="17">
      <c r="B17" s="33" t="s">
        <v>31</v>
      </c>
      <c r="C17" s="35">
        <f>C8+C15</f>
        <v>6006.6</v>
      </c>
    </row>
  </sheetData>
  <mergeCells count="3">
    <mergeCell ref="B2:C2"/>
    <mergeCell ref="B10:C10"/>
    <mergeCell ref="E5: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E2" s="3" t="s">
        <v>1</v>
      </c>
      <c r="F2" s="2"/>
      <c r="G2" s="5" t="s">
        <v>4</v>
      </c>
    </row>
    <row r="3">
      <c r="C3" s="6"/>
      <c r="D3" s="10"/>
      <c r="E3" s="12" t="s">
        <v>9</v>
      </c>
      <c r="F3" s="14" t="s">
        <v>12</v>
      </c>
      <c r="G3" s="15"/>
    </row>
    <row r="4">
      <c r="D4" s="16" t="s">
        <v>17</v>
      </c>
      <c r="E4" s="18">
        <v>4.4</v>
      </c>
      <c r="F4" s="20">
        <f>2*8.83</f>
        <v>17.66</v>
      </c>
      <c r="G4" s="21">
        <v>15.76</v>
      </c>
    </row>
    <row r="5">
      <c r="C5" s="6"/>
      <c r="D5" s="23" t="s">
        <v>27</v>
      </c>
      <c r="E5" s="25">
        <f t="shared" ref="E5:G5" si="1">E4*12</f>
        <v>52.8</v>
      </c>
      <c r="F5" s="25">
        <f t="shared" si="1"/>
        <v>211.92</v>
      </c>
      <c r="G5" s="27">
        <f t="shared" si="1"/>
        <v>189.12</v>
      </c>
    </row>
    <row r="6">
      <c r="D6" s="29" t="s">
        <v>31</v>
      </c>
      <c r="E6" s="31">
        <f>F5+E5+G5</f>
        <v>453.84</v>
      </c>
      <c r="F6" s="32"/>
      <c r="G6" s="2"/>
    </row>
    <row r="7">
      <c r="D7" s="10"/>
    </row>
    <row r="8">
      <c r="D8" s="10"/>
    </row>
  </sheetData>
  <mergeCells count="5">
    <mergeCell ref="C3:C4"/>
    <mergeCell ref="E2:F2"/>
    <mergeCell ref="G2:G3"/>
    <mergeCell ref="E6:G6"/>
    <mergeCell ref="C5:C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9.75"/>
    <col customWidth="1" min="4" max="4" width="20.5"/>
    <col customWidth="1" min="5" max="5" width="32.75"/>
    <col customWidth="1" min="6" max="6" width="20.63"/>
    <col customWidth="1" min="7" max="7" width="23.38"/>
    <col customWidth="1" min="9" max="9" width="9.0"/>
  </cols>
  <sheetData>
    <row r="1">
      <c r="B1" s="4" t="s">
        <v>2</v>
      </c>
      <c r="C1" s="4" t="s">
        <v>5</v>
      </c>
    </row>
    <row r="2">
      <c r="B2" s="8" t="s">
        <v>6</v>
      </c>
      <c r="C2" s="11"/>
      <c r="E2" s="4" t="s">
        <v>10</v>
      </c>
      <c r="F2" s="4" t="s">
        <v>5</v>
      </c>
    </row>
    <row r="3">
      <c r="B3" s="8" t="s">
        <v>11</v>
      </c>
      <c r="C3" s="11">
        <f>F3+F4+F5+F6+F7</f>
        <v>0</v>
      </c>
      <c r="E3" s="8" t="s">
        <v>13</v>
      </c>
      <c r="F3" s="11"/>
      <c r="G3" s="19" t="s">
        <v>15</v>
      </c>
    </row>
    <row r="4">
      <c r="B4" s="8" t="s">
        <v>20</v>
      </c>
      <c r="C4" s="11">
        <f>550+380</f>
        <v>930</v>
      </c>
      <c r="E4" s="8" t="s">
        <v>22</v>
      </c>
      <c r="F4" s="11"/>
    </row>
    <row r="5">
      <c r="B5" s="8" t="s">
        <v>23</v>
      </c>
      <c r="C5" s="11">
        <f>H23</f>
        <v>3471.65</v>
      </c>
      <c r="E5" s="8" t="s">
        <v>25</v>
      </c>
      <c r="F5" s="11"/>
    </row>
    <row r="6">
      <c r="B6" s="26" t="s">
        <v>26</v>
      </c>
      <c r="C6" s="28"/>
      <c r="E6" s="8" t="s">
        <v>32</v>
      </c>
      <c r="F6" s="11"/>
    </row>
    <row r="7">
      <c r="E7" s="8" t="s">
        <v>33</v>
      </c>
      <c r="F7" s="34"/>
    </row>
    <row r="10">
      <c r="D10" s="23" t="s">
        <v>34</v>
      </c>
      <c r="E10" s="36"/>
      <c r="F10" s="36"/>
      <c r="G10" s="36"/>
      <c r="H10" s="36"/>
      <c r="I10" s="37"/>
    </row>
    <row r="11">
      <c r="D11" s="38"/>
      <c r="E11" s="39"/>
      <c r="F11" s="39"/>
      <c r="G11" s="39"/>
      <c r="H11" s="39"/>
      <c r="I11" s="40"/>
    </row>
    <row r="12">
      <c r="D12" s="38"/>
      <c r="E12" s="41" t="s">
        <v>35</v>
      </c>
      <c r="F12" s="32"/>
      <c r="G12" s="2"/>
      <c r="H12" s="42"/>
      <c r="I12" s="40"/>
    </row>
    <row r="13">
      <c r="D13" s="38"/>
      <c r="E13" s="43" t="s">
        <v>36</v>
      </c>
      <c r="F13" s="2"/>
      <c r="G13" s="44" t="s">
        <v>37</v>
      </c>
      <c r="H13" s="42"/>
      <c r="I13" s="40"/>
    </row>
    <row r="14">
      <c r="D14" s="38"/>
      <c r="E14" s="45">
        <v>20.0</v>
      </c>
      <c r="F14" s="2"/>
      <c r="G14" s="46">
        <v>10.0</v>
      </c>
      <c r="H14" s="42"/>
      <c r="I14" s="40"/>
    </row>
    <row r="15">
      <c r="A15" s="47" t="s">
        <v>47</v>
      </c>
      <c r="B15" s="48">
        <f>SUM(C1:C10)</f>
        <v>4401.65</v>
      </c>
      <c r="D15" s="38"/>
      <c r="E15" s="45">
        <v>10.0</v>
      </c>
      <c r="F15" s="2"/>
      <c r="G15" s="46">
        <v>10.0</v>
      </c>
      <c r="H15" s="42"/>
      <c r="I15" s="40"/>
    </row>
    <row r="16">
      <c r="D16" s="38"/>
      <c r="E16" s="45">
        <f>E14*E15*4</f>
        <v>800</v>
      </c>
      <c r="F16" s="2"/>
      <c r="G16" s="46">
        <f>G14*G15*2</f>
        <v>200</v>
      </c>
      <c r="H16" s="42"/>
      <c r="I16" s="40"/>
    </row>
    <row r="17">
      <c r="D17" s="38"/>
      <c r="E17" s="49" t="s">
        <v>45</v>
      </c>
      <c r="F17" s="50">
        <f>E16+G16</f>
        <v>1000</v>
      </c>
      <c r="G17" s="2"/>
      <c r="H17" s="42"/>
      <c r="I17" s="40"/>
    </row>
    <row r="18">
      <c r="D18" s="38"/>
      <c r="E18" s="39"/>
      <c r="F18" s="39"/>
      <c r="G18" s="39"/>
      <c r="H18" s="39"/>
      <c r="I18" s="40"/>
    </row>
    <row r="19">
      <c r="D19" s="38"/>
      <c r="E19" s="39"/>
      <c r="F19" s="39"/>
      <c r="G19" s="39"/>
      <c r="H19" s="39"/>
      <c r="I19" s="40"/>
    </row>
    <row r="20">
      <c r="D20" s="38"/>
      <c r="E20" s="42"/>
      <c r="F20" s="51" t="s">
        <v>48</v>
      </c>
      <c r="G20" s="2"/>
      <c r="H20" s="52" t="s">
        <v>49</v>
      </c>
      <c r="I20" s="40"/>
    </row>
    <row r="21">
      <c r="D21" s="38"/>
      <c r="E21" s="42"/>
      <c r="F21" s="53" t="s">
        <v>50</v>
      </c>
      <c r="G21" s="53" t="s">
        <v>51</v>
      </c>
      <c r="H21" s="15"/>
      <c r="I21" s="40"/>
    </row>
    <row r="22">
      <c r="D22" s="38"/>
      <c r="E22" s="53" t="s">
        <v>52</v>
      </c>
      <c r="F22" s="46">
        <f>F17/2.6</f>
        <v>384.6153846</v>
      </c>
      <c r="G22" s="46">
        <f t="shared" ref="G22:G23" si="1">F22*2</f>
        <v>769.2307692</v>
      </c>
      <c r="H22" s="54">
        <f>G30+G29+G28</f>
        <v>2743.65</v>
      </c>
      <c r="I22" s="40"/>
    </row>
    <row r="23">
      <c r="D23" s="38"/>
      <c r="E23" s="53" t="s">
        <v>53</v>
      </c>
      <c r="F23" s="46">
        <f>F17/(2.6*0.8)</f>
        <v>480.7692308</v>
      </c>
      <c r="G23" s="46">
        <f t="shared" si="1"/>
        <v>961.5384615</v>
      </c>
      <c r="H23" s="55">
        <f>G30+3*G29+G28</f>
        <v>3471.65</v>
      </c>
      <c r="I23" s="40"/>
    </row>
    <row r="24">
      <c r="D24" s="38"/>
      <c r="E24" s="42"/>
      <c r="F24" s="42"/>
      <c r="G24" s="42"/>
      <c r="H24" s="42"/>
      <c r="I24" s="40"/>
    </row>
    <row r="25">
      <c r="D25" s="38"/>
      <c r="E25" s="39"/>
      <c r="F25" s="39"/>
      <c r="G25" s="39"/>
      <c r="H25" s="42"/>
      <c r="I25" s="40"/>
    </row>
    <row r="26">
      <c r="D26" s="38"/>
      <c r="E26" s="39"/>
      <c r="F26" s="51" t="s">
        <v>54</v>
      </c>
      <c r="G26" s="2"/>
      <c r="H26" s="42"/>
      <c r="I26" s="40"/>
    </row>
    <row r="27">
      <c r="D27" s="38"/>
      <c r="E27" s="53" t="s">
        <v>55</v>
      </c>
      <c r="F27" s="53" t="s">
        <v>56</v>
      </c>
      <c r="G27" s="53" t="s">
        <v>49</v>
      </c>
      <c r="H27" s="42"/>
      <c r="I27" s="40"/>
    </row>
    <row r="28">
      <c r="D28" s="38"/>
      <c r="E28" s="46">
        <v>25.0</v>
      </c>
      <c r="F28" s="46">
        <v>115.0</v>
      </c>
      <c r="G28" s="56">
        <f t="shared" ref="G28:G31" si="2">F28*0.91</f>
        <v>104.65</v>
      </c>
      <c r="H28" s="42"/>
      <c r="I28" s="40"/>
    </row>
    <row r="29">
      <c r="D29" s="38"/>
      <c r="E29" s="46">
        <v>100.0</v>
      </c>
      <c r="F29" s="46">
        <v>400.0</v>
      </c>
      <c r="G29" s="56">
        <f t="shared" si="2"/>
        <v>364</v>
      </c>
      <c r="H29" s="42"/>
      <c r="I29" s="40"/>
    </row>
    <row r="30">
      <c r="D30" s="38"/>
      <c r="E30" s="46">
        <v>650.0</v>
      </c>
      <c r="F30" s="46">
        <v>2500.0</v>
      </c>
      <c r="G30" s="56">
        <f t="shared" si="2"/>
        <v>2275</v>
      </c>
      <c r="H30" s="39"/>
      <c r="I30" s="40"/>
    </row>
    <row r="31">
      <c r="D31" s="38"/>
      <c r="E31" s="46">
        <v>2000.0</v>
      </c>
      <c r="F31" s="46">
        <v>7600.0</v>
      </c>
      <c r="G31" s="56">
        <f t="shared" si="2"/>
        <v>6916</v>
      </c>
      <c r="H31" s="39"/>
      <c r="I31" s="40"/>
    </row>
    <row r="32">
      <c r="D32" s="38"/>
      <c r="E32" s="39"/>
      <c r="F32" s="39"/>
      <c r="G32" s="39"/>
      <c r="H32" s="39"/>
      <c r="I32" s="40"/>
    </row>
    <row r="33">
      <c r="D33" s="57"/>
      <c r="E33" s="58"/>
      <c r="F33" s="58"/>
      <c r="G33" s="58"/>
      <c r="H33" s="58"/>
      <c r="I33" s="59"/>
    </row>
  </sheetData>
  <mergeCells count="9">
    <mergeCell ref="E15:F15"/>
    <mergeCell ref="E16:F16"/>
    <mergeCell ref="E14:F14"/>
    <mergeCell ref="E13:F13"/>
    <mergeCell ref="E12:G12"/>
    <mergeCell ref="F20:G20"/>
    <mergeCell ref="H20:H21"/>
    <mergeCell ref="F26:G26"/>
    <mergeCell ref="F17:G17"/>
  </mergeCells>
  <hyperlinks>
    <hyperlink r:id="rId1" ref="G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0.13"/>
    <col customWidth="1" min="5" max="5" width="17.75"/>
  </cols>
  <sheetData>
    <row r="1">
      <c r="B1" s="4" t="s">
        <v>38</v>
      </c>
      <c r="C1" s="4" t="s">
        <v>5</v>
      </c>
      <c r="E1" s="4" t="s">
        <v>39</v>
      </c>
      <c r="F1" s="4" t="s">
        <v>5</v>
      </c>
    </row>
    <row r="2">
      <c r="B2" s="8" t="s">
        <v>40</v>
      </c>
      <c r="C2" s="11"/>
      <c r="E2" s="8" t="s">
        <v>41</v>
      </c>
      <c r="F2" s="11"/>
    </row>
    <row r="3">
      <c r="B3" s="8" t="s">
        <v>42</v>
      </c>
      <c r="C3" s="11"/>
      <c r="E3" s="8" t="s">
        <v>43</v>
      </c>
      <c r="F3" s="11"/>
    </row>
    <row r="4">
      <c r="B4" s="8" t="s">
        <v>44</v>
      </c>
      <c r="C4" s="11"/>
      <c r="E4" s="23" t="s">
        <v>45</v>
      </c>
      <c r="F4" s="11">
        <f>F2+F3</f>
        <v>0</v>
      </c>
    </row>
    <row r="5">
      <c r="B5" s="26" t="s">
        <v>46</v>
      </c>
      <c r="C5" s="11"/>
    </row>
    <row r="6">
      <c r="B6" s="23" t="s">
        <v>45</v>
      </c>
      <c r="C6" s="11">
        <f>SUM(C2:C5)</f>
        <v>0</v>
      </c>
    </row>
    <row r="8">
      <c r="C8" s="47" t="s">
        <v>45</v>
      </c>
      <c r="D8" s="48">
        <f>C6+F4</f>
        <v>0</v>
      </c>
    </row>
  </sheetData>
  <drawing r:id="rId1"/>
</worksheet>
</file>