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7489A3AB-A347-482E-803D-A529659634D8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Model" sheetId="2" r:id="rId1"/>
    <sheet name="Free_paramter correlation" sheetId="4" r:id="rId2"/>
    <sheet name="Tables" sheetId="1" r:id="rId3"/>
    <sheet name="Feuil1" sheetId="5" r:id="rId4"/>
    <sheet name="Feuil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H7" i="6"/>
  <c r="H5" i="6"/>
  <c r="D5" i="6"/>
  <c r="D7" i="6"/>
  <c r="D6" i="6" l="1"/>
  <c r="H6" i="6"/>
  <c r="B6" i="1" l="1"/>
  <c r="I3" i="1"/>
  <c r="B5" i="1"/>
  <c r="C190" i="1"/>
  <c r="H190" i="1" s="1"/>
  <c r="D190" i="1"/>
  <c r="M61" i="5"/>
  <c r="L61" i="5"/>
  <c r="K61" i="5"/>
  <c r="F61" i="5"/>
  <c r="M60" i="5"/>
  <c r="L60" i="5"/>
  <c r="K60" i="5"/>
  <c r="F60" i="5"/>
  <c r="M59" i="5"/>
  <c r="L59" i="5"/>
  <c r="K59" i="5"/>
  <c r="F59" i="5"/>
  <c r="M58" i="5"/>
  <c r="L58" i="5"/>
  <c r="K58" i="5"/>
  <c r="F58" i="5"/>
  <c r="M57" i="5"/>
  <c r="L57" i="5"/>
  <c r="K57" i="5"/>
  <c r="F57" i="5"/>
  <c r="M56" i="5"/>
  <c r="L56" i="5"/>
  <c r="K56" i="5"/>
  <c r="F56" i="5"/>
  <c r="M55" i="5"/>
  <c r="L55" i="5"/>
  <c r="K55" i="5"/>
  <c r="F55" i="5"/>
  <c r="M54" i="5"/>
  <c r="L54" i="5"/>
  <c r="K54" i="5"/>
  <c r="F54" i="5"/>
  <c r="M53" i="5"/>
  <c r="L53" i="5"/>
  <c r="K53" i="5"/>
  <c r="F53" i="5"/>
  <c r="M52" i="5"/>
  <c r="L52" i="5"/>
  <c r="K52" i="5"/>
  <c r="F52" i="5"/>
  <c r="M51" i="5"/>
  <c r="L51" i="5"/>
  <c r="K51" i="5"/>
  <c r="F51" i="5"/>
  <c r="M50" i="5"/>
  <c r="L50" i="5"/>
  <c r="K50" i="5"/>
  <c r="F50" i="5"/>
  <c r="M49" i="5"/>
  <c r="L49" i="5"/>
  <c r="K49" i="5"/>
  <c r="F49" i="5"/>
  <c r="M48" i="5"/>
  <c r="L48" i="5"/>
  <c r="K48" i="5"/>
  <c r="F48" i="5"/>
  <c r="M47" i="5"/>
  <c r="L47" i="5"/>
  <c r="K47" i="5"/>
  <c r="F47" i="5"/>
  <c r="M46" i="5"/>
  <c r="L46" i="5"/>
  <c r="K46" i="5"/>
  <c r="F46" i="5"/>
  <c r="M45" i="5"/>
  <c r="L45" i="5"/>
  <c r="K45" i="5"/>
  <c r="F45" i="5"/>
  <c r="M44" i="5"/>
  <c r="L44" i="5"/>
  <c r="K44" i="5"/>
  <c r="F44" i="5"/>
  <c r="M43" i="5"/>
  <c r="L43" i="5"/>
  <c r="K43" i="5"/>
  <c r="F43" i="5"/>
  <c r="M42" i="5"/>
  <c r="L42" i="5"/>
  <c r="K42" i="5"/>
  <c r="F42" i="5"/>
  <c r="M41" i="5"/>
  <c r="L41" i="5"/>
  <c r="K41" i="5"/>
  <c r="H35" i="5" s="1"/>
  <c r="F41" i="5"/>
  <c r="M40" i="5"/>
  <c r="L40" i="5"/>
  <c r="K40" i="5"/>
  <c r="F40" i="5"/>
  <c r="M39" i="5"/>
  <c r="L39" i="5"/>
  <c r="K39" i="5"/>
  <c r="F39" i="5"/>
  <c r="M38" i="5"/>
  <c r="L38" i="5"/>
  <c r="K38" i="5"/>
  <c r="F38" i="5"/>
  <c r="O30" i="5"/>
  <c r="L30" i="5"/>
  <c r="N30" i="5" s="1"/>
  <c r="K30" i="5"/>
  <c r="J30" i="5"/>
  <c r="I30" i="5"/>
  <c r="H30" i="5"/>
  <c r="F30" i="5"/>
  <c r="O29" i="5"/>
  <c r="K29" i="5"/>
  <c r="J29" i="5"/>
  <c r="I29" i="5"/>
  <c r="H29" i="5"/>
  <c r="F29" i="5"/>
  <c r="O28" i="5"/>
  <c r="K28" i="5"/>
  <c r="J28" i="5"/>
  <c r="I28" i="5"/>
  <c r="H28" i="5"/>
  <c r="F28" i="5"/>
  <c r="O27" i="5"/>
  <c r="K27" i="5"/>
  <c r="J27" i="5"/>
  <c r="I27" i="5"/>
  <c r="H27" i="5"/>
  <c r="F27" i="5"/>
  <c r="O26" i="5"/>
  <c r="M26" i="5"/>
  <c r="L26" i="5"/>
  <c r="N26" i="5" s="1"/>
  <c r="K26" i="5"/>
  <c r="J26" i="5"/>
  <c r="I26" i="5"/>
  <c r="H26" i="5"/>
  <c r="F26" i="5"/>
  <c r="O25" i="5"/>
  <c r="K25" i="5"/>
  <c r="J25" i="5"/>
  <c r="I25" i="5"/>
  <c r="H25" i="5"/>
  <c r="F25" i="5"/>
  <c r="O24" i="5"/>
  <c r="K24" i="5"/>
  <c r="J24" i="5"/>
  <c r="I24" i="5"/>
  <c r="H24" i="5"/>
  <c r="F24" i="5"/>
  <c r="O23" i="5"/>
  <c r="L23" i="5"/>
  <c r="K23" i="5"/>
  <c r="N23" i="5" s="1"/>
  <c r="J23" i="5"/>
  <c r="I23" i="5"/>
  <c r="H23" i="5"/>
  <c r="F23" i="5"/>
  <c r="O22" i="5"/>
  <c r="K22" i="5"/>
  <c r="J22" i="5"/>
  <c r="I22" i="5"/>
  <c r="H22" i="5"/>
  <c r="F22" i="5"/>
  <c r="O21" i="5"/>
  <c r="K21" i="5"/>
  <c r="J21" i="5"/>
  <c r="I21" i="5"/>
  <c r="H21" i="5"/>
  <c r="F21" i="5"/>
  <c r="O20" i="5"/>
  <c r="K20" i="5"/>
  <c r="J20" i="5"/>
  <c r="I20" i="5"/>
  <c r="H20" i="5"/>
  <c r="F20" i="5"/>
  <c r="O19" i="5"/>
  <c r="L19" i="5"/>
  <c r="N19" i="5" s="1"/>
  <c r="K19" i="5"/>
  <c r="J19" i="5"/>
  <c r="I19" i="5"/>
  <c r="H19" i="5"/>
  <c r="F19" i="5"/>
  <c r="O18" i="5"/>
  <c r="K18" i="5"/>
  <c r="J18" i="5"/>
  <c r="I18" i="5"/>
  <c r="H18" i="5"/>
  <c r="F18" i="5"/>
  <c r="O17" i="5"/>
  <c r="K17" i="5"/>
  <c r="J17" i="5"/>
  <c r="I17" i="5"/>
  <c r="H17" i="5"/>
  <c r="F17" i="5"/>
  <c r="O16" i="5"/>
  <c r="L16" i="5"/>
  <c r="M16" i="5" s="1"/>
  <c r="K16" i="5"/>
  <c r="N16" i="5" s="1"/>
  <c r="J16" i="5"/>
  <c r="I16" i="5"/>
  <c r="H16" i="5"/>
  <c r="F16" i="5"/>
  <c r="O15" i="5"/>
  <c r="N15" i="5"/>
  <c r="L15" i="5"/>
  <c r="K15" i="5"/>
  <c r="M15" i="5" s="1"/>
  <c r="J15" i="5"/>
  <c r="I15" i="5"/>
  <c r="H15" i="5"/>
  <c r="F15" i="5"/>
  <c r="O14" i="5"/>
  <c r="K14" i="5"/>
  <c r="J14" i="5"/>
  <c r="I14" i="5"/>
  <c r="H14" i="5"/>
  <c r="F14" i="5"/>
  <c r="O13" i="5"/>
  <c r="N13" i="5"/>
  <c r="L13" i="5"/>
  <c r="M13" i="5" s="1"/>
  <c r="K13" i="5"/>
  <c r="J13" i="5"/>
  <c r="I13" i="5"/>
  <c r="H13" i="5"/>
  <c r="F13" i="5"/>
  <c r="O12" i="5"/>
  <c r="K12" i="5"/>
  <c r="J12" i="5"/>
  <c r="I12" i="5"/>
  <c r="H12" i="5"/>
  <c r="F12" i="5"/>
  <c r="O11" i="5"/>
  <c r="L11" i="5"/>
  <c r="M11" i="5" s="1"/>
  <c r="K11" i="5"/>
  <c r="J11" i="5"/>
  <c r="I11" i="5"/>
  <c r="H11" i="5"/>
  <c r="F11" i="5"/>
  <c r="O10" i="5"/>
  <c r="K10" i="5"/>
  <c r="L10" i="5" s="1"/>
  <c r="J10" i="5"/>
  <c r="I10" i="5"/>
  <c r="H10" i="5"/>
  <c r="F10" i="5"/>
  <c r="O9" i="5"/>
  <c r="K9" i="5"/>
  <c r="J9" i="5"/>
  <c r="I9" i="5"/>
  <c r="H9" i="5"/>
  <c r="F9" i="5"/>
  <c r="O8" i="5"/>
  <c r="K8" i="5"/>
  <c r="J8" i="5"/>
  <c r="I8" i="5"/>
  <c r="H8" i="5"/>
  <c r="F8" i="5"/>
  <c r="O7" i="5"/>
  <c r="L7" i="5"/>
  <c r="M7" i="5" s="1"/>
  <c r="K7" i="5"/>
  <c r="J7" i="5"/>
  <c r="I7" i="5"/>
  <c r="H7" i="5"/>
  <c r="H4" i="5" s="1"/>
  <c r="F7" i="5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K222" i="1"/>
  <c r="L222" i="1" s="1"/>
  <c r="I222" i="1"/>
  <c r="H222" i="1"/>
  <c r="K221" i="1"/>
  <c r="L221" i="1" s="1"/>
  <c r="M221" i="1" s="1"/>
  <c r="I221" i="1"/>
  <c r="H221" i="1"/>
  <c r="K220" i="1"/>
  <c r="L220" i="1" s="1"/>
  <c r="M220" i="1" s="1"/>
  <c r="I220" i="1"/>
  <c r="H220" i="1"/>
  <c r="K219" i="1"/>
  <c r="I219" i="1"/>
  <c r="H219" i="1"/>
  <c r="K218" i="1"/>
  <c r="L218" i="1" s="1"/>
  <c r="I218" i="1"/>
  <c r="H218" i="1"/>
  <c r="K217" i="1"/>
  <c r="L217" i="1" s="1"/>
  <c r="M217" i="1" s="1"/>
  <c r="I217" i="1"/>
  <c r="H217" i="1"/>
  <c r="K216" i="1"/>
  <c r="I216" i="1"/>
  <c r="H216" i="1"/>
  <c r="K215" i="1"/>
  <c r="L215" i="1" s="1"/>
  <c r="I215" i="1"/>
  <c r="H215" i="1"/>
  <c r="K214" i="1"/>
  <c r="L214" i="1" s="1"/>
  <c r="I214" i="1"/>
  <c r="H214" i="1"/>
  <c r="K213" i="1"/>
  <c r="L213" i="1" s="1"/>
  <c r="M213" i="1" s="1"/>
  <c r="I213" i="1"/>
  <c r="H213" i="1"/>
  <c r="K212" i="1"/>
  <c r="I212" i="1"/>
  <c r="H212" i="1"/>
  <c r="K211" i="1"/>
  <c r="L211" i="1" s="1"/>
  <c r="N211" i="1" s="1"/>
  <c r="I211" i="1"/>
  <c r="H211" i="1"/>
  <c r="K210" i="1"/>
  <c r="L210" i="1" s="1"/>
  <c r="I210" i="1"/>
  <c r="H210" i="1"/>
  <c r="K209" i="1"/>
  <c r="L209" i="1" s="1"/>
  <c r="N209" i="1" s="1"/>
  <c r="I209" i="1"/>
  <c r="H209" i="1"/>
  <c r="K208" i="1"/>
  <c r="I208" i="1"/>
  <c r="H208" i="1"/>
  <c r="K207" i="1"/>
  <c r="I207" i="1"/>
  <c r="H207" i="1"/>
  <c r="K206" i="1"/>
  <c r="L206" i="1" s="1"/>
  <c r="I206" i="1"/>
  <c r="H206" i="1"/>
  <c r="K205" i="1"/>
  <c r="L205" i="1" s="1"/>
  <c r="N205" i="1" s="1"/>
  <c r="I205" i="1"/>
  <c r="H205" i="1"/>
  <c r="K204" i="1"/>
  <c r="I204" i="1"/>
  <c r="H204" i="1"/>
  <c r="K203" i="1"/>
  <c r="I203" i="1"/>
  <c r="H203" i="1"/>
  <c r="K202" i="1"/>
  <c r="L202" i="1" s="1"/>
  <c r="I202" i="1"/>
  <c r="H202" i="1"/>
  <c r="K201" i="1"/>
  <c r="I201" i="1"/>
  <c r="H201" i="1"/>
  <c r="K200" i="1"/>
  <c r="I200" i="1"/>
  <c r="H200" i="1"/>
  <c r="H196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63" i="1"/>
  <c r="K181" i="1"/>
  <c r="L181" i="1"/>
  <c r="K182" i="1"/>
  <c r="L182" i="1"/>
  <c r="K183" i="1"/>
  <c r="L183" i="1"/>
  <c r="K184" i="1"/>
  <c r="L184" i="1"/>
  <c r="K178" i="1"/>
  <c r="L178" i="1"/>
  <c r="K179" i="1"/>
  <c r="L179" i="1"/>
  <c r="K173" i="1"/>
  <c r="L173" i="1"/>
  <c r="K174" i="1"/>
  <c r="L174" i="1"/>
  <c r="K175" i="1"/>
  <c r="L175" i="1"/>
  <c r="H152" i="1"/>
  <c r="I152" i="1"/>
  <c r="H150" i="1"/>
  <c r="I150" i="1"/>
  <c r="H151" i="1"/>
  <c r="I151" i="1"/>
  <c r="H153" i="1"/>
  <c r="I153" i="1"/>
  <c r="H147" i="1"/>
  <c r="I147" i="1"/>
  <c r="H148" i="1"/>
  <c r="I148" i="1"/>
  <c r="H142" i="1"/>
  <c r="I142" i="1"/>
  <c r="H143" i="1"/>
  <c r="I143" i="1"/>
  <c r="H144" i="1"/>
  <c r="I144" i="1"/>
  <c r="L180" i="1"/>
  <c r="K180" i="1"/>
  <c r="K185" i="1"/>
  <c r="L185" i="1"/>
  <c r="I149" i="1"/>
  <c r="H149" i="1"/>
  <c r="L177" i="1"/>
  <c r="K177" i="1"/>
  <c r="L176" i="1"/>
  <c r="K176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I146" i="1"/>
  <c r="H146" i="1"/>
  <c r="I145" i="1"/>
  <c r="H145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H78" i="1"/>
  <c r="G78" i="1"/>
  <c r="H77" i="1"/>
  <c r="G77" i="1"/>
  <c r="H76" i="1"/>
  <c r="G76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38" i="1"/>
  <c r="G38" i="1"/>
  <c r="F38" i="1"/>
  <c r="H37" i="1"/>
  <c r="G37" i="1"/>
  <c r="F37" i="1"/>
  <c r="H36" i="1"/>
  <c r="G36" i="1"/>
  <c r="F36" i="1"/>
  <c r="H35" i="1"/>
  <c r="G35" i="1"/>
  <c r="F35" i="1"/>
  <c r="H9" i="1"/>
  <c r="G9" i="1"/>
  <c r="F9" i="1"/>
  <c r="E9" i="1"/>
  <c r="E3" i="1"/>
  <c r="F144" i="1" s="1"/>
  <c r="O131" i="1" l="1"/>
  <c r="O132" i="1"/>
  <c r="E190" i="1"/>
  <c r="N12" i="5"/>
  <c r="N25" i="5"/>
  <c r="N10" i="5"/>
  <c r="M10" i="5"/>
  <c r="N29" i="5"/>
  <c r="N14" i="5"/>
  <c r="N20" i="5"/>
  <c r="N8" i="5"/>
  <c r="M19" i="5"/>
  <c r="L28" i="5"/>
  <c r="M28" i="5" s="1"/>
  <c r="M8" i="5"/>
  <c r="L17" i="5"/>
  <c r="N17" i="5" s="1"/>
  <c r="N7" i="5"/>
  <c r="L8" i="5"/>
  <c r="H34" i="5"/>
  <c r="O34" i="5" s="1"/>
  <c r="H3" i="5"/>
  <c r="L24" i="5"/>
  <c r="N24" i="5" s="1"/>
  <c r="M24" i="5"/>
  <c r="L22" i="5"/>
  <c r="N22" i="5" s="1"/>
  <c r="M22" i="5"/>
  <c r="L29" i="5"/>
  <c r="L20" i="5"/>
  <c r="L9" i="5"/>
  <c r="N9" i="5" s="1"/>
  <c r="N11" i="5"/>
  <c r="M20" i="5"/>
  <c r="M9" i="5"/>
  <c r="L18" i="5"/>
  <c r="N18" i="5" s="1"/>
  <c r="M29" i="5"/>
  <c r="L27" i="5"/>
  <c r="N27" i="5" s="1"/>
  <c r="M27" i="5"/>
  <c r="L25" i="5"/>
  <c r="L14" i="5"/>
  <c r="M14" i="5" s="1"/>
  <c r="M25" i="5"/>
  <c r="M23" i="5"/>
  <c r="L12" i="5"/>
  <c r="M12" i="5"/>
  <c r="L21" i="5"/>
  <c r="N21" i="5" s="1"/>
  <c r="M30" i="5"/>
  <c r="F221" i="1"/>
  <c r="F237" i="1"/>
  <c r="H197" i="1"/>
  <c r="F205" i="1"/>
  <c r="F241" i="1"/>
  <c r="F229" i="1"/>
  <c r="F245" i="1"/>
  <c r="H226" i="1"/>
  <c r="F233" i="1"/>
  <c r="F248" i="1"/>
  <c r="F217" i="1"/>
  <c r="F201" i="1"/>
  <c r="F232" i="1"/>
  <c r="F236" i="1"/>
  <c r="F244" i="1"/>
  <c r="F247" i="1"/>
  <c r="F213" i="1"/>
  <c r="H225" i="1"/>
  <c r="F231" i="1"/>
  <c r="F235" i="1"/>
  <c r="F239" i="1"/>
  <c r="F243" i="1"/>
  <c r="F250" i="1"/>
  <c r="F240" i="1"/>
  <c r="F251" i="1"/>
  <c r="F209" i="1"/>
  <c r="F230" i="1"/>
  <c r="F234" i="1"/>
  <c r="F238" i="1"/>
  <c r="F242" i="1"/>
  <c r="F246" i="1"/>
  <c r="F249" i="1"/>
  <c r="O211" i="1"/>
  <c r="O201" i="1"/>
  <c r="L203" i="1"/>
  <c r="N203" i="1" s="1"/>
  <c r="O204" i="1"/>
  <c r="J211" i="1"/>
  <c r="N218" i="1"/>
  <c r="J220" i="1"/>
  <c r="F220" i="1"/>
  <c r="F216" i="1"/>
  <c r="F212" i="1"/>
  <c r="F208" i="1"/>
  <c r="F204" i="1"/>
  <c r="F200" i="1"/>
  <c r="J202" i="1"/>
  <c r="J217" i="1"/>
  <c r="O210" i="1"/>
  <c r="O219" i="1"/>
  <c r="F219" i="1"/>
  <c r="F215" i="1"/>
  <c r="F211" i="1"/>
  <c r="F207" i="1"/>
  <c r="F203" i="1"/>
  <c r="J205" i="1"/>
  <c r="J212" i="1"/>
  <c r="F222" i="1"/>
  <c r="F218" i="1"/>
  <c r="F214" i="1"/>
  <c r="F210" i="1"/>
  <c r="F206" i="1"/>
  <c r="F202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O200" i="1"/>
  <c r="J201" i="1"/>
  <c r="M205" i="1"/>
  <c r="O206" i="1"/>
  <c r="J207" i="1"/>
  <c r="O207" i="1"/>
  <c r="J208" i="1"/>
  <c r="M211" i="1"/>
  <c r="O213" i="1"/>
  <c r="J214" i="1"/>
  <c r="O216" i="1"/>
  <c r="O222" i="1"/>
  <c r="M209" i="1"/>
  <c r="M215" i="1"/>
  <c r="N221" i="1"/>
  <c r="O202" i="1"/>
  <c r="J203" i="1"/>
  <c r="O203" i="1"/>
  <c r="J204" i="1"/>
  <c r="O209" i="1"/>
  <c r="J210" i="1"/>
  <c r="O212" i="1"/>
  <c r="J213" i="1"/>
  <c r="N215" i="1"/>
  <c r="O218" i="1"/>
  <c r="J219" i="1"/>
  <c r="O221" i="1"/>
  <c r="J222" i="1"/>
  <c r="J200" i="1"/>
  <c r="L201" i="1"/>
  <c r="N201" i="1" s="1"/>
  <c r="O205" i="1"/>
  <c r="J206" i="1"/>
  <c r="L207" i="1"/>
  <c r="N207" i="1" s="1"/>
  <c r="O208" i="1"/>
  <c r="J209" i="1"/>
  <c r="O214" i="1"/>
  <c r="J215" i="1"/>
  <c r="O215" i="1"/>
  <c r="J216" i="1"/>
  <c r="O217" i="1"/>
  <c r="M218" i="1"/>
  <c r="O220" i="1"/>
  <c r="J221" i="1"/>
  <c r="N222" i="1"/>
  <c r="J218" i="1"/>
  <c r="M202" i="1"/>
  <c r="M206" i="1"/>
  <c r="M210" i="1"/>
  <c r="N213" i="1"/>
  <c r="M214" i="1"/>
  <c r="N217" i="1"/>
  <c r="N220" i="1"/>
  <c r="L200" i="1"/>
  <c r="M200" i="1" s="1"/>
  <c r="N202" i="1"/>
  <c r="L204" i="1"/>
  <c r="M204" i="1" s="1"/>
  <c r="N206" i="1"/>
  <c r="L208" i="1"/>
  <c r="M208" i="1" s="1"/>
  <c r="N210" i="1"/>
  <c r="L212" i="1"/>
  <c r="M212" i="1" s="1"/>
  <c r="N214" i="1"/>
  <c r="L216" i="1"/>
  <c r="M216" i="1" s="1"/>
  <c r="L219" i="1"/>
  <c r="M219" i="1" s="1"/>
  <c r="M222" i="1"/>
  <c r="C284" i="1"/>
  <c r="K146" i="1"/>
  <c r="L146" i="1" s="1"/>
  <c r="K142" i="1"/>
  <c r="L142" i="1" s="1"/>
  <c r="N142" i="1" s="1"/>
  <c r="K150" i="1"/>
  <c r="L150" i="1" s="1"/>
  <c r="K152" i="1"/>
  <c r="K148" i="1"/>
  <c r="K144" i="1"/>
  <c r="J153" i="1"/>
  <c r="J149" i="1"/>
  <c r="J145" i="1"/>
  <c r="J141" i="1"/>
  <c r="J137" i="1"/>
  <c r="J133" i="1"/>
  <c r="M184" i="1"/>
  <c r="M180" i="1"/>
  <c r="M176" i="1"/>
  <c r="M172" i="1"/>
  <c r="M168" i="1"/>
  <c r="M164" i="1"/>
  <c r="O151" i="1"/>
  <c r="O147" i="1"/>
  <c r="O143" i="1"/>
  <c r="O139" i="1"/>
  <c r="O135" i="1"/>
  <c r="K151" i="1"/>
  <c r="K147" i="1"/>
  <c r="K143" i="1"/>
  <c r="F190" i="1"/>
  <c r="J152" i="1"/>
  <c r="J148" i="1"/>
  <c r="J144" i="1"/>
  <c r="J140" i="1"/>
  <c r="J136" i="1"/>
  <c r="J132" i="1"/>
  <c r="M183" i="1"/>
  <c r="M179" i="1"/>
  <c r="M175" i="1"/>
  <c r="M171" i="1"/>
  <c r="M167" i="1"/>
  <c r="M163" i="1"/>
  <c r="O150" i="1"/>
  <c r="O146" i="1"/>
  <c r="O142" i="1"/>
  <c r="O138" i="1"/>
  <c r="O134" i="1"/>
  <c r="J131" i="1"/>
  <c r="J151" i="1"/>
  <c r="J147" i="1"/>
  <c r="J143" i="1"/>
  <c r="J139" i="1"/>
  <c r="J135" i="1"/>
  <c r="M162" i="1"/>
  <c r="M182" i="1"/>
  <c r="M178" i="1"/>
  <c r="M174" i="1"/>
  <c r="M170" i="1"/>
  <c r="M166" i="1"/>
  <c r="O153" i="1"/>
  <c r="O149" i="1"/>
  <c r="O145" i="1"/>
  <c r="O141" i="1"/>
  <c r="O137" i="1"/>
  <c r="O133" i="1"/>
  <c r="K153" i="1"/>
  <c r="K149" i="1"/>
  <c r="L149" i="1" s="1"/>
  <c r="K145" i="1"/>
  <c r="L145" i="1" s="1"/>
  <c r="J150" i="1"/>
  <c r="J146" i="1"/>
  <c r="J142" i="1"/>
  <c r="J138" i="1"/>
  <c r="J134" i="1"/>
  <c r="M185" i="1"/>
  <c r="M181" i="1"/>
  <c r="M177" i="1"/>
  <c r="M173" i="1"/>
  <c r="M169" i="1"/>
  <c r="M165" i="1"/>
  <c r="O152" i="1"/>
  <c r="O148" i="1"/>
  <c r="O144" i="1"/>
  <c r="O140" i="1"/>
  <c r="O136" i="1"/>
  <c r="F181" i="1"/>
  <c r="F182" i="1"/>
  <c r="F183" i="1"/>
  <c r="F184" i="1"/>
  <c r="F178" i="1"/>
  <c r="F179" i="1"/>
  <c r="F173" i="1"/>
  <c r="F174" i="1"/>
  <c r="F175" i="1"/>
  <c r="F152" i="1"/>
  <c r="F150" i="1"/>
  <c r="F151" i="1"/>
  <c r="F153" i="1"/>
  <c r="F147" i="1"/>
  <c r="F148" i="1"/>
  <c r="G10" i="1"/>
  <c r="H10" i="1"/>
  <c r="F142" i="1"/>
  <c r="H105" i="1"/>
  <c r="H158" i="1"/>
  <c r="H83" i="1"/>
  <c r="F143" i="1"/>
  <c r="H82" i="1"/>
  <c r="F10" i="1"/>
  <c r="H104" i="1"/>
  <c r="F185" i="1"/>
  <c r="F177" i="1"/>
  <c r="F176" i="1"/>
  <c r="F172" i="1"/>
  <c r="F171" i="1"/>
  <c r="F170" i="1"/>
  <c r="F169" i="1"/>
  <c r="F168" i="1"/>
  <c r="F167" i="1"/>
  <c r="F166" i="1"/>
  <c r="F165" i="1"/>
  <c r="F164" i="1"/>
  <c r="F163" i="1"/>
  <c r="K137" i="1"/>
  <c r="K136" i="1"/>
  <c r="K135" i="1"/>
  <c r="K134" i="1"/>
  <c r="K133" i="1"/>
  <c r="K132" i="1"/>
  <c r="F132" i="1"/>
  <c r="F131" i="1"/>
  <c r="N117" i="1"/>
  <c r="F117" i="1"/>
  <c r="M117" i="1" s="1"/>
  <c r="N113" i="1"/>
  <c r="F113" i="1"/>
  <c r="M113" i="1" s="1"/>
  <c r="N109" i="1"/>
  <c r="F109" i="1"/>
  <c r="M109" i="1" s="1"/>
  <c r="K97" i="1"/>
  <c r="F97" i="1"/>
  <c r="J97" i="1" s="1"/>
  <c r="K93" i="1"/>
  <c r="F93" i="1"/>
  <c r="J93" i="1" s="1"/>
  <c r="K89" i="1"/>
  <c r="F89" i="1"/>
  <c r="J89" i="1" s="1"/>
  <c r="E78" i="1"/>
  <c r="E70" i="1"/>
  <c r="E66" i="1"/>
  <c r="E52" i="1"/>
  <c r="E48" i="1"/>
  <c r="E30" i="1"/>
  <c r="E26" i="1"/>
  <c r="E22" i="1"/>
  <c r="E18" i="1"/>
  <c r="K138" i="1"/>
  <c r="F136" i="1"/>
  <c r="F134" i="1"/>
  <c r="N118" i="1"/>
  <c r="E49" i="1"/>
  <c r="E19" i="1"/>
  <c r="H5" i="1"/>
  <c r="F149" i="1"/>
  <c r="F162" i="1"/>
  <c r="F146" i="1"/>
  <c r="K131" i="1"/>
  <c r="F121" i="1"/>
  <c r="F120" i="1"/>
  <c r="M120" i="1" s="1"/>
  <c r="N116" i="1"/>
  <c r="F116" i="1"/>
  <c r="M116" i="1" s="1"/>
  <c r="N112" i="1"/>
  <c r="F112" i="1"/>
  <c r="M112" i="1" s="1"/>
  <c r="N108" i="1"/>
  <c r="F108" i="1"/>
  <c r="M108" i="1" s="1"/>
  <c r="K96" i="1"/>
  <c r="F96" i="1"/>
  <c r="J96" i="1" s="1"/>
  <c r="K92" i="1"/>
  <c r="F92" i="1"/>
  <c r="J92" i="1" s="1"/>
  <c r="K88" i="1"/>
  <c r="F88" i="1"/>
  <c r="J88" i="1" s="1"/>
  <c r="E71" i="1"/>
  <c r="E67" i="1"/>
  <c r="E63" i="1"/>
  <c r="E51" i="1"/>
  <c r="E47" i="1"/>
  <c r="E29" i="1"/>
  <c r="E25" i="1"/>
  <c r="E21" i="1"/>
  <c r="E17" i="1"/>
  <c r="K140" i="1"/>
  <c r="F137" i="1"/>
  <c r="F133" i="1"/>
  <c r="F118" i="1"/>
  <c r="M118" i="1" s="1"/>
  <c r="F114" i="1"/>
  <c r="M114" i="1" s="1"/>
  <c r="N110" i="1"/>
  <c r="F94" i="1"/>
  <c r="J94" i="1" s="1"/>
  <c r="K90" i="1"/>
  <c r="E69" i="1"/>
  <c r="E65" i="1"/>
  <c r="E53" i="1"/>
  <c r="E31" i="1"/>
  <c r="E23" i="1"/>
  <c r="F145" i="1"/>
  <c r="F141" i="1"/>
  <c r="F140" i="1"/>
  <c r="F139" i="1"/>
  <c r="N120" i="1"/>
  <c r="N119" i="1"/>
  <c r="F119" i="1"/>
  <c r="M119" i="1" s="1"/>
  <c r="N115" i="1"/>
  <c r="F115" i="1"/>
  <c r="M115" i="1" s="1"/>
  <c r="N111" i="1"/>
  <c r="F111" i="1"/>
  <c r="M111" i="1" s="1"/>
  <c r="K95" i="1"/>
  <c r="F95" i="1"/>
  <c r="J95" i="1" s="1"/>
  <c r="K91" i="1"/>
  <c r="F91" i="1"/>
  <c r="J91" i="1" s="1"/>
  <c r="K87" i="1"/>
  <c r="F87" i="1"/>
  <c r="J87" i="1" s="1"/>
  <c r="E76" i="1"/>
  <c r="E68" i="1"/>
  <c r="E64" i="1"/>
  <c r="E54" i="1"/>
  <c r="E50" i="1"/>
  <c r="E46" i="1"/>
  <c r="E28" i="1"/>
  <c r="E24" i="1"/>
  <c r="E20" i="1"/>
  <c r="E16" i="1"/>
  <c r="F180" i="1"/>
  <c r="K141" i="1"/>
  <c r="K139" i="1"/>
  <c r="F138" i="1"/>
  <c r="F135" i="1"/>
  <c r="N114" i="1"/>
  <c r="F110" i="1"/>
  <c r="M110" i="1" s="1"/>
  <c r="K98" i="1"/>
  <c r="F98" i="1"/>
  <c r="J98" i="1" s="1"/>
  <c r="K94" i="1"/>
  <c r="F90" i="1"/>
  <c r="J90" i="1" s="1"/>
  <c r="K86" i="1"/>
  <c r="F86" i="1"/>
  <c r="J86" i="1" s="1"/>
  <c r="E77" i="1"/>
  <c r="E27" i="1"/>
  <c r="E15" i="1"/>
  <c r="H128" i="1"/>
  <c r="H127" i="1"/>
  <c r="H159" i="1"/>
  <c r="N28" i="5" l="1"/>
  <c r="M18" i="5"/>
  <c r="M21" i="5"/>
  <c r="M17" i="5"/>
  <c r="M207" i="1"/>
  <c r="M203" i="1"/>
  <c r="M201" i="1"/>
  <c r="N219" i="1"/>
  <c r="N216" i="1"/>
  <c r="N200" i="1"/>
  <c r="N208" i="1"/>
  <c r="N204" i="1"/>
  <c r="N212" i="1"/>
  <c r="N150" i="1"/>
  <c r="M142" i="1"/>
  <c r="M150" i="1"/>
  <c r="M149" i="1"/>
  <c r="L153" i="1"/>
  <c r="N153" i="1" s="1"/>
  <c r="L143" i="1"/>
  <c r="M143" i="1" s="1"/>
  <c r="L148" i="1"/>
  <c r="N148" i="1" s="1"/>
  <c r="N149" i="1"/>
  <c r="L147" i="1"/>
  <c r="M147" i="1" s="1"/>
  <c r="L152" i="1"/>
  <c r="M152" i="1" s="1"/>
  <c r="L151" i="1"/>
  <c r="N151" i="1" s="1"/>
  <c r="L144" i="1"/>
  <c r="N144" i="1" s="1"/>
  <c r="O158" i="1"/>
  <c r="M145" i="1"/>
  <c r="L138" i="1"/>
  <c r="M138" i="1" s="1"/>
  <c r="L132" i="1"/>
  <c r="M132" i="1" s="1"/>
  <c r="L136" i="1"/>
  <c r="M136" i="1" s="1"/>
  <c r="N146" i="1"/>
  <c r="L133" i="1"/>
  <c r="M133" i="1" s="1"/>
  <c r="L137" i="1"/>
  <c r="N137" i="1" s="1"/>
  <c r="L141" i="1"/>
  <c r="M141" i="1" s="1"/>
  <c r="L135" i="1"/>
  <c r="M135" i="1" s="1"/>
  <c r="L139" i="1"/>
  <c r="N139" i="1" s="1"/>
  <c r="L140" i="1"/>
  <c r="N140" i="1" s="1"/>
  <c r="L131" i="1"/>
  <c r="N131" i="1" s="1"/>
  <c r="L134" i="1"/>
  <c r="N134" i="1" s="1"/>
  <c r="M148" i="1" l="1"/>
  <c r="M153" i="1"/>
  <c r="M151" i="1"/>
  <c r="N143" i="1"/>
  <c r="N147" i="1"/>
  <c r="M144" i="1"/>
  <c r="N152" i="1"/>
  <c r="M139" i="1"/>
  <c r="N145" i="1"/>
  <c r="M131" i="1"/>
  <c r="M134" i="1"/>
  <c r="M140" i="1"/>
  <c r="M146" i="1"/>
  <c r="N138" i="1"/>
  <c r="M137" i="1"/>
  <c r="N132" i="1"/>
  <c r="N135" i="1"/>
  <c r="N141" i="1"/>
  <c r="N136" i="1"/>
  <c r="N133" i="1"/>
</calcChain>
</file>

<file path=xl/sharedStrings.xml><?xml version="1.0" encoding="utf-8"?>
<sst xmlns="http://schemas.openxmlformats.org/spreadsheetml/2006/main" count="303" uniqueCount="100">
  <si>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</si>
  <si>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</si>
  <si>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</si>
  <si>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</si>
  <si>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</si>
  <si>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</si>
  <si>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</si>
  <si>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</si>
  <si>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</si>
  <si>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</si>
  <si>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</si>
  <si>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</si>
  <si>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</si>
  <si>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</si>
  <si>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</si>
  <si>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</si>
  <si>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</si>
  <si>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</si>
  <si>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</si>
  <si>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</si>
  <si>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</si>
  <si>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</si>
  <si>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</si>
  <si>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</si>
  <si>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</si>
  <si>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</si>
  <si>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</si>
  <si>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</si>
  <si>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</si>
  <si>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</si>
  <si>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</si>
  <si>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</si>
  <si>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</si>
  <si>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</si>
  <si>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</si>
  <si>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</si>
  <si>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</si>
  <si>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</si>
  <si>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</si>
  <si>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</si>
  <si>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</si>
  <si>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</si>
  <si>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</si>
  <si>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</si>
  <si>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</si>
  <si>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</si>
  <si>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</si>
  <si>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</si>
  <si>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</si>
  <si>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</si>
  <si>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</si>
  <si>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</si>
  <si>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</si>
  <si>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</si>
  <si>
    <t>Version 0.0.76</t>
  </si>
  <si>
    <t>Version 0.0.78</t>
  </si>
  <si>
    <t>time faster</t>
  </si>
  <si>
    <t>KCRV</t>
  </si>
  <si>
    <t>u(KCRV)</t>
  </si>
  <si>
    <t>ref - 1s</t>
  </si>
  <si>
    <t>ref + 1s</t>
  </si>
  <si>
    <t>Convergence value</t>
  </si>
  <si>
    <t>Deviation from KCRV</t>
  </si>
  <si>
    <t xml:space="preserve">The code display a good convergence and a good agreement with the KCRV with an relative underestimation of about 1e-3. </t>
  </si>
  <si>
    <t xml:space="preserve">It is difficult to resonnably provide estimation with an accuracy below 1e-3. </t>
  </si>
  <si>
    <t>The asymetrical model does not provide significant improvement compared to the symetrical one.</t>
  </si>
  <si>
    <t>DoE</t>
  </si>
  <si>
    <t>relative</t>
  </si>
  <si>
    <t>For Co-60, 20 000 trials and a systematic error from the model of 1e-3 should be considered.</t>
  </si>
  <si>
    <t>conv</t>
  </si>
  <si>
    <t>Version 1.1.6</t>
  </si>
  <si>
    <t>V1 symetrical</t>
  </si>
  <si>
    <t>v2 asym</t>
  </si>
  <si>
    <t>ueff</t>
  </si>
  <si>
    <t>Symetrical</t>
  </si>
  <si>
    <t>kB</t>
  </si>
  <si>
    <t>eff sym</t>
  </si>
  <si>
    <t>eff asym</t>
  </si>
  <si>
    <t>dev</t>
  </si>
  <si>
    <t>(1.2245028526119592, 1.2245028526119592, 1.2245028526119592)</t>
  </si>
  <si>
    <t>sym</t>
  </si>
  <si>
    <t>kB 0.01</t>
  </si>
  <si>
    <t>N 10000</t>
  </si>
  <si>
    <t>[1.08597453 1.12394721 1.10253238]</t>
  </si>
  <si>
    <t>asym</t>
  </si>
  <si>
    <t>N 50000</t>
  </si>
  <si>
    <t>[1.19572072 1.21807153 1.19312392]</t>
  </si>
  <si>
    <t>(1.1406209586312994, 1.1406209586312994, 1.1406209586312994)</t>
  </si>
  <si>
    <t>[1.16773877 1.19697535 1.16228331]</t>
  </si>
  <si>
    <t>(1.1829166848458894, 1.1829166848458894, 1.1829166848458894)</t>
  </si>
  <si>
    <t>kB 0.008</t>
  </si>
  <si>
    <t>(1.0392221879042352, 1.0392221879042352, 1.0392221879042352)</t>
  </si>
  <si>
    <t>kB = 0.008</t>
  </si>
  <si>
    <t>[1.11221506 1.14087995 1.10231884]</t>
  </si>
  <si>
    <t xml:space="preserve">asym </t>
  </si>
  <si>
    <t>kB = 0.012</t>
  </si>
  <si>
    <t>[1.24102059 1.27365046 1.22951792]</t>
  </si>
  <si>
    <t>(1.1114338167459779, 1.1114338167459779, 1.1114338167459779)</t>
  </si>
  <si>
    <t>[1.11598133 1.15394524 1.11935089]</t>
  </si>
  <si>
    <t>[1.17059503 1.19567784 1.16361699]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</si>
</sst>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%"/>
    <numFmt numFmtId="166" formatCode="0.000"/>
    <numFmt numFmtId="167" formatCode="0.0000"/>
    <numFmt numFmtId="168" formatCode="0.0"/>
    <numFmt numFmtId="169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6" borderId="0" xfId="0" applyNumberFormat="1" applyFill="1"/>
    <xf numFmtId="0" fontId="0" fillId="4" borderId="0" xfId="0" applyFill="1"/>
    <xf numFmtId="169" fontId="2" fillId="4" borderId="0" xfId="0" applyNumberFormat="1" applyFont="1" applyFill="1"/>
  </cellXfs>
  <cellStyles count="2">
    <cellStyle name="Normal" xfId="0" builtinId="0"/>
    <cellStyle name="Pourcentage" xfId="1" builtinId="5"/>
  </cellStyles>
  <dxfs count="85"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2"/>
          <c:order val="4"/>
          <c:tx>
            <c:v>symmetrical model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Tables!$C$131:$C$154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1.19904190874659E-2</c:v>
                  </c:pt>
                  <c:pt idx="5">
                    <c:v>5.4190492029467501E-3</c:v>
                  </c:pt>
                  <c:pt idx="6">
                    <c:v>4.4031902721608897E-3</c:v>
                  </c:pt>
                  <c:pt idx="7">
                    <c:v>4.6183691021437099E-3</c:v>
                  </c:pt>
                  <c:pt idx="8">
                    <c:v>2.9078905629399601E-3</c:v>
                  </c:pt>
                  <c:pt idx="9">
                    <c:v>2.5015876316468498E-3</c:v>
                  </c:pt>
                  <c:pt idx="10">
                    <c:v>1.85258287457991E-3</c:v>
                  </c:pt>
                  <c:pt idx="11">
                    <c:v>1.6230100649483399E-3</c:v>
                  </c:pt>
                  <c:pt idx="12">
                    <c:v>1.4427685067143999E-3</c:v>
                  </c:pt>
                  <c:pt idx="13">
                    <c:v>1.42991914826034E-3</c:v>
                  </c:pt>
                  <c:pt idx="14">
                    <c:v>1.42931740034885E-3</c:v>
                  </c:pt>
                  <c:pt idx="15">
                    <c:v>9.4206670490230198E-4</c:v>
                  </c:pt>
                  <c:pt idx="16">
                    <c:v>7.7350541733606205E-4</c:v>
                  </c:pt>
                  <c:pt idx="17">
                    <c:v>6.8387606827295796E-4</c:v>
                  </c:pt>
                  <c:pt idx="18">
                    <c:v>5.5099932034214803E-4</c:v>
                  </c:pt>
                  <c:pt idx="19">
                    <c:v>5.1509202429247101E-4</c:v>
                  </c:pt>
                  <c:pt idx="20">
                    <c:v>4.8656769430492999E-4</c:v>
                  </c:pt>
                  <c:pt idx="21">
                    <c:v>4.5115861240757903E-4</c:v>
                  </c:pt>
                  <c:pt idx="22">
                    <c:v>4.3408346688334902E-4</c:v>
                  </c:pt>
                </c:numCache>
              </c:numRef>
            </c:plus>
            <c:minus>
              <c:numRef>
                <c:f>Tables!$C$131:$C$154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1.19904190874659E-2</c:v>
                  </c:pt>
                  <c:pt idx="5">
                    <c:v>5.4190492029467501E-3</c:v>
                  </c:pt>
                  <c:pt idx="6">
                    <c:v>4.4031902721608897E-3</c:v>
                  </c:pt>
                  <c:pt idx="7">
                    <c:v>4.6183691021437099E-3</c:v>
                  </c:pt>
                  <c:pt idx="8">
                    <c:v>2.9078905629399601E-3</c:v>
                  </c:pt>
                  <c:pt idx="9">
                    <c:v>2.5015876316468498E-3</c:v>
                  </c:pt>
                  <c:pt idx="10">
                    <c:v>1.85258287457991E-3</c:v>
                  </c:pt>
                  <c:pt idx="11">
                    <c:v>1.6230100649483399E-3</c:v>
                  </c:pt>
                  <c:pt idx="12">
                    <c:v>1.4427685067143999E-3</c:v>
                  </c:pt>
                  <c:pt idx="13">
                    <c:v>1.42991914826034E-3</c:v>
                  </c:pt>
                  <c:pt idx="14">
                    <c:v>1.42931740034885E-3</c:v>
                  </c:pt>
                  <c:pt idx="15">
                    <c:v>9.4206670490230198E-4</c:v>
                  </c:pt>
                  <c:pt idx="16">
                    <c:v>7.7350541733606205E-4</c:v>
                  </c:pt>
                  <c:pt idx="17">
                    <c:v>6.8387606827295796E-4</c:v>
                  </c:pt>
                  <c:pt idx="18">
                    <c:v>5.5099932034214803E-4</c:v>
                  </c:pt>
                  <c:pt idx="19">
                    <c:v>5.1509202429247101E-4</c:v>
                  </c:pt>
                  <c:pt idx="20">
                    <c:v>4.8656769430492999E-4</c:v>
                  </c:pt>
                  <c:pt idx="21">
                    <c:v>4.5115861240757903E-4</c:v>
                  </c:pt>
                  <c:pt idx="22">
                    <c:v>4.3408346688334902E-4</c:v>
                  </c:pt>
                </c:numCache>
              </c:numRef>
            </c:minus>
            <c:spPr>
              <a:ln w="38100">
                <a:solidFill>
                  <a:schemeClr val="accent6"/>
                </a:solidFill>
              </a:ln>
            </c:spPr>
          </c:errBars>
          <c:xVal>
            <c:numRef>
              <c:f>Feuil1!$A$12:$A$30</c:f>
              <c:numCache>
                <c:formatCode>General</c:formatCode>
                <c:ptCount val="19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Feuil1!$B$12:$B$30</c:f>
              <c:numCache>
                <c:formatCode>0.000%</c:formatCode>
                <c:ptCount val="19"/>
                <c:pt idx="0">
                  <c:v>0.97140316539775595</c:v>
                </c:pt>
                <c:pt idx="1">
                  <c:v>0.97075401112749304</c:v>
                </c:pt>
                <c:pt idx="2">
                  <c:v>0.97498556163389205</c:v>
                </c:pt>
                <c:pt idx="3">
                  <c:v>0.970045219378184</c:v>
                </c:pt>
                <c:pt idx="4">
                  <c:v>0.980185355239793</c:v>
                </c:pt>
                <c:pt idx="5">
                  <c:v>0.97510731060224398</c:v>
                </c:pt>
                <c:pt idx="6">
                  <c:v>0.97255782318272999</c:v>
                </c:pt>
                <c:pt idx="7">
                  <c:v>0.97184209602948401</c:v>
                </c:pt>
                <c:pt idx="8">
                  <c:v>0.97259679513310604</c:v>
                </c:pt>
                <c:pt idx="9">
                  <c:v>0.97247281917443795</c:v>
                </c:pt>
                <c:pt idx="10">
                  <c:v>0.97167722862393502</c:v>
                </c:pt>
                <c:pt idx="11">
                  <c:v>0.97386147249556498</c:v>
                </c:pt>
                <c:pt idx="12">
                  <c:v>0.97315076202509598</c:v>
                </c:pt>
                <c:pt idx="13">
                  <c:v>0.97377929877157499</c:v>
                </c:pt>
                <c:pt idx="14">
                  <c:v>0.97310247690642304</c:v>
                </c:pt>
                <c:pt idx="15">
                  <c:v>0.97398609166737704</c:v>
                </c:pt>
                <c:pt idx="16">
                  <c:v>0.97407928076459804</c:v>
                </c:pt>
                <c:pt idx="17">
                  <c:v>0.97302268324139396</c:v>
                </c:pt>
                <c:pt idx="18">
                  <c:v>0.97250727618427102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8-47D3-9303-580C226012F8}"/>
            </c:ext>
          </c:extLst>
        </c:ser>
        <c:ser>
          <c:idx val="0"/>
          <c:order val="5"/>
          <c:tx>
            <c:v>asymmetrical model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plus>
            <c:min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5">
                    <a:alpha val="57000"/>
                  </a:schemeClr>
                </a:solidFill>
                <a:round/>
              </a:ln>
              <a:effectLst/>
            </c:spPr>
          </c:errBars>
          <c:xVal>
            <c:numRef>
              <c:f>Feuil1!$A$38:$A$61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Feuil1!$B$38:$B$61</c:f>
              <c:numCache>
                <c:formatCode>0.000%</c:formatCode>
                <c:ptCount val="24"/>
                <c:pt idx="0">
                  <c:v>0.99999999999975597</c:v>
                </c:pt>
                <c:pt idx="1">
                  <c:v>0.99999999998685996</c:v>
                </c:pt>
                <c:pt idx="2">
                  <c:v>0.99355282406985101</c:v>
                </c:pt>
                <c:pt idx="3">
                  <c:v>0.99911541246763902</c:v>
                </c:pt>
                <c:pt idx="4">
                  <c:v>0.95590071845454605</c:v>
                </c:pt>
                <c:pt idx="5">
                  <c:v>0.97021577784225399</c:v>
                </c:pt>
                <c:pt idx="6">
                  <c:v>0.97455790938176401</c:v>
                </c:pt>
                <c:pt idx="7">
                  <c:v>0.97712675202761301</c:v>
                </c:pt>
                <c:pt idx="8">
                  <c:v>0.97130484785958604</c:v>
                </c:pt>
                <c:pt idx="9">
                  <c:v>0.97469866140611805</c:v>
                </c:pt>
                <c:pt idx="10">
                  <c:v>0.97309665583739302</c:v>
                </c:pt>
                <c:pt idx="11">
                  <c:v>0.973358805524138</c:v>
                </c:pt>
                <c:pt idx="12">
                  <c:v>0.97437427817034095</c:v>
                </c:pt>
                <c:pt idx="13">
                  <c:v>0.97502196140878705</c:v>
                </c:pt>
                <c:pt idx="14">
                  <c:v>0.97438443690259602</c:v>
                </c:pt>
                <c:pt idx="15">
                  <c:v>0.97236278425293698</c:v>
                </c:pt>
                <c:pt idx="16">
                  <c:v>0.97476761088415897</c:v>
                </c:pt>
                <c:pt idx="17">
                  <c:v>0.973679656802515</c:v>
                </c:pt>
                <c:pt idx="18">
                  <c:v>0.97121193616395196</c:v>
                </c:pt>
                <c:pt idx="19">
                  <c:v>0.97326746432650402</c:v>
                </c:pt>
                <c:pt idx="20">
                  <c:v>0.97296981842303698</c:v>
                </c:pt>
                <c:pt idx="21">
                  <c:v>0.97386837005321503</c:v>
                </c:pt>
                <c:pt idx="22">
                  <c:v>0.97368289695070898</c:v>
                </c:pt>
                <c:pt idx="23">
                  <c:v>0.97396948608297595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8-47D3-9303-580C226012F8}"/>
            </c:ext>
          </c:extLst>
        </c:ser>
        <c:ser>
          <c:idx val="6"/>
          <c:order val="6"/>
          <c:tx>
            <c:v>reference value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Tables!$K$131:$K$154</c:f>
              <c:numCache>
                <c:formatCode>0.0000</c:formatCode>
                <c:ptCount val="2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0.9742636907501151</c:v>
                </c:pt>
                <c:pt idx="14">
                  <c:v>0.9742636907501151</c:v>
                </c:pt>
                <c:pt idx="15">
                  <c:v>0.9742636907501151</c:v>
                </c:pt>
                <c:pt idx="16">
                  <c:v>0.9742636907501151</c:v>
                </c:pt>
                <c:pt idx="17">
                  <c:v>0.9742636907501151</c:v>
                </c:pt>
                <c:pt idx="18">
                  <c:v>0.9742636907501151</c:v>
                </c:pt>
                <c:pt idx="19">
                  <c:v>0.9742636907501151</c:v>
                </c:pt>
                <c:pt idx="20">
                  <c:v>0.9742636907501151</c:v>
                </c:pt>
                <c:pt idx="21">
                  <c:v>0.9742636907501151</c:v>
                </c:pt>
                <c:pt idx="22">
                  <c:v>0.9742636907501151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A-483B-8340-7FCBF7C44900}"/>
            </c:ext>
          </c:extLst>
        </c:ser>
        <c:ser>
          <c:idx val="7"/>
          <c:order val="7"/>
          <c:tx>
            <c:v>estimation at convergence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Tables!$O$131:$O$154</c:f>
              <c:numCache>
                <c:formatCode>0.000%</c:formatCode>
                <c:ptCount val="24"/>
                <c:pt idx="0">
                  <c:v>0.97322773068076551</c:v>
                </c:pt>
                <c:pt idx="1">
                  <c:v>0.97322773068076551</c:v>
                </c:pt>
                <c:pt idx="2">
                  <c:v>0.97322773068076551</c:v>
                </c:pt>
                <c:pt idx="3">
                  <c:v>0.97322773068076551</c:v>
                </c:pt>
                <c:pt idx="4">
                  <c:v>0.97322773068076551</c:v>
                </c:pt>
                <c:pt idx="5">
                  <c:v>0.97322773068076551</c:v>
                </c:pt>
                <c:pt idx="6">
                  <c:v>0.97322773068076551</c:v>
                </c:pt>
                <c:pt idx="7">
                  <c:v>0.97322773068076551</c:v>
                </c:pt>
                <c:pt idx="8">
                  <c:v>0.97322773068076551</c:v>
                </c:pt>
                <c:pt idx="9">
                  <c:v>0.97322773068076551</c:v>
                </c:pt>
                <c:pt idx="10">
                  <c:v>0.97322773068076551</c:v>
                </c:pt>
                <c:pt idx="11">
                  <c:v>0.97322773068076551</c:v>
                </c:pt>
                <c:pt idx="12">
                  <c:v>0.97322773068076551</c:v>
                </c:pt>
                <c:pt idx="13">
                  <c:v>0.97322773068076551</c:v>
                </c:pt>
                <c:pt idx="14">
                  <c:v>0.97322773068076551</c:v>
                </c:pt>
                <c:pt idx="15">
                  <c:v>0.97322773068076551</c:v>
                </c:pt>
                <c:pt idx="16">
                  <c:v>0.97322773068076551</c:v>
                </c:pt>
                <c:pt idx="17">
                  <c:v>0.97322773068076551</c:v>
                </c:pt>
                <c:pt idx="18">
                  <c:v>0.97322773068076551</c:v>
                </c:pt>
                <c:pt idx="19">
                  <c:v>0.97322773068076551</c:v>
                </c:pt>
                <c:pt idx="20">
                  <c:v>0.97322773068076551</c:v>
                </c:pt>
                <c:pt idx="21">
                  <c:v>0.97322773068076551</c:v>
                </c:pt>
                <c:pt idx="22">
                  <c:v>0.97322773068076551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A-483B-8340-7FCBF7C4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Tables!$M$130</c15:sqref>
                        </c15:formulaRef>
                      </c:ext>
                    </c:extLst>
                    <c:strCache>
                      <c:ptCount val="1"/>
                      <c:pt idx="0">
                        <c:v>ref - 1s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60000</c:v>
                      </c:pt>
                      <c:pt idx="19">
                        <c:v>70000</c:v>
                      </c:pt>
                      <c:pt idx="20">
                        <c:v>80000</c:v>
                      </c:pt>
                      <c:pt idx="21">
                        <c:v>90000</c:v>
                      </c:pt>
                      <c:pt idx="2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Tables!$M$131:$M$154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0.97394638595137184</c:v>
                      </c:pt>
                      <c:pt idx="1">
                        <c:v>0.97394638595137184</c:v>
                      </c:pt>
                      <c:pt idx="2">
                        <c:v>0.97394638595137184</c:v>
                      </c:pt>
                      <c:pt idx="3">
                        <c:v>0.97394638595137184</c:v>
                      </c:pt>
                      <c:pt idx="4">
                        <c:v>0.97394638595137184</c:v>
                      </c:pt>
                      <c:pt idx="5">
                        <c:v>0.97394638595137184</c:v>
                      </c:pt>
                      <c:pt idx="6">
                        <c:v>0.97394638595137184</c:v>
                      </c:pt>
                      <c:pt idx="7">
                        <c:v>0.97394638595137184</c:v>
                      </c:pt>
                      <c:pt idx="8">
                        <c:v>0.97394638595137184</c:v>
                      </c:pt>
                      <c:pt idx="9">
                        <c:v>0.97394638595137184</c:v>
                      </c:pt>
                      <c:pt idx="10">
                        <c:v>0.97394638595137184</c:v>
                      </c:pt>
                      <c:pt idx="11">
                        <c:v>0.97394638595137184</c:v>
                      </c:pt>
                      <c:pt idx="12">
                        <c:v>0.97394638595137184</c:v>
                      </c:pt>
                      <c:pt idx="13">
                        <c:v>0.97394638595137184</c:v>
                      </c:pt>
                      <c:pt idx="14">
                        <c:v>0.97394638595137184</c:v>
                      </c:pt>
                      <c:pt idx="15">
                        <c:v>0.97394638595137184</c:v>
                      </c:pt>
                      <c:pt idx="16">
                        <c:v>0.97394638595137184</c:v>
                      </c:pt>
                      <c:pt idx="17">
                        <c:v>0.97394638595137184</c:v>
                      </c:pt>
                      <c:pt idx="18">
                        <c:v>0.97394638595137184</c:v>
                      </c:pt>
                      <c:pt idx="19">
                        <c:v>0.97394638595137184</c:v>
                      </c:pt>
                      <c:pt idx="20">
                        <c:v>0.97394638595137184</c:v>
                      </c:pt>
                      <c:pt idx="21">
                        <c:v>0.97394638595137184</c:v>
                      </c:pt>
                      <c:pt idx="22">
                        <c:v>0.97394638595137184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388-47D3-9303-580C226012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Tables!$N$130</c15:sqref>
                        </c15:formulaRef>
                      </c:ext>
                    </c:extLst>
                    <c:strCache>
                      <c:ptCount val="1"/>
                      <c:pt idx="0">
                        <c:v>ref + 1s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60000</c:v>
                      </c:pt>
                      <c:pt idx="19">
                        <c:v>70000</c:v>
                      </c:pt>
                      <c:pt idx="20">
                        <c:v>80000</c:v>
                      </c:pt>
                      <c:pt idx="21">
                        <c:v>90000</c:v>
                      </c:pt>
                      <c:pt idx="22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Tables!$N$131:$N$154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0.97458099554885835</c:v>
                      </c:pt>
                      <c:pt idx="1">
                        <c:v>0.97458099554885835</c:v>
                      </c:pt>
                      <c:pt idx="2">
                        <c:v>0.97458099554885835</c:v>
                      </c:pt>
                      <c:pt idx="3">
                        <c:v>0.97458099554885835</c:v>
                      </c:pt>
                      <c:pt idx="4">
                        <c:v>0.97458099554885835</c:v>
                      </c:pt>
                      <c:pt idx="5">
                        <c:v>0.97458099554885835</c:v>
                      </c:pt>
                      <c:pt idx="6">
                        <c:v>0.97458099554885835</c:v>
                      </c:pt>
                      <c:pt idx="7">
                        <c:v>0.97458099554885835</c:v>
                      </c:pt>
                      <c:pt idx="8">
                        <c:v>0.97458099554885835</c:v>
                      </c:pt>
                      <c:pt idx="9">
                        <c:v>0.97458099554885835</c:v>
                      </c:pt>
                      <c:pt idx="10">
                        <c:v>0.97458099554885835</c:v>
                      </c:pt>
                      <c:pt idx="11">
                        <c:v>0.97458099554885835</c:v>
                      </c:pt>
                      <c:pt idx="12">
                        <c:v>0.97458099554885835</c:v>
                      </c:pt>
                      <c:pt idx="13">
                        <c:v>0.97458099554885835</c:v>
                      </c:pt>
                      <c:pt idx="14">
                        <c:v>0.97458099554885835</c:v>
                      </c:pt>
                      <c:pt idx="15">
                        <c:v>0.97458099554885835</c:v>
                      </c:pt>
                      <c:pt idx="16">
                        <c:v>0.97458099554885835</c:v>
                      </c:pt>
                      <c:pt idx="17">
                        <c:v>0.97458099554885835</c:v>
                      </c:pt>
                      <c:pt idx="18">
                        <c:v>0.97458099554885835</c:v>
                      </c:pt>
                      <c:pt idx="19">
                        <c:v>0.97458099554885835</c:v>
                      </c:pt>
                      <c:pt idx="20">
                        <c:v>0.97458099554885835</c:v>
                      </c:pt>
                      <c:pt idx="21">
                        <c:v>0.97458099554885835</c:v>
                      </c:pt>
                      <c:pt idx="22">
                        <c:v>0.97458099554885835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DA-483B-8340-7FCBF7C44900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modèle symétrique v0.0.76</c:v>
                </c:tx>
                <c:spPr>
                  <a:ln>
                    <a:noFill/>
                  </a:ln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minus>
                  <c:spPr>
                    <a:ln w="38100">
                      <a:solidFill>
                        <a:schemeClr val="accent6"/>
                      </a:solidFill>
                    </a:ln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Tables!$B$86:$B$99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1</c:v>
                      </c:pt>
                      <c:pt idx="1">
                        <c:v>0.99999902534551099</c:v>
                      </c:pt>
                      <c:pt idx="2">
                        <c:v>0.98409092774370999</c:v>
                      </c:pt>
                      <c:pt idx="3">
                        <c:v>0.99842885364966105</c:v>
                      </c:pt>
                      <c:pt idx="4">
                        <c:v>0.96602421826473395</c:v>
                      </c:pt>
                      <c:pt idx="5">
                        <c:v>0.97734125761243695</c:v>
                      </c:pt>
                      <c:pt idx="6">
                        <c:v>0.96776028977950501</c:v>
                      </c:pt>
                      <c:pt idx="7">
                        <c:v>0.97574966077707004</c:v>
                      </c:pt>
                      <c:pt idx="8">
                        <c:v>0.97619165598090696</c:v>
                      </c:pt>
                      <c:pt idx="9">
                        <c:v>0.97279644924364905</c:v>
                      </c:pt>
                      <c:pt idx="10">
                        <c:v>0.97080700472807402</c:v>
                      </c:pt>
                      <c:pt idx="11">
                        <c:v>0.97283924872993899</c:v>
                      </c:pt>
                      <c:pt idx="12">
                        <c:v>0.97442273869045803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8-47D3-9303-580C226012F8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modèle asymétrique v0.0.76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minus>
                  <c:spPr>
                    <a:noFill/>
                    <a:ln w="38100" cap="flat" cmpd="sng" algn="ctr">
                      <a:solidFill>
                        <a:schemeClr val="accent5">
                          <a:alpha val="57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Tables!$A$108:$A$121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Tables!$B$108:$B$121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0.89999999999991798</c:v>
                      </c:pt>
                      <c:pt idx="1">
                        <c:v>0.99997976694522905</c:v>
                      </c:pt>
                      <c:pt idx="2">
                        <c:v>0.999834230140207</c:v>
                      </c:pt>
                      <c:pt idx="3">
                        <c:v>0.97042322392989699</c:v>
                      </c:pt>
                      <c:pt idx="4">
                        <c:v>0.974034364549624</c:v>
                      </c:pt>
                      <c:pt idx="5">
                        <c:v>0.97095748797454795</c:v>
                      </c:pt>
                      <c:pt idx="6">
                        <c:v>0.97471052388777801</c:v>
                      </c:pt>
                      <c:pt idx="7">
                        <c:v>0.976520694196089</c:v>
                      </c:pt>
                      <c:pt idx="8">
                        <c:v>0.97260897655259304</c:v>
                      </c:pt>
                      <c:pt idx="9">
                        <c:v>0.96885786348300795</c:v>
                      </c:pt>
                      <c:pt idx="10">
                        <c:v>0.97283304995231501</c:v>
                      </c:pt>
                      <c:pt idx="11">
                        <c:v>0.97291042044462706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88-47D3-9303-580C226012F8}"/>
                  </c:ext>
                </c:extLst>
              </c15:ser>
            </c15:filteredScatterSeries>
          </c:ext>
        </c:extLst>
      </c:scatterChart>
      <c:valAx>
        <c:axId val="377683408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endParaRPr lang="en-GB" sz="3200" i="1" baseline="-25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ax val="0.99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ε</a:t>
                </a:r>
                <a:r>
                  <a:rPr lang="fr-FR" sz="3200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endParaRPr lang="en-GB" sz="3200" baseline="-25000"/>
              </a:p>
            </c:rich>
          </c:tx>
          <c:layout>
            <c:manualLayout>
              <c:xMode val="edge"/>
              <c:yMode val="edge"/>
              <c:x val="7.8199353651165933E-3"/>
              <c:y val="0.395573775937103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683408"/>
        <c:crosses val="autoZero"/>
        <c:crossBetween val="midCat"/>
      </c:valAx>
      <c:spPr>
        <a:ln w="15875"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5319717250986422"/>
          <c:y val="3.7729084637715952E-2"/>
          <c:w val="0.38472697980993237"/>
          <c:h val="0.1631674977028045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asymetrical model v0.0.76</c:v>
          </c:tx>
          <c:spPr>
            <a:ln w="25400">
              <a:noFill/>
            </a:ln>
          </c:spPr>
          <c:xVal>
            <c:numRef>
              <c:f>Tables!$G$108:$G$119</c:f>
              <c:numCache>
                <c:formatCode>General</c:formatCode>
                <c:ptCount val="12"/>
                <c:pt idx="0">
                  <c:v>2.66911798409155</c:v>
                </c:pt>
                <c:pt idx="1">
                  <c:v>3.9926993925645999</c:v>
                </c:pt>
                <c:pt idx="2">
                  <c:v>2.72469102398248</c:v>
                </c:pt>
                <c:pt idx="3">
                  <c:v>0.92499389026511303</c:v>
                </c:pt>
                <c:pt idx="4">
                  <c:v>1.6095438314436099</c:v>
                </c:pt>
                <c:pt idx="5">
                  <c:v>1.21163967509254</c:v>
                </c:pt>
                <c:pt idx="6">
                  <c:v>1.1983810712888701</c:v>
                </c:pt>
                <c:pt idx="7">
                  <c:v>1.00735465515953</c:v>
                </c:pt>
                <c:pt idx="8">
                  <c:v>1.0180555555555499</c:v>
                </c:pt>
                <c:pt idx="9">
                  <c:v>0.96682849921400005</c:v>
                </c:pt>
                <c:pt idx="10">
                  <c:v>1.1056124408624299</c:v>
                </c:pt>
                <c:pt idx="11">
                  <c:v>1.0707615407533899</c:v>
                </c:pt>
              </c:numCache>
            </c:numRef>
          </c:xVal>
          <c:yVal>
            <c:numRef>
              <c:f>Tables!$F$108:$F$119</c:f>
              <c:numCache>
                <c:formatCode>0.000%</c:formatCode>
                <c:ptCount val="12"/>
                <c:pt idx="0">
                  <c:v>-7.6225452570257701E-2</c:v>
                </c:pt>
                <c:pt idx="1">
                  <c:v>2.6395396276458039E-2</c:v>
                </c:pt>
                <c:pt idx="2">
                  <c:v>2.6246014947354013E-2</c:v>
                </c:pt>
                <c:pt idx="3" formatCode="0.00%">
                  <c:v>-3.9419172208513542E-3</c:v>
                </c:pt>
                <c:pt idx="4">
                  <c:v>-2.3538411896939504E-4</c:v>
                </c:pt>
                <c:pt idx="5">
                  <c:v>-3.3935399696786162E-3</c:v>
                </c:pt>
                <c:pt idx="6">
                  <c:v>4.5863675502366696E-4</c:v>
                </c:pt>
                <c:pt idx="7" formatCode="0.00%">
                  <c:v>2.316624818724522E-3</c:v>
                </c:pt>
                <c:pt idx="8" formatCode="0.00%">
                  <c:v>-1.6984253988240328E-3</c:v>
                </c:pt>
                <c:pt idx="9" formatCode="0.00%">
                  <c:v>-5.5486284857285684E-3</c:v>
                </c:pt>
                <c:pt idx="10" formatCode="0.00%">
                  <c:v>-1.4684328394694024E-3</c:v>
                </c:pt>
                <c:pt idx="11">
                  <c:v>-1.3890185155582824E-3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CD7-4F25-B06F-3A3A5229A7D1}"/>
            </c:ext>
          </c:extLst>
        </c:ser>
        <c:ser>
          <c:idx val="3"/>
          <c:order val="1"/>
          <c:tx>
            <c:v>symetrical model v0.0.76</c:v>
          </c:tx>
          <c:spPr>
            <a:ln w="25400">
              <a:noFill/>
            </a:ln>
          </c:spPr>
          <c:xVal>
            <c:numRef>
              <c:f>Tables!$G$86:$G$98</c:f>
              <c:numCache>
                <c:formatCode>General</c:formatCode>
                <c:ptCount val="13"/>
                <c:pt idx="0">
                  <c:v>1.6261646097200499</c:v>
                </c:pt>
                <c:pt idx="1">
                  <c:v>1.63932022718894</c:v>
                </c:pt>
                <c:pt idx="2">
                  <c:v>2.7631988969183201</c:v>
                </c:pt>
                <c:pt idx="3">
                  <c:v>2.85410197864709</c:v>
                </c:pt>
                <c:pt idx="4">
                  <c:v>1</c:v>
                </c:pt>
                <c:pt idx="5">
                  <c:v>0.94444498081293604</c:v>
                </c:pt>
                <c:pt idx="6">
                  <c:v>1</c:v>
                </c:pt>
                <c:pt idx="7">
                  <c:v>1.1457249631767901</c:v>
                </c:pt>
                <c:pt idx="8">
                  <c:v>1.29416855010804</c:v>
                </c:pt>
                <c:pt idx="9">
                  <c:v>1.09784745834081</c:v>
                </c:pt>
                <c:pt idx="10">
                  <c:v>1.0901699434910901</c:v>
                </c:pt>
                <c:pt idx="11">
                  <c:v>1.0468643338310299</c:v>
                </c:pt>
                <c:pt idx="12">
                  <c:v>1.1246117971245799</c:v>
                </c:pt>
              </c:numCache>
            </c:numRef>
          </c:xVal>
          <c:yVal>
            <c:numRef>
              <c:f>Tables!$F$86:$F$98</c:f>
              <c:numCache>
                <c:formatCode>0.000%</c:formatCode>
                <c:ptCount val="13"/>
                <c:pt idx="0">
                  <c:v>2.6416163810918381E-2</c:v>
                </c:pt>
                <c:pt idx="1">
                  <c:v>2.641516340979666E-2</c:v>
                </c:pt>
                <c:pt idx="2">
                  <c:v>1.0086834895826513E-2</c:v>
                </c:pt>
                <c:pt idx="3" formatCode="0.00%">
                  <c:v>2.4803513801217925E-2</c:v>
                </c:pt>
                <c:pt idx="4">
                  <c:v>-8.4571277402705203E-3</c:v>
                </c:pt>
                <c:pt idx="5">
                  <c:v>3.1588643726960797E-3</c:v>
                </c:pt>
                <c:pt idx="6">
                  <c:v>-6.6751958759777574E-3</c:v>
                </c:pt>
                <c:pt idx="7" formatCode="0.00%">
                  <c:v>1.5252236546050568E-3</c:v>
                </c:pt>
                <c:pt idx="8" formatCode="0.00%">
                  <c:v>1.9788946761503112E-3</c:v>
                </c:pt>
                <c:pt idx="9" formatCode="0.00%">
                  <c:v>-1.5060003984510573E-3</c:v>
                </c:pt>
                <c:pt idx="10" formatCode="0.00%">
                  <c:v>-3.5479984062422032E-3</c:v>
                </c:pt>
                <c:pt idx="11" formatCode="0.00%">
                  <c:v>-1.4620703139202051E-3</c:v>
                </c:pt>
                <c:pt idx="12">
                  <c:v>1.6324937678890983E-4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CD7-4F25-B06F-3A3A5229A7D1}"/>
            </c:ext>
          </c:extLst>
        </c:ser>
        <c:ser>
          <c:idx val="0"/>
          <c:order val="2"/>
          <c:tx>
            <c:v>asymetrical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Tables!$G$162:$G$177</c:f>
              <c:numCache>
                <c:formatCode>General</c:formatCode>
                <c:ptCount val="16"/>
                <c:pt idx="0">
                  <c:v>2.5699951241173902</c:v>
                </c:pt>
                <c:pt idx="1">
                  <c:v>3.4324264855820998</c:v>
                </c:pt>
                <c:pt idx="2">
                  <c:v>1.0098406394308499</c:v>
                </c:pt>
                <c:pt idx="3">
                  <c:v>2.0844665816284702</c:v>
                </c:pt>
                <c:pt idx="4">
                  <c:v>0.99414503320721703</c:v>
                </c:pt>
                <c:pt idx="5">
                  <c:v>1.14174978691408</c:v>
                </c:pt>
                <c:pt idx="6">
                  <c:v>1.16001002060544</c:v>
                </c:pt>
                <c:pt idx="7">
                  <c:v>1.1650378719602099</c:v>
                </c:pt>
                <c:pt idx="8">
                  <c:v>1.0432196828253</c:v>
                </c:pt>
                <c:pt idx="9">
                  <c:v>1.10277243577408</c:v>
                </c:pt>
                <c:pt idx="10">
                  <c:v>1.08874409587036</c:v>
                </c:pt>
                <c:pt idx="11">
                  <c:v>1.0198522897701501</c:v>
                </c:pt>
                <c:pt idx="12">
                  <c:v>1.1621205667410399</c:v>
                </c:pt>
                <c:pt idx="13">
                  <c:v>1.09988595575304</c:v>
                </c:pt>
                <c:pt idx="14">
                  <c:v>1.1674823730130499</c:v>
                </c:pt>
                <c:pt idx="15">
                  <c:v>1.03444386627606</c:v>
                </c:pt>
              </c:numCache>
            </c:numRef>
          </c:xVal>
          <c:yVal>
            <c:numRef>
              <c:f>Tables!$F$162:$F$177</c:f>
              <c:numCache>
                <c:formatCode>0.000%</c:formatCode>
                <c:ptCount val="16"/>
                <c:pt idx="0">
                  <c:v>2.6416163810667914E-2</c:v>
                </c:pt>
                <c:pt idx="1">
                  <c:v>2.6416163797431169E-2</c:v>
                </c:pt>
                <c:pt idx="2">
                  <c:v>1.9798678225280808E-2</c:v>
                </c:pt>
                <c:pt idx="3" formatCode="0.00%">
                  <c:v>2.550820886939742E-2</c:v>
                </c:pt>
                <c:pt idx="4">
                  <c:v>-1.8848051579784197E-2</c:v>
                </c:pt>
                <c:pt idx="5">
                  <c:v>-4.154843238327488E-3</c:v>
                </c:pt>
                <c:pt idx="6">
                  <c:v>3.0199075921877316E-4</c:v>
                </c:pt>
                <c:pt idx="7" formatCode="0.00%">
                  <c:v>2.9386923732050985E-3</c:v>
                </c:pt>
                <c:pt idx="8" formatCode="0.00%">
                  <c:v>-3.0370041690160887E-3</c:v>
                </c:pt>
                <c:pt idx="9" formatCode="0.00%">
                  <c:v>4.4646091210487349E-4</c:v>
                </c:pt>
                <c:pt idx="10" formatCode="0.00%">
                  <c:v>-1.1978634981496539E-3</c:v>
                </c:pt>
                <c:pt idx="11">
                  <c:v>-9.2878882233660143E-4</c:v>
                </c:pt>
                <c:pt idx="12">
                  <c:v>1.1350871563386988E-4</c:v>
                </c:pt>
                <c:pt idx="13">
                  <c:v>7.7830126060440818E-4</c:v>
                </c:pt>
                <c:pt idx="14">
                  <c:v>1.2393580262437531E-4</c:v>
                </c:pt>
                <c:pt idx="15">
                  <c:v>-1.9511211545968354E-3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7-4F25-B06F-3A3A5229A7D1}"/>
            </c:ext>
          </c:extLst>
        </c:ser>
        <c:ser>
          <c:idx val="1"/>
          <c:order val="3"/>
          <c:tx>
            <c:v>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Tables!$G$131:$G$154</c:f>
              <c:numCache>
                <c:formatCode>General</c:formatCode>
                <c:ptCount val="24"/>
                <c:pt idx="0">
                  <c:v>1.09356114777284</c:v>
                </c:pt>
                <c:pt idx="1">
                  <c:v>1.4270509831248399</c:v>
                </c:pt>
                <c:pt idx="2">
                  <c:v>1.3653632691832001</c:v>
                </c:pt>
                <c:pt idx="3">
                  <c:v>0.87948488487350795</c:v>
                </c:pt>
                <c:pt idx="4">
                  <c:v>1.41767833682572</c:v>
                </c:pt>
                <c:pt idx="5">
                  <c:v>1.4288303450593001</c:v>
                </c:pt>
                <c:pt idx="6">
                  <c:v>1.2455392180998199</c:v>
                </c:pt>
                <c:pt idx="7">
                  <c:v>1.0733303678161801</c:v>
                </c:pt>
                <c:pt idx="8">
                  <c:v>1.0729456676274101</c:v>
                </c:pt>
                <c:pt idx="9">
                  <c:v>1.05693334483617</c:v>
                </c:pt>
                <c:pt idx="10">
                  <c:v>1.127780299471</c:v>
                </c:pt>
                <c:pt idx="11">
                  <c:v>1.0730054108763101</c:v>
                </c:pt>
                <c:pt idx="12">
                  <c:v>1.2833144054308101</c:v>
                </c:pt>
                <c:pt idx="13">
                  <c:v>1.2021208561146299</c:v>
                </c:pt>
                <c:pt idx="14">
                  <c:v>1.0729490168751501</c:v>
                </c:pt>
                <c:pt idx="15">
                  <c:v>1.1375419693611599</c:v>
                </c:pt>
                <c:pt idx="16">
                  <c:v>1.1865370812533</c:v>
                </c:pt>
                <c:pt idx="17">
                  <c:v>1.1731696090519801</c:v>
                </c:pt>
                <c:pt idx="18">
                  <c:v>1.1831669366137401</c:v>
                </c:pt>
                <c:pt idx="19">
                  <c:v>1.18518518393726</c:v>
                </c:pt>
                <c:pt idx="20">
                  <c:v>1.1348512618946001</c:v>
                </c:pt>
                <c:pt idx="21">
                  <c:v>1.1753237622363799</c:v>
                </c:pt>
                <c:pt idx="22">
                  <c:v>1.16392926850776</c:v>
                </c:pt>
              </c:numCache>
            </c:numRef>
          </c:xVal>
          <c:yVal>
            <c:numRef>
              <c:f>Tables!$F$131:$F$146</c:f>
              <c:numCache>
                <c:formatCode>0.000%</c:formatCode>
                <c:ptCount val="16"/>
                <c:pt idx="0">
                  <c:v>-2.5579333633807821E-2</c:v>
                </c:pt>
                <c:pt idx="1">
                  <c:v>5.4498823982589428E-3</c:v>
                </c:pt>
                <c:pt idx="2">
                  <c:v>-8.5312552906919858E-3</c:v>
                </c:pt>
                <c:pt idx="3" formatCode="0.00%">
                  <c:v>-1.6838272087289274E-2</c:v>
                </c:pt>
                <c:pt idx="4">
                  <c:v>-1.9755183501701135E-2</c:v>
                </c:pt>
                <c:pt idx="5">
                  <c:v>3.0544390538937982E-3</c:v>
                </c:pt>
                <c:pt idx="6">
                  <c:v>-7.3886401687595082E-4</c:v>
                </c:pt>
                <c:pt idx="7" formatCode="0.00%">
                  <c:v>-1.0907005990779206E-2</c:v>
                </c:pt>
                <c:pt idx="8" formatCode="0.00%">
                  <c:v>-3.9691987627289427E-3</c:v>
                </c:pt>
                <c:pt idx="9" formatCode="0.00%">
                  <c:v>-6.2866308569268226E-3</c:v>
                </c:pt>
                <c:pt idx="10" formatCode="0.00%">
                  <c:v>-3.3171915689291787E-3</c:v>
                </c:pt>
                <c:pt idx="11">
                  <c:v>-6.2399034523696884E-3</c:v>
                </c:pt>
                <c:pt idx="12">
                  <c:v>-2.5835001790533996E-3</c:v>
                </c:pt>
                <c:pt idx="13">
                  <c:v>-4.8372279092764314E-3</c:v>
                </c:pt>
                <c:pt idx="14" formatCode="0.00%">
                  <c:v>-9.2402582065794769E-3</c:v>
                </c:pt>
                <c:pt idx="15">
                  <c:v>-4.5726248300869132E-3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7-4F25-B06F-3A3A5229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5504"/>
        <c:axId val="1587837920"/>
      </c:scatterChart>
      <c:valAx>
        <c:axId val="406905504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Free</a:t>
                </a:r>
                <a:r>
                  <a:rPr lang="en-GB" sz="2000" baseline="0"/>
                  <a:t> parameter /keV-1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837920"/>
        <c:crosses val="autoZero"/>
        <c:crossBetween val="midCat"/>
      </c:valAx>
      <c:valAx>
        <c:axId val="158783792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9055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Tables!$A$229:$A$251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Tables!$C$229:$C$251</c:f>
              <c:numCache>
                <c:formatCode>0.000%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9.8395618072187503E-3</c:v>
                </c:pt>
                <c:pt idx="5">
                  <c:v>6.4093961290366897E-3</c:v>
                </c:pt>
                <c:pt idx="6">
                  <c:v>4.6233842384465996E-3</c:v>
                </c:pt>
                <c:pt idx="7">
                  <c:v>4.0099214797694903E-3</c:v>
                </c:pt>
                <c:pt idx="8">
                  <c:v>3.3564970231109801E-3</c:v>
                </c:pt>
                <c:pt idx="9">
                  <c:v>2.51907446833882E-3</c:v>
                </c:pt>
                <c:pt idx="10">
                  <c:v>1.9544728371047901E-3</c:v>
                </c:pt>
                <c:pt idx="11">
                  <c:v>1.52240246336817E-3</c:v>
                </c:pt>
                <c:pt idx="12">
                  <c:v>1.47780303234547E-3</c:v>
                </c:pt>
                <c:pt idx="13">
                  <c:v>1.3981512838358099E-3</c:v>
                </c:pt>
                <c:pt idx="14">
                  <c:v>1.3792076766175E-3</c:v>
                </c:pt>
                <c:pt idx="15">
                  <c:v>9.6727936931309902E-4</c:v>
                </c:pt>
                <c:pt idx="16">
                  <c:v>7.7669906616381602E-4</c:v>
                </c:pt>
                <c:pt idx="17">
                  <c:v>7.0650682818022403E-4</c:v>
                </c:pt>
                <c:pt idx="18">
                  <c:v>5.79752614690079E-4</c:v>
                </c:pt>
                <c:pt idx="19">
                  <c:v>5.3117779113690596E-4</c:v>
                </c:pt>
                <c:pt idx="20">
                  <c:v>4.9806844688671801E-4</c:v>
                </c:pt>
                <c:pt idx="21">
                  <c:v>4.5871639258491999E-4</c:v>
                </c:pt>
                <c:pt idx="22">
                  <c:v>4.4868113413586001E-4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9-4BDF-8740-16116BF7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22735"/>
        <c:axId val="1488840975"/>
      </c:scatterChart>
      <c:valAx>
        <c:axId val="14888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840975"/>
        <c:crosses val="autoZero"/>
        <c:crossBetween val="midCat"/>
      </c:valAx>
      <c:valAx>
        <c:axId val="148884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8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89E30-B0EA-429F-B87A-6F4A60F8F2EB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889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6CBA-0327-91FB-8E9B-499416A41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361949</xdr:colOff>
      <xdr:row>240</xdr:row>
      <xdr:rowOff>185736</xdr:rowOff>
    </xdr:from>
    <xdr:to>
      <xdr:col>16</xdr:col>
      <xdr:colOff>533399</xdr:colOff>
      <xdr:row>258</xdr:row>
      <xdr:rowOff>76199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B55912-8F5B-63DA-7E1B-97CD2F1F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84"/>
    <tableColumn id="9" xr3:uid="{CC8B2236-DD4D-4D4A-B450-AF4A42700DB8}" name="u(eff)" dataDxfId="83"/>
    <tableColumn id="3" xr3:uid="{F519117B-BD8C-4D86-8925-34E52A9B33AA}" name="time /s"/>
    <tableColumn id="4" xr3:uid="{4C05EF6D-660F-41D6-BD8A-A706F835288E}" name="error" dataDxfId="82">
      <calculatedColumnFormula>B15/B$5-1</calculatedColumnFormula>
    </tableColumn>
    <tableColumn id="5" xr3:uid="{C52CC8CE-0CF9-4BDD-85DA-B7B7E424ADFB}" name="L /keV-1" dataDxfId="81"/>
    <tableColumn id="6" xr3:uid="{FF4F8F5D-D5E2-4E8C-95FD-6BDE1A995214}" name="LA /keV-1" dataDxfId="80"/>
    <tableColumn id="8" xr3:uid="{AD370BAA-110E-45FB-8017-6C63B1F0C6DC}" name="LB /keV-1" dataDxfId="79"/>
    <tableColumn id="7" xr3:uid="{0D9EDC29-DB17-43EE-9A9E-873BA5DEC89A}" name="LC /keV-1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23100-27A6-46D3-9F45-28E2D0C102E0}" name="Table47912" displayName="Table47912" ref="A228:M251" totalsRowShown="0">
  <autoFilter ref="A228:M251" xr:uid="{78223100-27A6-46D3-9F45-28E2D0C102E0}"/>
  <tableColumns count="13">
    <tableColumn id="1" xr3:uid="{45FA29F9-7193-43B7-A1F5-19D385ED8402}" name="N"/>
    <tableColumn id="2" xr3:uid="{DAAF6AD1-38AB-4EF8-96AC-F728FFC5D112}" name="eff (stochastic)" dataDxfId="20"/>
    <tableColumn id="3" xr3:uid="{76970522-5EED-44C5-8AEE-275C57FE2786}" name="std" dataDxfId="19"/>
    <tableColumn id="4" xr3:uid="{37E30C36-6877-4C75-A32C-8883F5BB106F}" name="time /s"/>
    <tableColumn id="9" xr3:uid="{604AB221-91DC-4D68-B1E0-A7407FD493AB}" name="interation" dataDxfId="18"/>
    <tableColumn id="5" xr3:uid="{38D53FAD-6F5C-4CF5-B95A-3D60E65BC1B8}" name="error" dataDxfId="17">
      <calculatedColumnFormula>B229/B$5-1</calculatedColumnFormula>
    </tableColumn>
    <tableColumn id="6" xr3:uid="{9A9FA1C5-E36C-4C9F-A102-08E93FA78A66}" name="L /keV-1"/>
    <tableColumn id="13" xr3:uid="{32ED1515-757B-4B11-8DAC-D9A2210702DC}" name="LA /keV-1"/>
    <tableColumn id="12" xr3:uid="{9D36FEA7-0704-44F1-85BC-2248BA9A0657}" name="LB /keV-1"/>
    <tableColumn id="11" xr3:uid="{E5A77F2A-B3C4-4422-92E1-7A19B202B4D7}" name="LC /keV-1"/>
    <tableColumn id="7" xr3:uid="{CAB2DCDF-9259-4B12-BF2F-0B1C26960770}" name="speed /s" dataDxfId="16">
      <calculatedColumnFormula>Table47912[[#This Row],[N]]*Table47912[[#This Row],[interation]]/Table47912[[#This Row],[time /s]]</calculatedColumnFormula>
    </tableColumn>
    <tableColumn id="8" xr3:uid="{560AC3B3-9B23-4FE2-89D0-F2A1B551B6E4}" name="time /h" dataDxfId="15">
      <calculatedColumnFormula>Table47912[[#This Row],[time /s]]/3600</calculatedColumnFormula>
    </tableColumn>
    <tableColumn id="10" xr3:uid="{A6CECFD7-C8F7-4CD3-9C8D-02D23C237D5B}" name="Z-score" dataDxfId="14">
      <calculatedColumnFormula>(Table47912[[#This Row],[eff (stochastic)]]-$C$190)/Table47912[[#This Row],[std]]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FF50F9-CAA8-4901-8DAA-DE7D67A9A232}" name="Table4811" displayName="Table4811" ref="A6:J30" totalsRowShown="0">
  <autoFilter ref="A6:J30" xr:uid="{C1FF50F9-CAA8-4901-8DAA-DE7D67A9A232}"/>
  <tableColumns count="10">
    <tableColumn id="1" xr3:uid="{48F7D0B5-1218-4CB0-8B4D-28E2DB43F1EA}" name="N"/>
    <tableColumn id="2" xr3:uid="{C283DE38-91E7-4180-BA3D-5D3618059FD2}" name="eff (stochastic)" dataDxfId="13"/>
    <tableColumn id="3" xr3:uid="{FCDAC8F5-4C51-4D13-B022-D0797E6572EC}" name="std" dataDxfId="12"/>
    <tableColumn id="4" xr3:uid="{D73814EF-2B36-46C7-86FD-ADAA9307720D}" name="time /s"/>
    <tableColumn id="9" xr3:uid="{BF6212E8-1B53-48B8-A8C2-F75EDD596E37}" name="interation" dataDxfId="11"/>
    <tableColumn id="5" xr3:uid="{79CEE18F-B1D8-48EC-9256-513165B47790}" name="error" dataDxfId="10">
      <calculatedColumnFormula>B7/B$5-1</calculatedColumnFormula>
    </tableColumn>
    <tableColumn id="6" xr3:uid="{FEEC7897-A20C-4052-A578-4F412E6388ED}" name="L /keV-1"/>
    <tableColumn id="7" xr3:uid="{6EBABB07-D417-4ADD-81B9-78352DBFDABC}" name="speed /s" dataDxfId="9">
      <calculatedColumnFormula>Table4811[[#This Row],[N]]*Table4811[[#This Row],[interation]]/Table4811[[#This Row],[time /s]]</calculatedColumnFormula>
    </tableColumn>
    <tableColumn id="8" xr3:uid="{1386FB24-CF6A-48A6-A1E9-17B8372B3639}" name="time /h" dataDxfId="8">
      <calculatedColumnFormula>Table4811[[#This Row],[time /s]]/3600</calculatedColumnFormula>
    </tableColumn>
    <tableColumn id="10" xr3:uid="{5B606735-1E32-47BA-B848-81E220059470}" name="Z-score" dataDxfId="7">
      <calculatedColumnFormula>(Table4811[[#This Row],[eff (stochastic)]]-$C$190)/Table4811[[#This Row],[std]]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5BB7C4-B9BE-4691-8BF7-4E7425CB0075}" name="Table47913" displayName="Table47913" ref="A37:M61" totalsRowShown="0">
  <autoFilter ref="A37:M61" xr:uid="{275BB7C4-B9BE-4691-8BF7-4E7425CB0075}"/>
  <tableColumns count="13">
    <tableColumn id="1" xr3:uid="{57F8EAD3-EFB0-490B-9D64-FF99E4DBF3D7}" name="N"/>
    <tableColumn id="2" xr3:uid="{363F60B2-3B16-449F-88F5-F9E97DEA856B}" name="eff (stochastic)" dataDxfId="6"/>
    <tableColumn id="3" xr3:uid="{9F124886-2ECC-4DE8-A4DF-22757D5DE67C}" name="std" dataDxfId="5"/>
    <tableColumn id="4" xr3:uid="{296B6FA8-E729-43FE-96EF-66E829D5DACA}" name="time /s"/>
    <tableColumn id="9" xr3:uid="{E798660B-9187-4C9F-B176-CF36112C01BA}" name="interation" dataDxfId="4"/>
    <tableColumn id="5" xr3:uid="{D4E0CF2C-26ED-4EE3-B8F9-82C8A7D759BC}" name="error" dataDxfId="3">
      <calculatedColumnFormula>B38/B$5-1</calculatedColumnFormula>
    </tableColumn>
    <tableColumn id="6" xr3:uid="{2E9EF202-B1DE-414D-820B-3B7ED41F1797}" name="L /keV-1"/>
    <tableColumn id="13" xr3:uid="{98F93E68-5324-4994-8424-3D4F39782EA9}" name="LA /keV-1"/>
    <tableColumn id="12" xr3:uid="{ED757CC0-6510-4026-8E88-2066FB58439C}" name="LB /keV-1"/>
    <tableColumn id="11" xr3:uid="{BA9380C9-10C9-4684-9D8F-A3FC43841CF8}" name="LC /keV-1"/>
    <tableColumn id="7" xr3:uid="{DF96A5FA-FFC3-44E7-ACC2-A1C452FAF45E}" name="speed /s" dataDxfId="2">
      <calculatedColumnFormula>Table47913[[#This Row],[N]]*Table47913[[#This Row],[interation]]/Table47913[[#This Row],[time /s]]</calculatedColumnFormula>
    </tableColumn>
    <tableColumn id="8" xr3:uid="{F7398C0F-40CB-4E15-8547-4444629E84D5}" name="time /h" dataDxfId="1">
      <calculatedColumnFormula>Table47913[[#This Row],[time /s]]/3600</calculatedColumnFormula>
    </tableColumn>
    <tableColumn id="10" xr3:uid="{765252F2-7CA1-453D-92C1-2FD8899D671A}" name="Z-score" dataDxfId="0">
      <calculatedColumnFormula>(Table47913[[#This Row],[eff (stochastic)]]-$C$190)/Table47913[[#This Row],[std]]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77" headerRowBorderDxfId="76" tableBorderDxfId="75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74"/>
    <tableColumn id="9" xr3:uid="{DCBF8CA2-4B7B-45F6-A4C1-21C25175DEC1}" name="std" dataDxfId="73"/>
    <tableColumn id="3" xr3:uid="{76B9D488-065E-48FD-8C5C-DFB2F4A7C18C}" name="time /s" dataDxfId="72"/>
    <tableColumn id="4" xr3:uid="{B3632296-46F8-4FFB-B621-41267E9BD825}" name="error" dataDxfId="71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70" headerRowBorderDxfId="69" tableBorderDxfId="68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67"/>
    <tableColumn id="9" xr3:uid="{79B4CF1D-0184-4DC2-9C5F-BA40F6EAABC6}" name="std" dataDxfId="66"/>
    <tableColumn id="3" xr3:uid="{7F75FB14-269C-48EF-ACB6-BFCBC8D8F3E9}" name="time /s" dataDxfId="65"/>
    <tableColumn id="4" xr3:uid="{5373102D-9EEB-4008-B4E8-DDFBFA8B5659}" name="error" dataDxfId="64">
      <calculatedColumnFormula>B63/B$5-1</calculatedColumnFormula>
    </tableColumn>
    <tableColumn id="5" xr3:uid="{2EA1A9A7-9F1E-4C41-8D47-473AFC686CDF}" name="L /keV-1"/>
    <tableColumn id="6" xr3:uid="{6FA56703-B0EB-4061-BA8B-CBE48889BD88}" name="speed" dataDxfId="63">
      <calculatedColumnFormula>Table24[[#This Row],[N]]/Table24[[#This Row],[time /s]]</calculatedColumnFormula>
    </tableColumn>
    <tableColumn id="7" xr3:uid="{4668A5EC-12A1-4427-BA2D-CC7DA1B9E712}" name="time/h" dataDxfId="62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61"/>
    <tableColumn id="3" xr3:uid="{5F8FF70E-D2C0-49A0-8AE0-991399ADA1AA}" name="u" dataDxfId="60"/>
    <tableColumn id="4" xr3:uid="{2CB36EE8-CC8A-4E9E-A506-DCD96BBC92F2}" name="time /s" dataDxfId="59"/>
    <tableColumn id="5" xr3:uid="{9D6C63CC-25B7-465E-BA81-97F393A00604}" name="error" dataDxfId="58">
      <calculatedColumnFormula>B76/B$5-1</calculatedColumnFormula>
    </tableColumn>
    <tableColumn id="6" xr3:uid="{8A97AEEF-A278-406A-9A09-82BAB22A8485}" name="L/keV-1"/>
    <tableColumn id="7" xr3:uid="{18402C67-F13C-4B86-92DE-7941792C7C21}" name="speed" dataDxfId="57">
      <calculatedColumnFormula>10000/Table5[[#This Row],[time /s]]</calculatedColumnFormula>
    </tableColumn>
    <tableColumn id="8" xr3:uid="{AC928F03-2BC6-4639-8B90-568D89035180}" name="time/h" dataDxfId="56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55"/>
    <tableColumn id="3" xr3:uid="{CA5A0DF5-F5FE-4A6F-A33C-CC982089C42E}" name="std" dataDxfId="54"/>
    <tableColumn id="4" xr3:uid="{18704ADD-5A08-490C-8CA4-93F4A0C99976}" name="time /s"/>
    <tableColumn id="9" xr3:uid="{24E1A1F8-7146-4275-9A11-ECCF568B0B0E}" name="interation" dataDxfId="53"/>
    <tableColumn id="5" xr3:uid="{6B02D242-A899-4DBA-9577-367B45D4142B}" name="error" dataDxfId="52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51">
      <calculatedColumnFormula>Table4[[#This Row],[N]]*Table4[[#This Row],[interation]]/Table4[[#This Row],[time /s]]</calculatedColumnFormula>
    </tableColumn>
    <tableColumn id="8" xr3:uid="{0A312CBD-58B9-48C7-9B79-0F6F994FEA00}" name="time /h" dataDxfId="50">
      <calculatedColumnFormula>Table4[[#This Row],[time /s]]/3600</calculatedColumnFormula>
    </tableColumn>
    <tableColumn id="10" xr3:uid="{0C660F51-E374-40AD-A647-0D23A74A704A}" name="Z-score" dataDxfId="49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48"/>
    <tableColumn id="3" xr3:uid="{8A3D8C01-2B92-4C5B-81E8-E7BF75D17D6E}" name="std" dataDxfId="47"/>
    <tableColumn id="4" xr3:uid="{F780DF52-214B-4153-B238-79C45B603F23}" name="time /s"/>
    <tableColumn id="9" xr3:uid="{7FC33D46-B3E6-4ADA-AC9B-FDF0C695575A}" name="interation" dataDxfId="46"/>
    <tableColumn id="5" xr3:uid="{51424C08-23C8-4135-A6F9-E6E1E3E9E069}" name="error" dataDxfId="45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44">
      <calculatedColumnFormula>Table47[[#This Row],[N]]*Table47[[#This Row],[interation]]/Table47[[#This Row],[time /s]]</calculatedColumnFormula>
    </tableColumn>
    <tableColumn id="8" xr3:uid="{2142541B-6C24-4D72-823E-46165F298113}" name="time /h" dataDxfId="43">
      <calculatedColumnFormula>Table47[[#This Row],[time /s]]/3600</calculatedColumnFormula>
    </tableColumn>
    <tableColumn id="10" xr3:uid="{BF5DCFC9-8584-484D-B4FC-744740AAE63E}" name="Z-score" dataDxfId="42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B6E3DF-F151-43AB-98AE-88A67DD42249}" name="Table48" displayName="Table48" ref="A130:J154" totalsRowShown="0">
  <autoFilter ref="A130:J154" xr:uid="{24B6E3DF-F151-43AB-98AE-88A67DD42249}"/>
  <tableColumns count="10">
    <tableColumn id="1" xr3:uid="{1A312C32-9FCA-41AE-BBF3-0E1189CFB3E5}" name="N"/>
    <tableColumn id="2" xr3:uid="{23CC626A-68F3-43FF-9384-035F3812EF42}" name="eff (stochastic)" dataDxfId="41"/>
    <tableColumn id="3" xr3:uid="{FEA266E2-E5E2-4F9E-BCAB-31B870556071}" name="std" dataDxfId="40"/>
    <tableColumn id="4" xr3:uid="{448CB9AD-EE87-451E-8B25-0EE71085E792}" name="time /s"/>
    <tableColumn id="9" xr3:uid="{3D2BDB44-7407-44AF-8B6D-19C74B3EF920}" name="interation" dataDxfId="39"/>
    <tableColumn id="5" xr3:uid="{CF8B6E0E-B6BC-42B6-BD79-992F016E48F9}" name="error" dataDxfId="38">
      <calculatedColumnFormula>B131/B$5-1</calculatedColumnFormula>
    </tableColumn>
    <tableColumn id="6" xr3:uid="{6FFE4936-878E-4317-A067-EE4AC45CE5C5}" name="L /keV-1"/>
    <tableColumn id="7" xr3:uid="{D2FB2BFE-9112-4705-9D7B-07D340DA3BBC}" name="speed /s" dataDxfId="37">
      <calculatedColumnFormula>Table48[[#This Row],[N]]*Table48[[#This Row],[interation]]/Table48[[#This Row],[time /s]]</calculatedColumnFormula>
    </tableColumn>
    <tableColumn id="8" xr3:uid="{EC225E2A-8E22-4676-B463-53E0BCD0C837}" name="time /h" dataDxfId="36">
      <calculatedColumnFormula>Table48[[#This Row],[time /s]]/3600</calculatedColumnFormula>
    </tableColumn>
    <tableColumn id="10" xr3:uid="{9D985096-4123-4E85-B451-0D523A795D58}" name="Z-score" dataDxfId="35">
      <calculatedColumnFormula>(Table48[[#This Row],[eff (stochastic)]]-$C$190)/Table48[[#This Row],[std]]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AD48A6-0370-4313-99C6-706237C08F90}" name="Table479" displayName="Table479" ref="A161:M185" totalsRowShown="0">
  <autoFilter ref="A161:M185" xr:uid="{2EAD48A6-0370-4313-99C6-706237C08F90}"/>
  <tableColumns count="13">
    <tableColumn id="1" xr3:uid="{4936D717-6A48-44A9-B3F8-AD43FF4DBAEA}" name="N"/>
    <tableColumn id="2" xr3:uid="{05152AB6-FBEE-4D8C-8972-8AADD038EDD3}" name="eff (stochastic)" dataDxfId="34"/>
    <tableColumn id="3" xr3:uid="{487B6454-47C0-473F-B56B-87BC9FBD6525}" name="std" dataDxfId="33"/>
    <tableColumn id="4" xr3:uid="{B06F9C07-E7BF-4288-BED3-4C97CB606F5D}" name="time /s"/>
    <tableColumn id="9" xr3:uid="{175C5E83-32ED-47D6-837B-81D7CEDCF30F}" name="interation" dataDxfId="32"/>
    <tableColumn id="5" xr3:uid="{581325E5-812B-46FB-AB3E-4F0EF2E9D513}" name="error" dataDxfId="31">
      <calculatedColumnFormula>B162/B$5-1</calculatedColumnFormula>
    </tableColumn>
    <tableColumn id="6" xr3:uid="{234C2629-0DD0-4C9F-906A-25E8843F567A}" name="L /keV-1"/>
    <tableColumn id="13" xr3:uid="{EB7613CB-4675-4100-8500-0CC47CA99624}" name="LA /keV-1"/>
    <tableColumn id="12" xr3:uid="{247FDCBC-64CE-43CD-8AC9-8259472F6D90}" name="LB /keV-1"/>
    <tableColumn id="11" xr3:uid="{BC1F7DB4-29E0-4C86-B60F-ABD31D50B674}" name="LC /keV-1"/>
    <tableColumn id="7" xr3:uid="{2AECCDA0-2990-4A3D-80AF-B2DAC0A52A36}" name="speed /s" dataDxfId="30">
      <calculatedColumnFormula>Table479[[#This Row],[N]]*Table479[[#This Row],[interation]]/Table479[[#This Row],[time /s]]</calculatedColumnFormula>
    </tableColumn>
    <tableColumn id="8" xr3:uid="{47842E90-0810-4534-9AFB-FD27204EF560}" name="time /h" dataDxfId="29">
      <calculatedColumnFormula>Table479[[#This Row],[time /s]]/3600</calculatedColumnFormula>
    </tableColumn>
    <tableColumn id="10" xr3:uid="{C2D7729C-B424-48AD-8D16-1C4AB2258D34}" name="Z-score" dataDxfId="28">
      <calculatedColumnFormula>(Table479[[#This Row],[eff (stochastic)]]-$C$190)/Table479[[#This Row],[std]]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A4AC05-F008-4798-BA16-6E6B5E6F1B06}" name="Table4810" displayName="Table4810" ref="A199:J222" totalsRowShown="0">
  <autoFilter ref="A199:J222" xr:uid="{BFA4AC05-F008-4798-BA16-6E6B5E6F1B06}"/>
  <tableColumns count="10">
    <tableColumn id="1" xr3:uid="{70792504-3B62-4A4E-9A4E-561921A7B151}" name="N"/>
    <tableColumn id="2" xr3:uid="{656063D4-AEE2-4F98-A3EC-B62963955180}" name="eff (stochastic)" dataDxfId="27"/>
    <tableColumn id="3" xr3:uid="{D6444B7F-EAD4-46F9-893A-0E950CB0A556}" name="std" dataDxfId="26"/>
    <tableColumn id="4" xr3:uid="{5DE5C07E-0F95-44AF-BFC7-19CF5F0AF257}" name="time /s"/>
    <tableColumn id="9" xr3:uid="{0BC7E258-7448-4591-BD3D-0FB0BAA94BA5}" name="interation" dataDxfId="25"/>
    <tableColumn id="5" xr3:uid="{75FA500D-7717-4566-A06E-97BB06EED6CD}" name="error" dataDxfId="24">
      <calculatedColumnFormula>B200/B$5-1</calculatedColumnFormula>
    </tableColumn>
    <tableColumn id="6" xr3:uid="{75F858FE-A078-4D42-A783-27C2E82388D6}" name="L /keV-1"/>
    <tableColumn id="7" xr3:uid="{0F5C4193-AE61-4DBD-BEDE-66F8A36CA71E}" name="speed /s" dataDxfId="23">
      <calculatedColumnFormula>Table4810[[#This Row],[N]]*Table4810[[#This Row],[interation]]/Table4810[[#This Row],[time /s]]</calculatedColumnFormula>
    </tableColumn>
    <tableColumn id="8" xr3:uid="{A476BBAA-4C9B-4896-A471-083FADE1DF38}" name="time /h" dataDxfId="22">
      <calculatedColumnFormula>Table4810[[#This Row],[time /s]]/3600</calculatedColumnFormula>
    </tableColumn>
    <tableColumn id="10" xr3:uid="{FF9CD72C-0F4A-441D-8045-B680474B4E5D}" name="Z-score" dataDxfId="21">
      <calculatedColumnFormula>(Table4810[[#This Row],[eff (stochastic)]]-$C$190)/Table4810[[#This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4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21.85546875" bestFit="1" customWidth="1"/>
    <col min="2" max="2" width="16.28515625" customWidth="1"/>
    <col min="3" max="3" width="9.42578125" customWidth="1"/>
    <col min="4" max="4" width="13.42578125" bestFit="1" customWidth="1"/>
    <col min="5" max="5" width="12" bestFit="1" customWidth="1"/>
    <col min="6" max="6" width="11.7109375" customWidth="1"/>
    <col min="7" max="7" width="11.7109375" bestFit="1" customWidth="1"/>
    <col min="8" max="8" width="12.28515625" customWidth="1"/>
    <col min="9" max="9" width="11.7109375" bestFit="1" customWidth="1"/>
    <col min="10" max="10" width="11" bestFit="1" customWidth="1"/>
  </cols>
  <sheetData>
    <row r="1" spans="1:11" x14ac:dyDescent="0.25">
      <c r="D1" t="s">
        <v>13</v>
      </c>
      <c r="E1" s="4">
        <v>84683</v>
      </c>
      <c r="F1" t="s">
        <v>14</v>
      </c>
    </row>
    <row r="2" spans="1:11" x14ac:dyDescent="0.25">
      <c r="D2" t="s">
        <v>15</v>
      </c>
      <c r="E2">
        <v>86920</v>
      </c>
      <c r="F2" t="s">
        <v>16</v>
      </c>
      <c r="G2" t="s">
        <v>57</v>
      </c>
      <c r="H2">
        <v>7062</v>
      </c>
    </row>
    <row r="3" spans="1:11" x14ac:dyDescent="0.25">
      <c r="A3" t="s">
        <v>0</v>
      </c>
      <c r="E3">
        <f>E1/E2</f>
        <v>0.9742636907501151</v>
      </c>
      <c r="G3" t="s">
        <v>58</v>
      </c>
      <c r="H3">
        <v>2.2999999999999998</v>
      </c>
      <c r="I3">
        <f>H3/H2</f>
        <v>3.2568677428490512E-4</v>
      </c>
    </row>
    <row r="4" spans="1:11" x14ac:dyDescent="0.25">
      <c r="A4" t="s">
        <v>1</v>
      </c>
      <c r="B4" s="5">
        <v>0.9788</v>
      </c>
    </row>
    <row r="5" spans="1:11" x14ac:dyDescent="0.25">
      <c r="A5" t="s">
        <v>2</v>
      </c>
      <c r="B5" s="33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6" spans="1:11" x14ac:dyDescent="0.25">
      <c r="A6" t="s">
        <v>73</v>
      </c>
      <c r="B6">
        <f>I3*B5</f>
        <v>3.1730479874331137E-4</v>
      </c>
    </row>
    <row r="7" spans="1:11" x14ac:dyDescent="0.25"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25">
      <c r="A9" t="s">
        <v>4</v>
      </c>
      <c r="B9">
        <v>0.99234341945900195</v>
      </c>
      <c r="E9" s="3">
        <f>E8*1000</f>
        <v>1.3093253609752</v>
      </c>
      <c r="F9" s="3">
        <f>F8*1000</f>
        <v>1.3031999999999999</v>
      </c>
      <c r="G9" s="3">
        <f>G8*1000</f>
        <v>1.3370199999999999</v>
      </c>
      <c r="H9" s="3">
        <f>H8*1000</f>
        <v>1.29413</v>
      </c>
    </row>
    <row r="10" spans="1:11" x14ac:dyDescent="0.25">
      <c r="A10" t="s">
        <v>5</v>
      </c>
      <c r="B10">
        <v>0.99275350064608003</v>
      </c>
      <c r="F10" s="13">
        <f>F9/$E$9</f>
        <v>0.99532174266399465</v>
      </c>
      <c r="G10" s="13">
        <f>G9/$E$9</f>
        <v>1.0211518388402503</v>
      </c>
      <c r="H10" s="13">
        <f>H9/$E$9</f>
        <v>0.9883945110756257</v>
      </c>
    </row>
    <row r="12" spans="1:11" x14ac:dyDescent="0.25">
      <c r="E12" t="s">
        <v>32</v>
      </c>
      <c r="F12" t="s">
        <v>33</v>
      </c>
    </row>
    <row r="14" spans="1:11" x14ac:dyDescent="0.25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25">
      <c r="A15">
        <v>10</v>
      </c>
      <c r="B15" s="14">
        <v>0.99999999999975597</v>
      </c>
      <c r="C15" s="1"/>
      <c r="D15">
        <v>21</v>
      </c>
      <c r="E15" s="1">
        <f t="shared" ref="E15:E31" si="0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25">
      <c r="A16">
        <v>20</v>
      </c>
      <c r="B16" s="14">
        <v>0.99999999968061704</v>
      </c>
      <c r="C16" s="1"/>
      <c r="D16">
        <v>39</v>
      </c>
      <c r="E16" s="1">
        <f t="shared" si="0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25">
      <c r="A17">
        <v>50</v>
      </c>
      <c r="B17" s="14">
        <v>0.97371157039186895</v>
      </c>
      <c r="C17" s="1"/>
      <c r="D17">
        <v>97</v>
      </c>
      <c r="E17" s="1">
        <f t="shared" si="0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25">
      <c r="A18">
        <v>100</v>
      </c>
      <c r="B18" s="14">
        <v>0.98998357590445796</v>
      </c>
      <c r="C18" s="1"/>
      <c r="D18">
        <v>198</v>
      </c>
      <c r="E18" s="1">
        <f t="shared" si="0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25">
      <c r="A19">
        <v>200</v>
      </c>
      <c r="B19" s="14">
        <v>0.96555246464794797</v>
      </c>
      <c r="C19" s="1"/>
      <c r="D19">
        <v>380</v>
      </c>
      <c r="E19" s="1">
        <f t="shared" si="0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25">
      <c r="A20">
        <v>500</v>
      </c>
      <c r="B20" s="14">
        <v>0.98093903776333202</v>
      </c>
      <c r="C20" s="1"/>
      <c r="D20">
        <v>949</v>
      </c>
      <c r="E20" s="1">
        <f t="shared" si="0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25">
      <c r="A21">
        <v>1000</v>
      </c>
      <c r="B21" s="14">
        <v>0.97841463217168401</v>
      </c>
      <c r="C21" s="1"/>
      <c r="D21">
        <v>1744</v>
      </c>
      <c r="E21" s="1">
        <f t="shared" si="0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25">
      <c r="A22">
        <v>2000</v>
      </c>
      <c r="B22" s="14">
        <v>0.974241617436574</v>
      </c>
      <c r="C22" s="1"/>
      <c r="D22">
        <v>3778</v>
      </c>
      <c r="E22" s="1">
        <f t="shared" si="0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25">
      <c r="A23">
        <v>3000</v>
      </c>
      <c r="B23" s="14">
        <v>0.979438873261817</v>
      </c>
      <c r="C23" s="1"/>
      <c r="D23">
        <v>5904</v>
      </c>
      <c r="E23" s="1">
        <f t="shared" si="0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25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0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25">
      <c r="A25">
        <v>5000</v>
      </c>
      <c r="B25" s="14">
        <v>0.97811167622094497</v>
      </c>
      <c r="C25" s="1"/>
      <c r="D25">
        <v>8584</v>
      </c>
      <c r="E25" s="1">
        <f t="shared" si="0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25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0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25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0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25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0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25">
      <c r="A29">
        <v>9000</v>
      </c>
      <c r="B29" s="17">
        <v>0.97432484706725697</v>
      </c>
      <c r="C29" s="1">
        <v>1.4294584916424401E-3</v>
      </c>
      <c r="D29" s="15">
        <v>14955</v>
      </c>
      <c r="E29" s="1">
        <f t="shared" si="0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25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0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25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0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25">
      <c r="B33" t="s">
        <v>26</v>
      </c>
    </row>
    <row r="34" spans="1:8" x14ac:dyDescent="0.25">
      <c r="A34" t="s">
        <v>34</v>
      </c>
      <c r="B34" t="s">
        <v>35</v>
      </c>
    </row>
    <row r="35" spans="1:8" x14ac:dyDescent="0.25">
      <c r="F35" s="13">
        <f t="shared" ref="F35:H38" si="1">G21/$F$23</f>
        <v>0.97891059344949483</v>
      </c>
      <c r="G35" s="13">
        <f t="shared" si="1"/>
        <v>1.0158967552837022</v>
      </c>
      <c r="H35" s="13">
        <f t="shared" si="1"/>
        <v>0.98471833874446468</v>
      </c>
    </row>
    <row r="36" spans="1:8" x14ac:dyDescent="0.25">
      <c r="F36" s="13">
        <f t="shared" si="1"/>
        <v>1.0118334882060473</v>
      </c>
      <c r="G36" s="13">
        <f t="shared" si="1"/>
        <v>1.0125212457267434</v>
      </c>
      <c r="H36" s="13">
        <f t="shared" si="1"/>
        <v>0.96846167182570453</v>
      </c>
    </row>
    <row r="37" spans="1:8" x14ac:dyDescent="0.25">
      <c r="F37" s="13">
        <f t="shared" si="1"/>
        <v>0.98069972918423032</v>
      </c>
      <c r="G37" s="13">
        <f t="shared" si="1"/>
        <v>1.0302919816604461</v>
      </c>
      <c r="H37" s="13">
        <f t="shared" si="1"/>
        <v>0.98900828789463124</v>
      </c>
    </row>
    <row r="38" spans="1:8" x14ac:dyDescent="0.25">
      <c r="F38" s="13">
        <f t="shared" si="1"/>
        <v>0.98543679027577979</v>
      </c>
      <c r="G38" s="13">
        <f t="shared" si="1"/>
        <v>1.0111869559168549</v>
      </c>
      <c r="H38" s="13">
        <f t="shared" si="1"/>
        <v>1.0150142193172949</v>
      </c>
    </row>
    <row r="42" spans="1:8" x14ac:dyDescent="0.25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25">
      <c r="A45" s="18" t="s">
        <v>6</v>
      </c>
      <c r="B45" s="19" t="s">
        <v>9</v>
      </c>
      <c r="C45" s="19" t="s">
        <v>27</v>
      </c>
      <c r="D45" s="19" t="s">
        <v>12</v>
      </c>
      <c r="E45" s="19" t="s">
        <v>8</v>
      </c>
      <c r="F45" s="19" t="s">
        <v>21</v>
      </c>
    </row>
    <row r="46" spans="1:8" x14ac:dyDescent="0.25">
      <c r="A46" s="6">
        <v>10</v>
      </c>
      <c r="B46" s="9">
        <v>1</v>
      </c>
      <c r="C46" s="9">
        <v>0</v>
      </c>
      <c r="D46" s="26">
        <v>5.2425560000000004</v>
      </c>
      <c r="E46" s="9">
        <f t="shared" ref="E46:E54" si="2">B46/B$5-1</f>
        <v>2.6416163810918381E-2</v>
      </c>
      <c r="F46" s="10">
        <v>4.76132539402004</v>
      </c>
    </row>
    <row r="47" spans="1:8" x14ac:dyDescent="0.25">
      <c r="A47" s="7">
        <v>20</v>
      </c>
      <c r="B47" s="11">
        <v>0.99994626928644204</v>
      </c>
      <c r="C47" s="11">
        <v>5.2350578762301402E-5</v>
      </c>
      <c r="D47" s="27">
        <v>11.377882</v>
      </c>
      <c r="E47" s="11">
        <f t="shared" si="2"/>
        <v>2.6361013738029238E-2</v>
      </c>
      <c r="F47" s="12">
        <v>1.56230482634155</v>
      </c>
    </row>
    <row r="48" spans="1:8" x14ac:dyDescent="0.25">
      <c r="A48" s="6">
        <v>50</v>
      </c>
      <c r="B48" s="9">
        <v>0.97425759014365299</v>
      </c>
      <c r="C48" s="9">
        <v>1.7151998059231201E-2</v>
      </c>
      <c r="D48" s="26">
        <v>28.254159999999999</v>
      </c>
      <c r="E48" s="9">
        <f t="shared" si="2"/>
        <v>-6.2617610817605751E-6</v>
      </c>
      <c r="F48" s="10">
        <v>1.0019229842906301</v>
      </c>
    </row>
    <row r="49" spans="1:8" x14ac:dyDescent="0.25">
      <c r="A49" s="7">
        <v>100</v>
      </c>
      <c r="B49" s="11">
        <v>0.99810930311627499</v>
      </c>
      <c r="C49" s="11">
        <v>1.3704898814054099E-3</v>
      </c>
      <c r="D49" s="27">
        <v>55.383166000000003</v>
      </c>
      <c r="E49" s="11">
        <f t="shared" si="2"/>
        <v>2.4475521968595926E-2</v>
      </c>
      <c r="F49" s="12">
        <v>1.57546064880198</v>
      </c>
    </row>
    <row r="50" spans="1:8" x14ac:dyDescent="0.25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 t="shared" si="2"/>
        <v>1.7637464141415649E-3</v>
      </c>
      <c r="F50">
        <v>0.97567425102328897</v>
      </c>
    </row>
    <row r="51" spans="1:8" x14ac:dyDescent="0.25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 t="shared" si="2"/>
        <v>-4.0977264985676554E-3</v>
      </c>
      <c r="F51">
        <v>0.99882342212500197</v>
      </c>
    </row>
    <row r="52" spans="1:8" x14ac:dyDescent="0.25">
      <c r="A52">
        <v>3000</v>
      </c>
      <c r="B52" s="1">
        <v>0.97426100993836795</v>
      </c>
      <c r="C52" s="1">
        <v>2.4370764873652899E-3</v>
      </c>
      <c r="D52" s="15">
        <v>1751.653804</v>
      </c>
      <c r="E52" s="20">
        <f t="shared" si="2"/>
        <v>-2.7516285093787118E-6</v>
      </c>
      <c r="F52">
        <v>1.0688837073264801</v>
      </c>
    </row>
    <row r="53" spans="1:8" x14ac:dyDescent="0.25">
      <c r="A53">
        <v>5000</v>
      </c>
      <c r="B53" s="1">
        <v>0.97356445244348899</v>
      </c>
      <c r="C53" s="1">
        <v>1.9328846167121999E-3</v>
      </c>
      <c r="D53" s="15">
        <v>2804.289049</v>
      </c>
      <c r="E53" s="20">
        <f t="shared" si="2"/>
        <v>-7.1770950027683078E-4</v>
      </c>
      <c r="F53">
        <v>1.1927623679358801</v>
      </c>
    </row>
    <row r="54" spans="1:8" x14ac:dyDescent="0.25">
      <c r="A54">
        <v>10000</v>
      </c>
      <c r="B54" s="1">
        <v>0.97475463437336396</v>
      </c>
      <c r="C54" s="1">
        <v>1.3103086059575401E-3</v>
      </c>
      <c r="D54" s="15">
        <v>5691.679948</v>
      </c>
      <c r="E54" s="20">
        <f t="shared" si="2"/>
        <v>5.03912470422474E-4</v>
      </c>
      <c r="F54">
        <v>1.0213270926685001</v>
      </c>
    </row>
    <row r="55" spans="1:8" x14ac:dyDescent="0.25">
      <c r="B55" s="1"/>
      <c r="C55" s="1"/>
      <c r="E55" s="20"/>
    </row>
    <row r="56" spans="1:8" x14ac:dyDescent="0.25">
      <c r="B56" s="1"/>
      <c r="C56" s="1"/>
      <c r="E56" s="20"/>
    </row>
    <row r="57" spans="1:8" x14ac:dyDescent="0.25">
      <c r="B57" s="1"/>
      <c r="C57" s="1"/>
      <c r="E57" s="20"/>
    </row>
    <row r="58" spans="1:8" x14ac:dyDescent="0.25">
      <c r="B58" s="1"/>
      <c r="C58" s="1"/>
      <c r="E58" s="20"/>
    </row>
    <row r="59" spans="1:8" x14ac:dyDescent="0.25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25">
      <c r="A62" s="18" t="s">
        <v>6</v>
      </c>
      <c r="B62" s="19" t="s">
        <v>9</v>
      </c>
      <c r="C62" s="19" t="s">
        <v>27</v>
      </c>
      <c r="D62" s="19" t="s">
        <v>12</v>
      </c>
      <c r="E62" s="19" t="s">
        <v>8</v>
      </c>
      <c r="F62" s="19" t="s">
        <v>21</v>
      </c>
      <c r="G62" s="19" t="s">
        <v>42</v>
      </c>
      <c r="H62" s="19" t="s">
        <v>44</v>
      </c>
    </row>
    <row r="63" spans="1:8" x14ac:dyDescent="0.25">
      <c r="A63" s="6">
        <v>10</v>
      </c>
      <c r="B63" s="9">
        <v>0.99999990507450098</v>
      </c>
      <c r="C63" s="9">
        <v>9.0054235389743999E-8</v>
      </c>
      <c r="D63" s="26">
        <v>5.4687739999999998</v>
      </c>
      <c r="E63" s="9">
        <f t="shared" ref="E63:E71" si="3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25">
      <c r="A64" s="7">
        <v>20</v>
      </c>
      <c r="B64" s="11">
        <v>0.99759326286470595</v>
      </c>
      <c r="C64" s="11">
        <v>2.3457292431222801E-3</v>
      </c>
      <c r="D64" s="27">
        <v>11.343603</v>
      </c>
      <c r="E64" s="11">
        <f t="shared" si="3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25">
      <c r="A65" s="6">
        <v>50</v>
      </c>
      <c r="B65" s="9">
        <v>0.98596855589367005</v>
      </c>
      <c r="C65" s="9">
        <v>8.8425708328747996E-3</v>
      </c>
      <c r="D65" s="26">
        <v>28.603586</v>
      </c>
      <c r="E65" s="9">
        <f t="shared" si="3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25">
      <c r="A66" s="7">
        <v>100</v>
      </c>
      <c r="B66" s="11">
        <v>0.98030188273837304</v>
      </c>
      <c r="C66" s="11">
        <v>9.45806051909002E-3</v>
      </c>
      <c r="D66" s="27">
        <v>55.921340999999998</v>
      </c>
      <c r="E66" s="11">
        <f t="shared" si="3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25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 t="shared" si="3"/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25">
      <c r="A68">
        <v>2000</v>
      </c>
      <c r="B68" s="1">
        <v>0.97446988362571296</v>
      </c>
      <c r="C68" s="1">
        <v>2.96694676070435E-3</v>
      </c>
      <c r="D68" s="15">
        <v>1113.903869</v>
      </c>
      <c r="E68" s="20">
        <f t="shared" si="3"/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25">
      <c r="A69">
        <v>3000</v>
      </c>
      <c r="B69" s="1">
        <v>0.96870112152713905</v>
      </c>
      <c r="C69" s="1">
        <v>2.7363097635930401E-3</v>
      </c>
      <c r="D69" s="15">
        <v>1702.973512</v>
      </c>
      <c r="E69" s="20">
        <f t="shared" si="3"/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25">
      <c r="A70">
        <v>5000</v>
      </c>
      <c r="B70" s="1">
        <v>0.97377741640645898</v>
      </c>
      <c r="C70" s="1">
        <v>1.90274375636109E-3</v>
      </c>
      <c r="D70" s="15">
        <v>2867.006691</v>
      </c>
      <c r="E70" s="20">
        <f t="shared" si="3"/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25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0">
        <f t="shared" si="3"/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25">
      <c r="A74" t="s">
        <v>39</v>
      </c>
    </row>
    <row r="75" spans="1:8" x14ac:dyDescent="0.25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25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25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0">
        <f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25">
      <c r="A78" s="5" t="s">
        <v>41</v>
      </c>
      <c r="B78" s="23">
        <v>0.97255643046974405</v>
      </c>
      <c r="C78" s="23">
        <v>1.38806657060112E-3</v>
      </c>
      <c r="D78" s="25">
        <v>3161.9371609999998</v>
      </c>
      <c r="E78" s="21">
        <f>B78/B$5-1</f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0" spans="1:8" x14ac:dyDescent="0.25">
      <c r="A80" t="s">
        <v>54</v>
      </c>
    </row>
    <row r="82" spans="1:11" x14ac:dyDescent="0.25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4">
        <f>AVERAGE(H86:H96)</f>
        <v>3.5297902205180307</v>
      </c>
      <c r="I82" t="s">
        <v>49</v>
      </c>
      <c r="K82" t="s">
        <v>52</v>
      </c>
    </row>
    <row r="83" spans="1:11" x14ac:dyDescent="0.25">
      <c r="E83" t="s">
        <v>47</v>
      </c>
      <c r="F83">
        <v>20</v>
      </c>
      <c r="H83" s="24">
        <f>_xlfn.STDEV.S(H86:H96)</f>
        <v>7.1019712816277225E-2</v>
      </c>
    </row>
    <row r="85" spans="1:11" x14ac:dyDescent="0.25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1" x14ac:dyDescent="0.25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4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29">
        <f>ABS(Table4[[#This Row],[error]])/Table4[[#This Row],[std]]</f>
        <v>264.1616381091838</v>
      </c>
      <c r="K86" s="14">
        <f t="shared" ref="K86:K95" si="5">B$5</f>
        <v>0.9742636907501151</v>
      </c>
    </row>
    <row r="87" spans="1:11" x14ac:dyDescent="0.25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0">
        <f t="shared" si="4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29">
        <f>ABS(Table4[[#This Row],[error]])/Table4[[#This Row],[std]]</f>
        <v>264.14100767231861</v>
      </c>
      <c r="K87" s="14">
        <f t="shared" si="5"/>
        <v>0.9742636907501151</v>
      </c>
    </row>
    <row r="88" spans="1:11" x14ac:dyDescent="0.25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0">
        <f t="shared" si="4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29">
        <f>ABS(Table4[[#This Row],[error]])/Table4[[#This Row],[std]]</f>
        <v>0.64063705779426539</v>
      </c>
      <c r="K88" s="14">
        <f t="shared" si="5"/>
        <v>0.9742636907501151</v>
      </c>
    </row>
    <row r="89" spans="1:11" x14ac:dyDescent="0.25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2">
        <f t="shared" si="4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29">
        <f>ABS(Table4[[#This Row],[error]])/Table4[[#This Row],[std]]</f>
        <v>17.103753411899092</v>
      </c>
      <c r="K89" s="14">
        <f t="shared" si="5"/>
        <v>0.9742636907501151</v>
      </c>
    </row>
    <row r="90" spans="1:11" x14ac:dyDescent="0.25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0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0">
        <f>ABS(Table4[[#This Row],[error]])/Table4[[#This Row],[std]]</f>
        <v>0.75321157251008963</v>
      </c>
      <c r="K90" s="14">
        <f t="shared" si="5"/>
        <v>0.9742636907501151</v>
      </c>
    </row>
    <row r="91" spans="1:11" x14ac:dyDescent="0.25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0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0">
        <f>ABS(Table4[[#This Row],[error]])/Table4[[#This Row],[std]]</f>
        <v>0.59052928593604526</v>
      </c>
      <c r="K91" s="14">
        <f t="shared" si="5"/>
        <v>0.9742636907501151</v>
      </c>
    </row>
    <row r="92" spans="1:11" x14ac:dyDescent="0.25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0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0">
        <f>ABS(Table4[[#This Row],[error]])/Table4[[#This Row],[std]]</f>
        <v>1.3579392458518909</v>
      </c>
      <c r="K92" s="14">
        <f t="shared" si="5"/>
        <v>0.9742636907501151</v>
      </c>
    </row>
    <row r="93" spans="1:11" x14ac:dyDescent="0.25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2">
        <f t="shared" si="4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0">
        <f>ABS(Table4[[#This Row],[error]])/Table4[[#This Row],[std]]</f>
        <v>0.36847538800239804</v>
      </c>
      <c r="K93" s="14">
        <f t="shared" si="5"/>
        <v>0.9742636907501151</v>
      </c>
    </row>
    <row r="94" spans="1:11" x14ac:dyDescent="0.25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2">
        <f t="shared" si="4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0">
        <f>ABS(Table4[[#This Row],[error]])/Table4[[#This Row],[std]]</f>
        <v>0.69778375218106037</v>
      </c>
      <c r="K94" s="14">
        <f t="shared" si="5"/>
        <v>0.9742636907501151</v>
      </c>
    </row>
    <row r="95" spans="1:11" x14ac:dyDescent="0.25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2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0">
        <f>ABS(Table4[[#This Row],[error]])/Table4[[#This Row],[std]]</f>
        <v>0.59053942442003371</v>
      </c>
      <c r="K95" s="14">
        <f t="shared" si="5"/>
        <v>0.9742636907501151</v>
      </c>
    </row>
    <row r="96" spans="1:11" x14ac:dyDescent="0.25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2">
        <f t="shared" si="4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0">
        <f>ABS(Table4[[#This Row],[error]])/Table4[[#This Row],[std]]</f>
        <v>1.7480593605447583</v>
      </c>
      <c r="K96" s="14">
        <f>B$5</f>
        <v>0.9742636907501151</v>
      </c>
    </row>
    <row r="97" spans="1:14" x14ac:dyDescent="0.25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2">
        <f t="shared" si="4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0">
        <f>ABS(Table4[[#This Row],[error]])/Table4[[#This Row],[std]]</f>
        <v>1.0691180241689571</v>
      </c>
      <c r="K97" s="14">
        <f>B$5</f>
        <v>0.9742636907501151</v>
      </c>
    </row>
    <row r="98" spans="1:14" x14ac:dyDescent="0.25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0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0">
        <f>ABS(Table4[[#This Row],[error]])/Table4[[#This Row],[std]]</f>
        <v>0.17010334657209036</v>
      </c>
      <c r="K98" s="14">
        <f>B$5</f>
        <v>0.9742636907501151</v>
      </c>
    </row>
    <row r="99" spans="1:14" x14ac:dyDescent="0.25">
      <c r="A99">
        <v>50000</v>
      </c>
      <c r="B99" s="1"/>
      <c r="C99" s="23"/>
      <c r="D99" s="15"/>
      <c r="E99" s="15"/>
      <c r="F99" s="21"/>
      <c r="I99" s="5"/>
      <c r="J99" s="30"/>
      <c r="K99" s="14">
        <v>0.97430000000000005</v>
      </c>
    </row>
    <row r="102" spans="1:14" x14ac:dyDescent="0.25">
      <c r="A102" t="s">
        <v>51</v>
      </c>
    </row>
    <row r="104" spans="1:14" x14ac:dyDescent="0.25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4">
        <f>AVERAGE(K108:K118)*3</f>
        <v>3.4033226295919339</v>
      </c>
      <c r="I104" t="s">
        <v>49</v>
      </c>
      <c r="K104" t="s">
        <v>53</v>
      </c>
    </row>
    <row r="105" spans="1:14" x14ac:dyDescent="0.25">
      <c r="E105" t="s">
        <v>47</v>
      </c>
      <c r="F105">
        <v>20</v>
      </c>
      <c r="H105" s="24">
        <f>_xlfn.STDEV.S(K108:K118)</f>
        <v>4.6098267241727206E-2</v>
      </c>
    </row>
    <row r="107" spans="1:14" x14ac:dyDescent="0.25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4" x14ac:dyDescent="0.25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6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29">
        <f>ABS(Table47[[#This Row],[error]])/Table47[[#This Row],[std]]</f>
        <v>0.80348637294937952</v>
      </c>
      <c r="N108" s="14">
        <f t="shared" ref="N108:N120" si="7">B$5</f>
        <v>0.9742636907501151</v>
      </c>
    </row>
    <row r="109" spans="1:14" x14ac:dyDescent="0.25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0">
        <f t="shared" si="6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29">
        <f>ABS(Table47[[#This Row],[error]])/Table47[[#This Row],[std]]</f>
        <v>261.5557744330913</v>
      </c>
      <c r="N109" s="14">
        <f t="shared" si="7"/>
        <v>0.9742636907501151</v>
      </c>
    </row>
    <row r="110" spans="1:14" x14ac:dyDescent="0.25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0">
        <f t="shared" si="6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29">
        <f>ABS(Table47[[#This Row],[error]])/Table47[[#This Row],[std]]</f>
        <v>172.34984397420689</v>
      </c>
      <c r="N110" s="14">
        <f t="shared" si="7"/>
        <v>0.9742636907501151</v>
      </c>
    </row>
    <row r="111" spans="1:14" x14ac:dyDescent="0.25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2">
        <f t="shared" si="6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0">
        <f>ABS(Table47[[#This Row],[error]])/Table47[[#This Row],[std]]</f>
        <v>0.26890985735689038</v>
      </c>
      <c r="N111" s="14">
        <f t="shared" si="7"/>
        <v>0.9742636907501151</v>
      </c>
    </row>
    <row r="112" spans="1:14" x14ac:dyDescent="0.25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0">
        <f t="shared" si="6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0">
        <f>ABS(Table47[[#This Row],[error]])/Table47[[#This Row],[std]]</f>
        <v>2.4233900362220711E-2</v>
      </c>
      <c r="N112" s="14">
        <f t="shared" si="7"/>
        <v>0.9742636907501151</v>
      </c>
    </row>
    <row r="113" spans="1:14" x14ac:dyDescent="0.25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0">
        <f t="shared" si="6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0">
        <f>ABS(Table47[[#This Row],[error]])/Table47[[#This Row],[std]]</f>
        <v>0.51991702514683646</v>
      </c>
      <c r="N113" s="14">
        <f t="shared" si="7"/>
        <v>0.9742636907501151</v>
      </c>
    </row>
    <row r="114" spans="1:14" x14ac:dyDescent="0.25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0">
        <f t="shared" si="6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0">
        <f>ABS(Table47[[#This Row],[error]])/Table47[[#This Row],[std]]</f>
        <v>9.8995957761396039E-2</v>
      </c>
      <c r="N114" s="14">
        <f t="shared" si="7"/>
        <v>0.9742636907501151</v>
      </c>
    </row>
    <row r="115" spans="1:14" x14ac:dyDescent="0.25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2">
        <f t="shared" si="6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0">
        <f>ABS(Table47[[#This Row],[error]])/Table47[[#This Row],[std]]</f>
        <v>0.5788501453060575</v>
      </c>
      <c r="N115" s="14">
        <f t="shared" si="7"/>
        <v>0.9742636907501151</v>
      </c>
    </row>
    <row r="116" spans="1:14" x14ac:dyDescent="0.25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2">
        <f t="shared" si="6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0">
        <f>ABS(Table47[[#This Row],[error]])/Table47[[#This Row],[std]]</f>
        <v>0.54125133944052917</v>
      </c>
      <c r="N116" s="14">
        <f t="shared" si="7"/>
        <v>0.9742636907501151</v>
      </c>
    </row>
    <row r="117" spans="1:14" x14ac:dyDescent="0.25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2">
        <f t="shared" si="6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1">
        <f>ABS(Table47[[#This Row],[error]])/Table47[[#This Row],[std]]</f>
        <v>2.0829563591647076</v>
      </c>
      <c r="N117" s="14">
        <f t="shared" si="7"/>
        <v>0.9742636907501151</v>
      </c>
    </row>
    <row r="118" spans="1:14" x14ac:dyDescent="0.25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2">
        <f t="shared" si="6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0">
        <f>ABS(Table47[[#This Row],[error]])/Table47[[#This Row],[std]]</f>
        <v>0.74644609352354552</v>
      </c>
      <c r="N118" s="14">
        <f t="shared" si="7"/>
        <v>0.9742636907501151</v>
      </c>
    </row>
    <row r="119" spans="1:14" x14ac:dyDescent="0.25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6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0">
        <f>ABS(Table47[[#This Row],[error]])/Table47[[#This Row],[std]]</f>
        <v>1.0272944133494091</v>
      </c>
      <c r="N119" s="14">
        <f t="shared" si="7"/>
        <v>0.9742636907501151</v>
      </c>
    </row>
    <row r="120" spans="1:14" x14ac:dyDescent="0.25">
      <c r="A120">
        <v>20000</v>
      </c>
      <c r="B120" s="1"/>
      <c r="C120" s="1"/>
      <c r="D120" s="15"/>
      <c r="E120" s="15">
        <v>20</v>
      </c>
      <c r="F120" s="20">
        <f t="shared" si="6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0" t="e">
        <f>ABS(Table47[[#This Row],[error]])/Table47[[#This Row],[std]]</f>
        <v>#DIV/0!</v>
      </c>
      <c r="N120" s="14">
        <f t="shared" si="7"/>
        <v>0.9742636907501151</v>
      </c>
    </row>
    <row r="121" spans="1:14" x14ac:dyDescent="0.25">
      <c r="A121">
        <v>50000</v>
      </c>
      <c r="B121" s="1"/>
      <c r="C121" s="23"/>
      <c r="D121" s="15"/>
      <c r="E121" s="15"/>
      <c r="F121" s="21">
        <f t="shared" si="6"/>
        <v>-1</v>
      </c>
      <c r="L121" s="5"/>
      <c r="M121" s="30"/>
      <c r="N121" s="14"/>
    </row>
    <row r="125" spans="1:14" x14ac:dyDescent="0.25">
      <c r="A125" t="s">
        <v>55</v>
      </c>
    </row>
    <row r="127" spans="1:14" x14ac:dyDescent="0.25">
      <c r="A127" t="s">
        <v>28</v>
      </c>
      <c r="B127" t="s">
        <v>29</v>
      </c>
      <c r="C127">
        <v>1</v>
      </c>
      <c r="D127" t="s">
        <v>30</v>
      </c>
      <c r="E127" t="s">
        <v>31</v>
      </c>
      <c r="H127" s="24">
        <f>AVERAGE(H131:H141)</f>
        <v>219.47972931048059</v>
      </c>
      <c r="I127" t="s">
        <v>49</v>
      </c>
      <c r="K127" t="s">
        <v>52</v>
      </c>
    </row>
    <row r="128" spans="1:14" x14ac:dyDescent="0.25">
      <c r="E128" t="s">
        <v>47</v>
      </c>
      <c r="F128">
        <v>20</v>
      </c>
      <c r="H128" s="24">
        <f>_xlfn.STDEV.S(H131:H141)</f>
        <v>2.5954777181250956</v>
      </c>
    </row>
    <row r="130" spans="1:15" x14ac:dyDescent="0.25">
      <c r="A130" t="s">
        <v>6</v>
      </c>
      <c r="B130" t="s">
        <v>9</v>
      </c>
      <c r="C130" t="s">
        <v>27</v>
      </c>
      <c r="D130" t="s">
        <v>12</v>
      </c>
      <c r="E130" t="s">
        <v>48</v>
      </c>
      <c r="F130" t="s">
        <v>8</v>
      </c>
      <c r="G130" t="s">
        <v>21</v>
      </c>
      <c r="H130" t="s">
        <v>45</v>
      </c>
      <c r="I130" t="s">
        <v>43</v>
      </c>
      <c r="J130" t="s">
        <v>50</v>
      </c>
      <c r="K130" t="s">
        <v>46</v>
      </c>
      <c r="L130" t="s">
        <v>37</v>
      </c>
      <c r="M130" t="s">
        <v>59</v>
      </c>
      <c r="N130" t="s">
        <v>60</v>
      </c>
      <c r="O130" t="s">
        <v>69</v>
      </c>
    </row>
    <row r="131" spans="1:15" x14ac:dyDescent="0.25">
      <c r="A131">
        <v>10</v>
      </c>
      <c r="B131">
        <v>0.94934267475711298</v>
      </c>
      <c r="C131">
        <v>1</v>
      </c>
      <c r="D131" s="15">
        <v>0.92199399999999998</v>
      </c>
      <c r="E131">
        <v>20</v>
      </c>
      <c r="F131" s="9">
        <f t="shared" ref="F131:F134" si="8">B131/B$5-1</f>
        <v>-2.5579333633807821E-2</v>
      </c>
      <c r="G131">
        <v>1.09356114777284</v>
      </c>
      <c r="H131" s="15">
        <f>Table48[[#This Row],[N]]*Table48[[#This Row],[interation]]/Table48[[#This Row],[time /s]]</f>
        <v>216.9211513307028</v>
      </c>
      <c r="I131" s="24">
        <f>Table48[[#This Row],[time /s]]/3600</f>
        <v>2.5610944444444443E-4</v>
      </c>
      <c r="J131" s="29">
        <f>(Table48[[#This Row],[eff (stochastic)]]-$C$190)/Table48[[#This Row],[std]]</f>
        <v>-2.3885055923652532E-2</v>
      </c>
      <c r="K131" s="14">
        <f t="shared" ref="K131:K140" si="9">B$5</f>
        <v>0.9742636907501151</v>
      </c>
      <c r="L131">
        <f>K131*I$3</f>
        <v>3.1730479874331137E-4</v>
      </c>
      <c r="M131" s="14">
        <f>K131-L131</f>
        <v>0.97394638595137184</v>
      </c>
      <c r="N131" s="14">
        <f>K131+L131</f>
        <v>0.97458099554885835</v>
      </c>
      <c r="O131" s="20">
        <f>$C$190</f>
        <v>0.97322773068076551</v>
      </c>
    </row>
    <row r="132" spans="1:15" x14ac:dyDescent="0.25">
      <c r="A132">
        <v>20</v>
      </c>
      <c r="B132">
        <v>0.97957331328959696</v>
      </c>
      <c r="C132">
        <v>1</v>
      </c>
      <c r="D132" s="15">
        <v>1.8123</v>
      </c>
      <c r="E132">
        <v>20</v>
      </c>
      <c r="F132" s="20">
        <f t="shared" si="8"/>
        <v>5.4498823982589428E-3</v>
      </c>
      <c r="G132">
        <v>1.4270509831248399</v>
      </c>
      <c r="H132" s="15">
        <f>Table48[[#This Row],[N]]*Table48[[#This Row],[interation]]/Table48[[#This Row],[time /s]]</f>
        <v>220.71400982177343</v>
      </c>
      <c r="I132" s="24">
        <f>Table48[[#This Row],[time /s]]/3600</f>
        <v>5.0341666666666666E-4</v>
      </c>
      <c r="J132" s="30">
        <f>(Table48[[#This Row],[eff (stochastic)]]-$C$190)/Table48[[#This Row],[std]]</f>
        <v>6.345582608831446E-3</v>
      </c>
      <c r="K132" s="14">
        <f t="shared" si="9"/>
        <v>0.9742636907501151</v>
      </c>
      <c r="L132">
        <f t="shared" ref="L132:L153" si="10">K132*I$3</f>
        <v>3.1730479874331137E-4</v>
      </c>
      <c r="M132" s="14">
        <f t="shared" ref="M132:M153" si="11">K132-L132</f>
        <v>0.97394638595137184</v>
      </c>
      <c r="N132" s="14">
        <f t="shared" ref="N132:N153" si="12">K132+L132</f>
        <v>0.97458099554885835</v>
      </c>
      <c r="O132" s="20">
        <f t="shared" ref="O132:O153" si="13">$C$190</f>
        <v>0.97322773068076551</v>
      </c>
    </row>
    <row r="133" spans="1:15" x14ac:dyDescent="0.25">
      <c r="A133">
        <v>50</v>
      </c>
      <c r="B133">
        <v>0.96595199848387403</v>
      </c>
      <c r="C133">
        <v>1</v>
      </c>
      <c r="D133" s="15">
        <v>4.5312739999999998</v>
      </c>
      <c r="E133" s="15">
        <v>20</v>
      </c>
      <c r="F133" s="20">
        <f t="shared" si="8"/>
        <v>-8.5312552906919858E-3</v>
      </c>
      <c r="G133">
        <v>1.3653632691832001</v>
      </c>
      <c r="H133" s="15">
        <f>Table48[[#This Row],[N]]*Table48[[#This Row],[interation]]/Table48[[#This Row],[time /s]]</f>
        <v>220.68848628443126</v>
      </c>
      <c r="I133" s="24">
        <f>Table48[[#This Row],[time /s]]/3600</f>
        <v>1.2586872222222223E-3</v>
      </c>
      <c r="J133" s="30">
        <f>(Table48[[#This Row],[eff (stochastic)]]-$C$190)/Table48[[#This Row],[std]]</f>
        <v>-7.2757321968914823E-3</v>
      </c>
      <c r="K133" s="14">
        <f t="shared" si="9"/>
        <v>0.9742636907501151</v>
      </c>
      <c r="L133">
        <f t="shared" si="10"/>
        <v>3.1730479874331137E-4</v>
      </c>
      <c r="M133" s="14">
        <f t="shared" si="11"/>
        <v>0.97394638595137184</v>
      </c>
      <c r="N133" s="14">
        <f t="shared" si="12"/>
        <v>0.97458099554885835</v>
      </c>
      <c r="O133" s="20">
        <f t="shared" si="13"/>
        <v>0.97322773068076551</v>
      </c>
    </row>
    <row r="134" spans="1:15" x14ac:dyDescent="0.25">
      <c r="A134">
        <v>100</v>
      </c>
      <c r="B134">
        <v>0.95785877364049798</v>
      </c>
      <c r="C134">
        <v>1</v>
      </c>
      <c r="D134" s="15">
        <v>9.3910239999999998</v>
      </c>
      <c r="E134" s="15">
        <v>20</v>
      </c>
      <c r="F134" s="22">
        <f t="shared" si="8"/>
        <v>-1.6838272087289274E-2</v>
      </c>
      <c r="G134">
        <v>0.87948488487350795</v>
      </c>
      <c r="H134" s="15">
        <f>Table48[[#This Row],[N]]*Table48[[#This Row],[interation]]/Table48[[#This Row],[time /s]]</f>
        <v>212.96932049156726</v>
      </c>
      <c r="I134" s="24">
        <f>Table48[[#This Row],[time /s]]/3600</f>
        <v>2.6086177777777777E-3</v>
      </c>
      <c r="J134" s="30">
        <f>(Table48[[#This Row],[eff (stochastic)]]-$C$190)/Table48[[#This Row],[std]]</f>
        <v>-1.5368957040267528E-2</v>
      </c>
      <c r="K134" s="14">
        <f t="shared" si="9"/>
        <v>0.9742636907501151</v>
      </c>
      <c r="L134">
        <f t="shared" si="10"/>
        <v>3.1730479874331137E-4</v>
      </c>
      <c r="M134" s="14">
        <f t="shared" si="11"/>
        <v>0.97394638595137184</v>
      </c>
      <c r="N134" s="14">
        <f t="shared" si="12"/>
        <v>0.97458099554885835</v>
      </c>
      <c r="O134" s="20">
        <f t="shared" si="13"/>
        <v>0.97322773068076551</v>
      </c>
    </row>
    <row r="135" spans="1:15" x14ac:dyDescent="0.25">
      <c r="A135">
        <v>200</v>
      </c>
      <c r="B135">
        <v>0.95501693276030197</v>
      </c>
      <c r="C135">
        <v>1.19904190874659E-2</v>
      </c>
      <c r="D135" s="15">
        <v>17.984493000000001</v>
      </c>
      <c r="E135" s="15">
        <v>20</v>
      </c>
      <c r="F135" s="20">
        <f>B135/B$5-1</f>
        <v>-1.9755183501701135E-2</v>
      </c>
      <c r="G135">
        <v>1.41767833682572</v>
      </c>
      <c r="H135" s="15">
        <f>Table48[[#This Row],[N]]*Table48[[#This Row],[interation]]/Table48[[#This Row],[time /s]]</f>
        <v>222.41383173826472</v>
      </c>
      <c r="I135" s="24">
        <f>Table48[[#This Row],[time /s]]/3600</f>
        <v>4.9956925000000001E-3</v>
      </c>
      <c r="J135" s="30">
        <f>(Table48[[#This Row],[eff (stochastic)]]-$C$190)/Table48[[#This Row],[std]]</f>
        <v>-1.5187791008489495</v>
      </c>
      <c r="K135" s="14">
        <f t="shared" si="9"/>
        <v>0.9742636907501151</v>
      </c>
      <c r="L135">
        <f t="shared" si="10"/>
        <v>3.1730479874331137E-4</v>
      </c>
      <c r="M135" s="14">
        <f t="shared" si="11"/>
        <v>0.97394638595137184</v>
      </c>
      <c r="N135" s="14">
        <f t="shared" si="12"/>
        <v>0.97458099554885835</v>
      </c>
      <c r="O135" s="20">
        <f t="shared" si="13"/>
        <v>0.97322773068076551</v>
      </c>
    </row>
    <row r="136" spans="1:15" x14ac:dyDescent="0.25">
      <c r="A136">
        <v>500</v>
      </c>
      <c r="B136">
        <v>0.97723951981593304</v>
      </c>
      <c r="C136">
        <v>5.4190492029467501E-3</v>
      </c>
      <c r="D136" s="15">
        <v>45.578356999999997</v>
      </c>
      <c r="E136" s="15">
        <v>20</v>
      </c>
      <c r="F136" s="20">
        <f>B136/B$5-1</f>
        <v>3.0544390538937982E-3</v>
      </c>
      <c r="G136">
        <v>1.4288303450593001</v>
      </c>
      <c r="H136" s="15">
        <f>Table48[[#This Row],[N]]*Table48[[#This Row],[interation]]/Table48[[#This Row],[time /s]]</f>
        <v>219.40237994976434</v>
      </c>
      <c r="I136" s="24">
        <f>Table48[[#This Row],[time /s]]/3600</f>
        <v>1.2660654722222222E-2</v>
      </c>
      <c r="J136" s="30">
        <f>(Table48[[#This Row],[eff (stochastic)]]-$C$190)/Table48[[#This Row],[std]]</f>
        <v>0.74031236567957648</v>
      </c>
      <c r="K136" s="14">
        <f t="shared" si="9"/>
        <v>0.9742636907501151</v>
      </c>
      <c r="L136">
        <f t="shared" si="10"/>
        <v>3.1730479874331137E-4</v>
      </c>
      <c r="M136" s="14">
        <f t="shared" si="11"/>
        <v>0.97394638595137184</v>
      </c>
      <c r="N136" s="14">
        <f t="shared" si="12"/>
        <v>0.97458099554885835</v>
      </c>
      <c r="O136" s="20">
        <f t="shared" si="13"/>
        <v>0.97322773068076551</v>
      </c>
    </row>
    <row r="137" spans="1:15" x14ac:dyDescent="0.25">
      <c r="A137">
        <v>800</v>
      </c>
      <c r="B137">
        <v>0.97354384236607105</v>
      </c>
      <c r="C137">
        <v>4.4031902721608897E-3</v>
      </c>
      <c r="D137" s="15">
        <v>72.531563000000006</v>
      </c>
      <c r="E137" s="15">
        <v>20</v>
      </c>
      <c r="F137" s="20">
        <f>B137/B$5-1</f>
        <v>-7.3886401687595082E-4</v>
      </c>
      <c r="G137">
        <v>1.2455392180998199</v>
      </c>
      <c r="H137" s="15">
        <f>Table48[[#This Row],[N]]*Table48[[#This Row],[interation]]/Table48[[#This Row],[time /s]]</f>
        <v>220.59361935989162</v>
      </c>
      <c r="I137" s="24">
        <f>Table48[[#This Row],[time /s]]/3600</f>
        <v>2.014765638888889E-2</v>
      </c>
      <c r="J137" s="30">
        <f>(Table48[[#This Row],[eff (stochastic)]]-$C$190)/Table48[[#This Row],[std]]</f>
        <v>7.1791511555645046E-2</v>
      </c>
      <c r="K137" s="14">
        <f t="shared" si="9"/>
        <v>0.9742636907501151</v>
      </c>
      <c r="L137">
        <f t="shared" si="10"/>
        <v>3.1730479874331137E-4</v>
      </c>
      <c r="M137" s="14">
        <f t="shared" si="11"/>
        <v>0.97394638595137184</v>
      </c>
      <c r="N137" s="14">
        <f t="shared" si="12"/>
        <v>0.97458099554885835</v>
      </c>
      <c r="O137" s="20">
        <f t="shared" si="13"/>
        <v>0.97322773068076551</v>
      </c>
    </row>
    <row r="138" spans="1:15" x14ac:dyDescent="0.25">
      <c r="A138">
        <v>1000</v>
      </c>
      <c r="B138">
        <v>0.96363739083850497</v>
      </c>
      <c r="C138">
        <v>4.6183691021437099E-3</v>
      </c>
      <c r="D138" s="15">
        <v>90.797678000000005</v>
      </c>
      <c r="E138" s="15">
        <v>20</v>
      </c>
      <c r="F138" s="22">
        <f t="shared" ref="F138:F139" si="14">B138/B$5-1</f>
        <v>-1.0907005990779206E-2</v>
      </c>
      <c r="G138">
        <v>1.0733303678161801</v>
      </c>
      <c r="H138" s="15">
        <f>Table48[[#This Row],[N]]*Table48[[#This Row],[interation]]/Table48[[#This Row],[time /s]]</f>
        <v>220.26995007515498</v>
      </c>
      <c r="I138" s="24">
        <f>Table48[[#This Row],[time /s]]/3600</f>
        <v>2.5221577222222225E-2</v>
      </c>
      <c r="J138" s="30">
        <f>(Table48[[#This Row],[eff (stochastic)]]-$C$190)/Table48[[#This Row],[std]]</f>
        <v>-2.0765641788589377</v>
      </c>
      <c r="K138" s="14">
        <f t="shared" si="9"/>
        <v>0.9742636907501151</v>
      </c>
      <c r="L138">
        <f t="shared" si="10"/>
        <v>3.1730479874331137E-4</v>
      </c>
      <c r="M138" s="14">
        <f t="shared" si="11"/>
        <v>0.97394638595137184</v>
      </c>
      <c r="N138" s="14">
        <f t="shared" si="12"/>
        <v>0.97458099554885835</v>
      </c>
      <c r="O138" s="20">
        <f t="shared" si="13"/>
        <v>0.97322773068076551</v>
      </c>
    </row>
    <row r="139" spans="1:15" x14ac:dyDescent="0.25">
      <c r="A139">
        <v>2000</v>
      </c>
      <c r="B139">
        <v>0.97039664451421803</v>
      </c>
      <c r="C139">
        <v>2.9078905629399601E-3</v>
      </c>
      <c r="D139" s="15">
        <v>182.73725300000001</v>
      </c>
      <c r="E139" s="15">
        <v>20</v>
      </c>
      <c r="F139" s="22">
        <f t="shared" si="14"/>
        <v>-3.9691987627289427E-3</v>
      </c>
      <c r="G139">
        <v>1.0729456676274101</v>
      </c>
      <c r="H139" s="15">
        <f>Table48[[#This Row],[N]]*Table48[[#This Row],[interation]]/Table48[[#This Row],[time /s]]</f>
        <v>218.8935170214034</v>
      </c>
      <c r="I139" s="24">
        <f>Table48[[#This Row],[time /s]]/3600</f>
        <v>5.0760348055555557E-2</v>
      </c>
      <c r="J139" s="30">
        <f>(Table48[[#This Row],[eff (stochastic)]]-$C$190)/Table48[[#This Row],[std]]</f>
        <v>-0.97358759047836108</v>
      </c>
      <c r="K139" s="14">
        <f t="shared" si="9"/>
        <v>0.9742636907501151</v>
      </c>
      <c r="L139">
        <f t="shared" si="10"/>
        <v>3.1730479874331137E-4</v>
      </c>
      <c r="M139" s="14">
        <f t="shared" si="11"/>
        <v>0.97394638595137184</v>
      </c>
      <c r="N139" s="14">
        <f t="shared" si="12"/>
        <v>0.97458099554885835</v>
      </c>
      <c r="O139" s="20">
        <f t="shared" si="13"/>
        <v>0.97322773068076551</v>
      </c>
    </row>
    <row r="140" spans="1:15" x14ac:dyDescent="0.25">
      <c r="A140">
        <v>3000</v>
      </c>
      <c r="B140">
        <v>0.96813885456906201</v>
      </c>
      <c r="C140">
        <v>2.5015876316468498E-3</v>
      </c>
      <c r="D140" s="15">
        <v>272.96894099999997</v>
      </c>
      <c r="E140" s="15">
        <v>20</v>
      </c>
      <c r="F140" s="22">
        <f>B140/B$5-1</f>
        <v>-6.2866308569268226E-3</v>
      </c>
      <c r="G140">
        <v>1.05693334483617</v>
      </c>
      <c r="H140" s="15">
        <f>Table48[[#This Row],[N]]*Table48[[#This Row],[interation]]/Table48[[#This Row],[time /s]]</f>
        <v>219.80522685179778</v>
      </c>
      <c r="I140" s="24">
        <f>Table48[[#This Row],[time /s]]/3600</f>
        <v>7.5824705833333325E-2</v>
      </c>
      <c r="J140" s="29">
        <f>(Table48[[#This Row],[eff (stochastic)]]-$C$190)/Table48[[#This Row],[std]]</f>
        <v>-2.0342585833594731</v>
      </c>
      <c r="K140" s="14">
        <f t="shared" si="9"/>
        <v>0.9742636907501151</v>
      </c>
      <c r="L140">
        <f t="shared" si="10"/>
        <v>3.1730479874331137E-4</v>
      </c>
      <c r="M140" s="14">
        <f t="shared" si="11"/>
        <v>0.97394638595137184</v>
      </c>
      <c r="N140" s="14">
        <f t="shared" si="12"/>
        <v>0.97458099554885835</v>
      </c>
      <c r="O140" s="20">
        <f t="shared" si="13"/>
        <v>0.97322773068076551</v>
      </c>
    </row>
    <row r="141" spans="1:15" x14ac:dyDescent="0.25">
      <c r="A141">
        <v>5000</v>
      </c>
      <c r="B141">
        <v>0.97103187144924497</v>
      </c>
      <c r="C141">
        <v>1.85258287457991E-3</v>
      </c>
      <c r="D141" s="15">
        <v>451.25227799999999</v>
      </c>
      <c r="E141" s="15">
        <v>20</v>
      </c>
      <c r="F141" s="22">
        <f t="shared" ref="F141:F145" si="15">B141/B$5-1</f>
        <v>-3.3171915689291787E-3</v>
      </c>
      <c r="G141">
        <v>1.127780299471</v>
      </c>
      <c r="H141" s="15">
        <f>Table48[[#This Row],[N]]*Table48[[#This Row],[interation]]/Table48[[#This Row],[time /s]]</f>
        <v>221.60552949053479</v>
      </c>
      <c r="I141" s="24">
        <f>Table48[[#This Row],[time /s]]/3600</f>
        <v>0.12534785500000001</v>
      </c>
      <c r="J141" s="30">
        <f>(Table48[[#This Row],[eff (stochastic)]]-$C$190)/Table48[[#This Row],[std]]</f>
        <v>-1.1852960866965145</v>
      </c>
      <c r="K141" s="14">
        <f>B$5</f>
        <v>0.9742636907501151</v>
      </c>
      <c r="L141">
        <f t="shared" si="10"/>
        <v>3.1730479874331137E-4</v>
      </c>
      <c r="M141" s="14">
        <f t="shared" si="11"/>
        <v>0.97394638595137184</v>
      </c>
      <c r="N141" s="14">
        <f t="shared" si="12"/>
        <v>0.97458099554885835</v>
      </c>
      <c r="O141" s="20">
        <f t="shared" si="13"/>
        <v>0.97322773068076551</v>
      </c>
    </row>
    <row r="142" spans="1:15" x14ac:dyDescent="0.25">
      <c r="A142">
        <v>7000</v>
      </c>
      <c r="B142">
        <v>0.96818437938268498</v>
      </c>
      <c r="C142">
        <v>1.6230100649483399E-3</v>
      </c>
      <c r="D142" s="15">
        <v>674.86001599999997</v>
      </c>
      <c r="E142" s="15">
        <v>20</v>
      </c>
      <c r="F142" s="20">
        <f>B142/B$5-1</f>
        <v>-6.2399034523696884E-3</v>
      </c>
      <c r="G142">
        <v>1.0730054108763101</v>
      </c>
      <c r="H142" s="15">
        <f>Table48[[#This Row],[N]]*Table48[[#This Row],[interation]]/Table48[[#This Row],[time /s]]</f>
        <v>207.45042924575932</v>
      </c>
      <c r="I142" s="24">
        <f>Table48[[#This Row],[time /s]]/3600</f>
        <v>0.18746111555555556</v>
      </c>
      <c r="J142" s="30">
        <f>(Table48[[#This Row],[eff (stochastic)]]-$C$190)/Table48[[#This Row],[std]]</f>
        <v>-3.1074060518787125</v>
      </c>
      <c r="K142" s="14">
        <f t="shared" ref="K142:K153" si="16">B$5</f>
        <v>0.9742636907501151</v>
      </c>
      <c r="L142">
        <f t="shared" si="10"/>
        <v>3.1730479874331137E-4</v>
      </c>
      <c r="M142" s="14">
        <f t="shared" si="11"/>
        <v>0.97394638595137184</v>
      </c>
      <c r="N142" s="14">
        <f t="shared" si="12"/>
        <v>0.97458099554885835</v>
      </c>
      <c r="O142" s="20">
        <f t="shared" si="13"/>
        <v>0.97322773068076551</v>
      </c>
    </row>
    <row r="143" spans="1:15" x14ac:dyDescent="0.25">
      <c r="A143">
        <v>8000</v>
      </c>
      <c r="B143">
        <v>0.97174668033061695</v>
      </c>
      <c r="C143">
        <v>1.4427685067143999E-3</v>
      </c>
      <c r="D143" s="15">
        <v>756.95043299999998</v>
      </c>
      <c r="E143" s="15">
        <v>20</v>
      </c>
      <c r="F143" s="20">
        <f>B143/B$5-1</f>
        <v>-2.5835001790533996E-3</v>
      </c>
      <c r="G143">
        <v>1.2833144054308101</v>
      </c>
      <c r="H143" s="15">
        <f>Table48[[#This Row],[N]]*Table48[[#This Row],[interation]]/Table48[[#This Row],[time /s]]</f>
        <v>211.37447450274462</v>
      </c>
      <c r="I143" s="24">
        <f>Table48[[#This Row],[time /s]]/3600</f>
        <v>0.21026400916666665</v>
      </c>
      <c r="J143" s="30">
        <f>(Table48[[#This Row],[eff (stochastic)]]-$C$190)/Table48[[#This Row],[std]]</f>
        <v>-1.0265336006823018</v>
      </c>
      <c r="K143" s="14">
        <f t="shared" si="16"/>
        <v>0.9742636907501151</v>
      </c>
      <c r="L143">
        <f t="shared" si="10"/>
        <v>3.1730479874331137E-4</v>
      </c>
      <c r="M143" s="14">
        <f t="shared" si="11"/>
        <v>0.97394638595137184</v>
      </c>
      <c r="N143" s="14">
        <f t="shared" si="12"/>
        <v>0.97458099554885835</v>
      </c>
      <c r="O143" s="20">
        <f t="shared" si="13"/>
        <v>0.97322773068076551</v>
      </c>
    </row>
    <row r="144" spans="1:15" x14ac:dyDescent="0.25">
      <c r="A144">
        <v>9000</v>
      </c>
      <c r="B144">
        <v>0.96955095523422397</v>
      </c>
      <c r="C144">
        <v>1.42991914826034E-3</v>
      </c>
      <c r="D144" s="15">
        <v>843.74263900000005</v>
      </c>
      <c r="E144" s="15">
        <v>20</v>
      </c>
      <c r="F144" s="20">
        <f>B144/B$5-1</f>
        <v>-4.8372279092764314E-3</v>
      </c>
      <c r="G144">
        <v>1.2021208561146299</v>
      </c>
      <c r="H144" s="15">
        <f>Table48[[#This Row],[N]]*Table48[[#This Row],[interation]]/Table48[[#This Row],[time /s]]</f>
        <v>213.33519450117535</v>
      </c>
      <c r="I144" s="24">
        <f>Table48[[#This Row],[time /s]]/3600</f>
        <v>0.23437295527777779</v>
      </c>
      <c r="J144" s="30">
        <f>(Table48[[#This Row],[eff (stochastic)]]-$C$190)/Table48[[#This Row],[std]]</f>
        <v>-2.5713170223748416</v>
      </c>
      <c r="K144" s="14">
        <f t="shared" si="16"/>
        <v>0.9742636907501151</v>
      </c>
      <c r="L144">
        <f t="shared" si="10"/>
        <v>3.1730479874331137E-4</v>
      </c>
      <c r="M144" s="14">
        <f t="shared" si="11"/>
        <v>0.97394638595137184</v>
      </c>
      <c r="N144" s="14">
        <f t="shared" si="12"/>
        <v>0.97458099554885835</v>
      </c>
      <c r="O144" s="20">
        <f t="shared" si="13"/>
        <v>0.97322773068076551</v>
      </c>
    </row>
    <row r="145" spans="1:16" x14ac:dyDescent="0.25">
      <c r="A145">
        <v>10000</v>
      </c>
      <c r="B145">
        <v>0.96526124268628899</v>
      </c>
      <c r="C145">
        <v>1.42931740034885E-3</v>
      </c>
      <c r="D145" s="15">
        <v>905.02535599999999</v>
      </c>
      <c r="E145" s="15">
        <v>17</v>
      </c>
      <c r="F145" s="22">
        <f t="shared" si="15"/>
        <v>-9.2402582065794769E-3</v>
      </c>
      <c r="G145">
        <v>1.0729490168751501</v>
      </c>
      <c r="H145" s="15">
        <f>Table48[[#This Row],[N]]*Table48[[#This Row],[interation]]/Table48[[#This Row],[time /s]]</f>
        <v>187.84004102532572</v>
      </c>
      <c r="I145" s="24">
        <f>Table48[[#This Row],[time /s]]/3600</f>
        <v>0.25139593222222223</v>
      </c>
      <c r="J145" s="30">
        <f>(Table48[[#This Row],[eff (stochastic)]]-$C$190)/Table48[[#This Row],[std]]</f>
        <v>-5.5736311560554439</v>
      </c>
      <c r="K145" s="14">
        <f t="shared" si="16"/>
        <v>0.9742636907501151</v>
      </c>
      <c r="L145">
        <f t="shared" si="10"/>
        <v>3.1730479874331137E-4</v>
      </c>
      <c r="M145" s="14">
        <f t="shared" si="11"/>
        <v>0.97394638595137184</v>
      </c>
      <c r="N145" s="14">
        <f t="shared" si="12"/>
        <v>0.97458099554885835</v>
      </c>
      <c r="O145" s="20">
        <f t="shared" si="13"/>
        <v>0.97322773068076551</v>
      </c>
    </row>
    <row r="146" spans="1:16" x14ac:dyDescent="0.25">
      <c r="A146">
        <v>20000</v>
      </c>
      <c r="B146">
        <v>0.96980874840673903</v>
      </c>
      <c r="C146">
        <v>9.4206670490230198E-4</v>
      </c>
      <c r="D146" s="15">
        <v>1777.1452380000001</v>
      </c>
      <c r="E146" s="15">
        <v>20</v>
      </c>
      <c r="F146" s="20">
        <f t="shared" ref="F146:F153" si="17">B146/B$5-1</f>
        <v>-4.5726248300869132E-3</v>
      </c>
      <c r="G146">
        <v>1.1375419693611599</v>
      </c>
      <c r="H146" s="15">
        <f>Table48[[#This Row],[N]]*Table48[[#This Row],[interation]]/Table48[[#This Row],[time /s]]</f>
        <v>225.08008430991276</v>
      </c>
      <c r="I146" s="24">
        <f>Table48[[#This Row],[time /s]]/3600</f>
        <v>0.49365145500000002</v>
      </c>
      <c r="J146" s="30">
        <f>(Table48[[#This Row],[eff (stochastic)]]-$C$190)/Table48[[#This Row],[std]]</f>
        <v>-3.6292358664570914</v>
      </c>
      <c r="K146" s="14">
        <f t="shared" si="16"/>
        <v>0.9742636907501151</v>
      </c>
      <c r="L146">
        <f t="shared" si="10"/>
        <v>3.1730479874331137E-4</v>
      </c>
      <c r="M146" s="14">
        <f t="shared" si="11"/>
        <v>0.97394638595137184</v>
      </c>
      <c r="N146" s="14">
        <f t="shared" si="12"/>
        <v>0.97458099554885835</v>
      </c>
      <c r="O146" s="20">
        <f t="shared" si="13"/>
        <v>0.97322773068076551</v>
      </c>
    </row>
    <row r="147" spans="1:16" x14ac:dyDescent="0.25">
      <c r="A147">
        <v>30000</v>
      </c>
      <c r="B147">
        <v>0.96986334163071097</v>
      </c>
      <c r="C147">
        <v>7.7350541733606205E-4</v>
      </c>
      <c r="D147" s="15">
        <v>2820.7693079999999</v>
      </c>
      <c r="E147" s="15">
        <v>20</v>
      </c>
      <c r="F147" s="20">
        <f t="shared" si="17"/>
        <v>-4.5165894625674996E-3</v>
      </c>
      <c r="G147">
        <v>1.1865370812533</v>
      </c>
      <c r="H147" s="15">
        <f>Table48[[#This Row],[N]]*Table48[[#This Row],[interation]]/Table48[[#This Row],[time /s]]</f>
        <v>212.70792981841393</v>
      </c>
      <c r="I147" s="24">
        <f>Table48[[#This Row],[time /s]]/3600</f>
        <v>0.78354702999999992</v>
      </c>
      <c r="J147" s="30">
        <f>(Table48[[#This Row],[eff (stochastic)]]-$C$190)/Table48[[#This Row],[std]]</f>
        <v>-4.3495352128772815</v>
      </c>
      <c r="K147" s="14">
        <f t="shared" si="16"/>
        <v>0.9742636907501151</v>
      </c>
      <c r="L147">
        <f t="shared" si="10"/>
        <v>3.1730479874331137E-4</v>
      </c>
      <c r="M147" s="14">
        <f t="shared" si="11"/>
        <v>0.97394638595137184</v>
      </c>
      <c r="N147" s="14">
        <f t="shared" si="12"/>
        <v>0.97458099554885835</v>
      </c>
      <c r="O147" s="20">
        <f t="shared" si="13"/>
        <v>0.97322773068076551</v>
      </c>
    </row>
    <row r="148" spans="1:16" x14ac:dyDescent="0.25">
      <c r="A148">
        <v>40000</v>
      </c>
      <c r="B148">
        <v>0.96914501415389298</v>
      </c>
      <c r="C148">
        <v>6.8387606827295796E-4</v>
      </c>
      <c r="D148" s="15">
        <v>3752.6048460000002</v>
      </c>
      <c r="E148" s="15">
        <v>20</v>
      </c>
      <c r="F148" s="20">
        <f t="shared" si="17"/>
        <v>-5.2538923956830796E-3</v>
      </c>
      <c r="G148">
        <v>1.1731696090519801</v>
      </c>
      <c r="H148" s="15">
        <f>Table48[[#This Row],[N]]*Table48[[#This Row],[interation]]/Table48[[#This Row],[time /s]]</f>
        <v>213.1852494015566</v>
      </c>
      <c r="I148" s="24">
        <f>Table48[[#This Row],[time /s]]/3600</f>
        <v>1.0423902350000001</v>
      </c>
      <c r="J148" s="30">
        <f>(Table48[[#This Row],[eff (stochastic)]]-$C$190)/Table48[[#This Row],[std]]</f>
        <v>-5.9699654897749426</v>
      </c>
      <c r="K148" s="14">
        <f t="shared" si="16"/>
        <v>0.9742636907501151</v>
      </c>
      <c r="L148">
        <f t="shared" si="10"/>
        <v>3.1730479874331137E-4</v>
      </c>
      <c r="M148" s="14">
        <f t="shared" si="11"/>
        <v>0.97394638595137184</v>
      </c>
      <c r="N148" s="14">
        <f t="shared" si="12"/>
        <v>0.97458099554885835</v>
      </c>
      <c r="O148" s="20">
        <f t="shared" si="13"/>
        <v>0.97322773068076551</v>
      </c>
    </row>
    <row r="149" spans="1:16" x14ac:dyDescent="0.25">
      <c r="A149">
        <v>60000</v>
      </c>
      <c r="B149">
        <v>0.97008775787077695</v>
      </c>
      <c r="C149">
        <v>5.5099932034214803E-4</v>
      </c>
      <c r="D149" s="15">
        <v>4580.2534340000002</v>
      </c>
      <c r="E149" s="15">
        <v>20</v>
      </c>
      <c r="F149" s="20">
        <f t="shared" si="17"/>
        <v>-4.2862450063421154E-3</v>
      </c>
      <c r="G149">
        <v>1.1831669366137401</v>
      </c>
      <c r="H149" s="15">
        <f>Table48[[#This Row],[N]]*Table48[[#This Row],[interation]]/Table48[[#This Row],[time /s]]</f>
        <v>261.99423619055574</v>
      </c>
      <c r="I149" s="24">
        <f>Table48[[#This Row],[time /s]]/3600</f>
        <v>1.2722926205555556</v>
      </c>
      <c r="J149" s="30">
        <f>(Table48[[#This Row],[eff (stochastic)]]-$C$190)/Table48[[#This Row],[std]]</f>
        <v>-5.6986872652379539</v>
      </c>
      <c r="K149" s="14">
        <f t="shared" si="16"/>
        <v>0.9742636907501151</v>
      </c>
      <c r="L149">
        <f t="shared" si="10"/>
        <v>3.1730479874331137E-4</v>
      </c>
      <c r="M149" s="14">
        <f t="shared" si="11"/>
        <v>0.97394638595137184</v>
      </c>
      <c r="N149" s="14">
        <f t="shared" si="12"/>
        <v>0.97458099554885835</v>
      </c>
      <c r="O149" s="20">
        <f t="shared" si="13"/>
        <v>0.97322773068076551</v>
      </c>
    </row>
    <row r="150" spans="1:16" x14ac:dyDescent="0.25">
      <c r="A150">
        <v>70000</v>
      </c>
      <c r="B150">
        <v>0.96958918982659903</v>
      </c>
      <c r="C150">
        <v>5.1509202429247101E-4</v>
      </c>
      <c r="D150" s="15">
        <v>5676.9708179999998</v>
      </c>
      <c r="E150" s="15">
        <v>20</v>
      </c>
      <c r="F150" s="20">
        <f t="shared" si="17"/>
        <v>-4.7979833056459587E-3</v>
      </c>
      <c r="G150">
        <v>1.18518518393726</v>
      </c>
      <c r="H150" s="15">
        <f>Table48[[#This Row],[N]]*Table48[[#This Row],[interation]]/Table48[[#This Row],[time /s]]</f>
        <v>246.61039221146126</v>
      </c>
      <c r="I150" s="24">
        <f>Table48[[#This Row],[time /s]]/3600</f>
        <v>1.5769363383333332</v>
      </c>
      <c r="J150" s="30">
        <f>(Table48[[#This Row],[eff (stochastic)]]-$C$190)/Table48[[#This Row],[std]]</f>
        <v>-7.0638656445212344</v>
      </c>
      <c r="K150" s="14">
        <f t="shared" si="16"/>
        <v>0.9742636907501151</v>
      </c>
      <c r="L150">
        <f t="shared" si="10"/>
        <v>3.1730479874331137E-4</v>
      </c>
      <c r="M150" s="14">
        <f t="shared" si="11"/>
        <v>0.97394638595137184</v>
      </c>
      <c r="N150" s="14">
        <f t="shared" si="12"/>
        <v>0.97458099554885835</v>
      </c>
      <c r="O150" s="20">
        <f t="shared" si="13"/>
        <v>0.97322773068076551</v>
      </c>
    </row>
    <row r="151" spans="1:16" x14ac:dyDescent="0.25">
      <c r="A151">
        <v>80000</v>
      </c>
      <c r="B151">
        <v>0.96923880872934498</v>
      </c>
      <c r="C151">
        <v>4.8656769430492999E-4</v>
      </c>
      <c r="D151" s="15">
        <v>6579.9411419999997</v>
      </c>
      <c r="E151" s="15">
        <v>20</v>
      </c>
      <c r="F151" s="20">
        <f t="shared" si="17"/>
        <v>-5.1576201273613176E-3</v>
      </c>
      <c r="G151">
        <v>1.1348512618946001</v>
      </c>
      <c r="H151" s="15">
        <f>Table48[[#This Row],[N]]*Table48[[#This Row],[interation]]/Table48[[#This Row],[time /s]]</f>
        <v>243.16326931667257</v>
      </c>
      <c r="I151" s="24">
        <f>Table48[[#This Row],[time /s]]/3600</f>
        <v>1.8277614283333332</v>
      </c>
      <c r="J151" s="30">
        <f>(Table48[[#This Row],[eff (stochastic)]]-$C$190)/Table48[[#This Row],[std]]</f>
        <v>-8.1980821951584204</v>
      </c>
      <c r="K151" s="14">
        <f t="shared" si="16"/>
        <v>0.9742636907501151</v>
      </c>
      <c r="L151">
        <f t="shared" si="10"/>
        <v>3.1730479874331137E-4</v>
      </c>
      <c r="M151" s="14">
        <f t="shared" si="11"/>
        <v>0.97394638595137184</v>
      </c>
      <c r="N151" s="14">
        <f t="shared" si="12"/>
        <v>0.97458099554885835</v>
      </c>
      <c r="O151" s="20">
        <f t="shared" si="13"/>
        <v>0.97322773068076551</v>
      </c>
    </row>
    <row r="152" spans="1:16" x14ac:dyDescent="0.25">
      <c r="A152">
        <v>90000</v>
      </c>
      <c r="B152">
        <v>0.97035523854055095</v>
      </c>
      <c r="C152">
        <v>4.5115861240757903E-4</v>
      </c>
      <c r="D152" s="15">
        <v>7463.976087</v>
      </c>
      <c r="E152" s="15">
        <v>20</v>
      </c>
      <c r="F152" s="20">
        <f t="shared" si="17"/>
        <v>-4.0116985233791258E-3</v>
      </c>
      <c r="G152">
        <v>1.1753237622363799</v>
      </c>
      <c r="H152" s="15">
        <f>Table48[[#This Row],[N]]*Table48[[#This Row],[interation]]/Table48[[#This Row],[time /s]]</f>
        <v>241.15832888787764</v>
      </c>
      <c r="I152" s="24">
        <f>Table48[[#This Row],[time /s]]/3600</f>
        <v>2.0733266908333334</v>
      </c>
      <c r="J152" s="30">
        <f>(Table48[[#This Row],[eff (stochastic)]]-$C$190)/Table48[[#This Row],[std]]</f>
        <v>-6.36692298720775</v>
      </c>
      <c r="K152" s="14">
        <f t="shared" si="16"/>
        <v>0.9742636907501151</v>
      </c>
      <c r="L152">
        <f t="shared" si="10"/>
        <v>3.1730479874331137E-4</v>
      </c>
      <c r="M152" s="14">
        <f t="shared" si="11"/>
        <v>0.97394638595137184</v>
      </c>
      <c r="N152" s="14">
        <f t="shared" si="12"/>
        <v>0.97458099554885835</v>
      </c>
      <c r="O152" s="20">
        <f t="shared" si="13"/>
        <v>0.97322773068076551</v>
      </c>
    </row>
    <row r="153" spans="1:16" x14ac:dyDescent="0.25">
      <c r="A153">
        <v>100000</v>
      </c>
      <c r="B153">
        <v>0.96983619955914702</v>
      </c>
      <c r="C153">
        <v>4.3408346688334902E-4</v>
      </c>
      <c r="D153" s="15">
        <v>8178.3266439999998</v>
      </c>
      <c r="E153" s="15">
        <v>20</v>
      </c>
      <c r="F153" s="20">
        <f t="shared" si="17"/>
        <v>-4.5444485235400789E-3</v>
      </c>
      <c r="G153">
        <v>1.16392926850776</v>
      </c>
      <c r="H153" s="15">
        <f>Table48[[#This Row],[N]]*Table48[[#This Row],[interation]]/Table48[[#This Row],[time /s]]</f>
        <v>244.54880405972693</v>
      </c>
      <c r="I153" s="24">
        <f>Table48[[#This Row],[time /s]]/3600</f>
        <v>2.271757401111111</v>
      </c>
      <c r="J153" s="30">
        <f>(Table48[[#This Row],[eff (stochastic)]]-$C$190)/Table48[[#This Row],[std]]</f>
        <v>-7.8130852252198313</v>
      </c>
      <c r="K153" s="14">
        <f t="shared" si="16"/>
        <v>0.9742636907501151</v>
      </c>
      <c r="L153">
        <f t="shared" si="10"/>
        <v>3.1730479874331137E-4</v>
      </c>
      <c r="M153" s="14">
        <f t="shared" si="11"/>
        <v>0.97394638595137184</v>
      </c>
      <c r="N153" s="14">
        <f t="shared" si="12"/>
        <v>0.97458099554885835</v>
      </c>
      <c r="O153" s="20">
        <f t="shared" si="13"/>
        <v>0.97322773068076551</v>
      </c>
    </row>
    <row r="154" spans="1:16" x14ac:dyDescent="0.25">
      <c r="B154" s="1"/>
      <c r="C154" s="1"/>
      <c r="D154" s="15"/>
      <c r="E154" s="15"/>
      <c r="F154" s="20"/>
      <c r="I154" s="24"/>
      <c r="J154" s="30"/>
      <c r="K154" s="14"/>
      <c r="M154" s="14"/>
      <c r="N154" s="14"/>
      <c r="O154" s="20"/>
    </row>
    <row r="156" spans="1:16" x14ac:dyDescent="0.25">
      <c r="A156" t="s">
        <v>51</v>
      </c>
    </row>
    <row r="158" spans="1:16" x14ac:dyDescent="0.25">
      <c r="A158" t="s">
        <v>28</v>
      </c>
      <c r="B158" t="s">
        <v>29</v>
      </c>
      <c r="C158">
        <v>1</v>
      </c>
      <c r="D158" t="s">
        <v>30</v>
      </c>
      <c r="E158" t="s">
        <v>33</v>
      </c>
      <c r="H158" s="24">
        <f>AVERAGE(K162:K172)*3</f>
        <v>213.5367421130548</v>
      </c>
      <c r="I158" t="s">
        <v>49</v>
      </c>
      <c r="K158" t="s">
        <v>53</v>
      </c>
      <c r="O158" s="28">
        <f>H158/H104</f>
        <v>62.743608336262362</v>
      </c>
      <c r="P158" s="32" t="s">
        <v>56</v>
      </c>
    </row>
    <row r="159" spans="1:16" x14ac:dyDescent="0.25">
      <c r="E159" t="s">
        <v>47</v>
      </c>
      <c r="F159">
        <v>20</v>
      </c>
      <c r="H159" s="24">
        <f>_xlfn.STDEV.S(K162:K172)</f>
        <v>4.4405190304637721</v>
      </c>
    </row>
    <row r="161" spans="1:14" x14ac:dyDescent="0.25">
      <c r="A161" t="s">
        <v>6</v>
      </c>
      <c r="B161" t="s">
        <v>9</v>
      </c>
      <c r="C161" t="s">
        <v>27</v>
      </c>
      <c r="D161" t="s">
        <v>12</v>
      </c>
      <c r="E161" t="s">
        <v>48</v>
      </c>
      <c r="F161" t="s">
        <v>8</v>
      </c>
      <c r="G161" t="s">
        <v>21</v>
      </c>
      <c r="H161" t="s">
        <v>22</v>
      </c>
      <c r="I161" t="s">
        <v>23</v>
      </c>
      <c r="J161" t="s">
        <v>24</v>
      </c>
      <c r="K161" t="s">
        <v>45</v>
      </c>
      <c r="L161" t="s">
        <v>43</v>
      </c>
      <c r="M161" t="s">
        <v>50</v>
      </c>
    </row>
    <row r="162" spans="1:14" x14ac:dyDescent="0.25">
      <c r="A162">
        <v>10</v>
      </c>
      <c r="B162" s="1">
        <v>0.99999999999975597</v>
      </c>
      <c r="C162" s="1">
        <v>1E-4</v>
      </c>
      <c r="D162" s="15">
        <v>3.0923910000000001</v>
      </c>
      <c r="E162">
        <v>20</v>
      </c>
      <c r="F162" s="9">
        <f t="shared" ref="F162:F180" si="18">B162/B$5-1</f>
        <v>2.6416163810667914E-2</v>
      </c>
      <c r="G162">
        <v>2.5699951241173902</v>
      </c>
      <c r="H162">
        <v>2.5278640600000002</v>
      </c>
      <c r="I162">
        <v>2.6226589599999999</v>
      </c>
      <c r="J162">
        <v>2.5594623599999999</v>
      </c>
      <c r="K162">
        <f>Table479[[#This Row],[N]]*Table479[[#This Row],[interation]]/Table479[[#This Row],[time /s]]</f>
        <v>64.674874554996435</v>
      </c>
      <c r="L162">
        <f>Table479[[#This Row],[time /s]]/3600</f>
        <v>8.5899750000000008E-4</v>
      </c>
      <c r="M162" s="29">
        <f>(Table479[[#This Row],[eff (stochastic)]]-$C$190)/Table479[[#This Row],[std]]</f>
        <v>267.72269318990459</v>
      </c>
      <c r="N162" s="14"/>
    </row>
    <row r="163" spans="1:14" x14ac:dyDescent="0.25">
      <c r="A163">
        <v>20</v>
      </c>
      <c r="B163" s="1">
        <v>0.99999999998685996</v>
      </c>
      <c r="C163" s="1">
        <v>1E-4</v>
      </c>
      <c r="D163" s="15">
        <v>5.907921</v>
      </c>
      <c r="E163">
        <v>20</v>
      </c>
      <c r="F163" s="20">
        <f t="shared" si="18"/>
        <v>2.6416163797431169E-2</v>
      </c>
      <c r="G163">
        <v>3.4324264855820998</v>
      </c>
      <c r="H163">
        <v>3.4466985299999999</v>
      </c>
      <c r="I163">
        <v>3.4466985299999999</v>
      </c>
      <c r="J163">
        <v>3.4038824000000001</v>
      </c>
      <c r="K163">
        <f>Table479[[#This Row],[N]]*Table479[[#This Row],[interation]]/Table479[[#This Row],[time /s]]</f>
        <v>67.705712381732937</v>
      </c>
      <c r="L163">
        <f>Table479[[#This Row],[time /s]]/3600</f>
        <v>1.6410891666666667E-3</v>
      </c>
      <c r="M163" s="29">
        <f>(Table479[[#This Row],[eff (stochastic)]]-$C$190)/Table479[[#This Row],[std]]</f>
        <v>267.72269306094444</v>
      </c>
      <c r="N163" s="14"/>
    </row>
    <row r="164" spans="1:14" x14ac:dyDescent="0.25">
      <c r="A164">
        <v>50</v>
      </c>
      <c r="B164" s="1">
        <v>0.99355282406985101</v>
      </c>
      <c r="C164" s="1">
        <v>4.4605023803087401E-3</v>
      </c>
      <c r="D164" s="15">
        <v>12.671714</v>
      </c>
      <c r="E164" s="15">
        <v>20</v>
      </c>
      <c r="F164" s="20">
        <f t="shared" si="18"/>
        <v>1.9798678225280808E-2</v>
      </c>
      <c r="G164">
        <v>1.0098406394308499</v>
      </c>
      <c r="H164">
        <v>1.0352274800000001</v>
      </c>
      <c r="I164">
        <v>1.0035132200000001</v>
      </c>
      <c r="J164">
        <v>0.99078122000000002</v>
      </c>
      <c r="K164">
        <f>Table479[[#This Row],[N]]*Table479[[#This Row],[interation]]/Table479[[#This Row],[time /s]]</f>
        <v>78.915922502670128</v>
      </c>
      <c r="L164">
        <f>Table479[[#This Row],[time /s]]/3600</f>
        <v>3.5199205555555553E-3</v>
      </c>
      <c r="M164" s="29">
        <f>(Table479[[#This Row],[eff (stochastic)]]-$C$190)/Table479[[#This Row],[std]]</f>
        <v>4.5566825563892364</v>
      </c>
      <c r="N164" s="14"/>
    </row>
    <row r="165" spans="1:14" x14ac:dyDescent="0.25">
      <c r="A165">
        <v>100</v>
      </c>
      <c r="B165" s="1">
        <v>0.99911541246763902</v>
      </c>
      <c r="C165" s="1">
        <v>5.6943984583410798E-4</v>
      </c>
      <c r="D165" s="15">
        <v>29.937548</v>
      </c>
      <c r="E165" s="15">
        <v>20</v>
      </c>
      <c r="F165" s="22">
        <f t="shared" si="18"/>
        <v>2.550820886939742E-2</v>
      </c>
      <c r="G165">
        <v>2.0844665816284702</v>
      </c>
      <c r="H165">
        <v>2.03590676</v>
      </c>
      <c r="I165">
        <v>2.1109100500000002</v>
      </c>
      <c r="J165">
        <v>2.10658294</v>
      </c>
      <c r="K165">
        <f>Table479[[#This Row],[N]]*Table479[[#This Row],[interation]]/Table479[[#This Row],[time /s]]</f>
        <v>66.80573839915013</v>
      </c>
      <c r="L165">
        <f>Table479[[#This Row],[time /s]]/3600</f>
        <v>8.3159855555555561E-3</v>
      </c>
      <c r="M165" s="29">
        <f>(Table479[[#This Row],[eff (stochastic)]]-$C$190)/Table479[[#This Row],[std]]</f>
        <v>45.461661975820419</v>
      </c>
      <c r="N165" s="14"/>
    </row>
    <row r="166" spans="1:14" x14ac:dyDescent="0.25">
      <c r="A166">
        <v>200</v>
      </c>
      <c r="B166" s="1">
        <v>0.95590071845454605</v>
      </c>
      <c r="C166" s="1">
        <v>1.3223967316902899E-2</v>
      </c>
      <c r="D166" s="15">
        <v>56.891123999999998</v>
      </c>
      <c r="E166" s="15">
        <v>20</v>
      </c>
      <c r="F166" s="20">
        <f t="shared" si="18"/>
        <v>-1.8848051579784197E-2</v>
      </c>
      <c r="G166">
        <v>0.99414503320721703</v>
      </c>
      <c r="H166">
        <v>0.97717580000000004</v>
      </c>
      <c r="I166">
        <v>1.00523882</v>
      </c>
      <c r="J166">
        <v>1.00002049</v>
      </c>
      <c r="K166">
        <f>Table479[[#This Row],[N]]*Table479[[#This Row],[interation]]/Table479[[#This Row],[time /s]]</f>
        <v>70.30973759632522</v>
      </c>
      <c r="L166">
        <f>Table479[[#This Row],[time /s]]/3600</f>
        <v>1.5803089999999999E-2</v>
      </c>
      <c r="M166" s="30">
        <f>(Table479[[#This Row],[eff (stochastic)]]-$C$190)/Table479[[#This Row],[std]]</f>
        <v>-1.310273370388026</v>
      </c>
      <c r="N166" s="14"/>
    </row>
    <row r="167" spans="1:14" x14ac:dyDescent="0.25">
      <c r="A167">
        <v>500</v>
      </c>
      <c r="B167" s="1">
        <v>0.97021577784225399</v>
      </c>
      <c r="C167" s="1">
        <v>6.4163218616926703E-3</v>
      </c>
      <c r="D167" s="15">
        <v>130.12619000000001</v>
      </c>
      <c r="E167" s="15">
        <v>20</v>
      </c>
      <c r="F167" s="20">
        <f t="shared" si="18"/>
        <v>-4.154843238327488E-3</v>
      </c>
      <c r="G167">
        <v>1.14174978691408</v>
      </c>
      <c r="H167">
        <v>1.12704195</v>
      </c>
      <c r="I167">
        <v>1.1679012200000001</v>
      </c>
      <c r="J167">
        <v>1.13030619</v>
      </c>
      <c r="K167">
        <f>Table479[[#This Row],[N]]*Table479[[#This Row],[interation]]/Table479[[#This Row],[time /s]]</f>
        <v>76.848480694009396</v>
      </c>
      <c r="L167">
        <f>Table479[[#This Row],[time /s]]/3600</f>
        <v>3.6146163888888888E-2</v>
      </c>
      <c r="M167" s="30">
        <f>(Table479[[#This Row],[eff (stochastic)]]-$C$190)/Table479[[#This Row],[std]]</f>
        <v>-0.46942047226367606</v>
      </c>
      <c r="N167" s="14"/>
    </row>
    <row r="168" spans="1:14" x14ac:dyDescent="0.25">
      <c r="A168">
        <v>800</v>
      </c>
      <c r="B168" s="1">
        <v>0.97455790938176401</v>
      </c>
      <c r="C168" s="1">
        <v>4.73780304218974E-3</v>
      </c>
      <c r="D168" s="15">
        <v>229.84510399999999</v>
      </c>
      <c r="E168" s="15">
        <v>20</v>
      </c>
      <c r="F168" s="20">
        <f t="shared" si="18"/>
        <v>3.0199075921877316E-4</v>
      </c>
      <c r="G168">
        <v>1.16001002060544</v>
      </c>
      <c r="H168">
        <v>1.1472860199999999</v>
      </c>
      <c r="I168">
        <v>1.16384789</v>
      </c>
      <c r="J168">
        <v>1.1688961600000001</v>
      </c>
      <c r="K168">
        <f>Table479[[#This Row],[N]]*Table479[[#This Row],[interation]]/Table479[[#This Row],[time /s]]</f>
        <v>69.6120984156356</v>
      </c>
      <c r="L168">
        <f>Table479[[#This Row],[time /s]]/3600</f>
        <v>6.3845862222222216E-2</v>
      </c>
      <c r="M168" s="30">
        <f>(Table479[[#This Row],[eff (stochastic)]]-$C$190)/Table479[[#This Row],[std]]</f>
        <v>0.2807585476123356</v>
      </c>
      <c r="N168" s="14"/>
    </row>
    <row r="169" spans="1:14" x14ac:dyDescent="0.25">
      <c r="A169">
        <v>1000</v>
      </c>
      <c r="B169" s="1">
        <v>0.97712675202761301</v>
      </c>
      <c r="C169" s="1">
        <v>4.0140669475216204E-3</v>
      </c>
      <c r="D169" s="15">
        <v>290.81414999999998</v>
      </c>
      <c r="E169" s="15">
        <v>20</v>
      </c>
      <c r="F169" s="22">
        <f t="shared" si="18"/>
        <v>2.9386923732050985E-3</v>
      </c>
      <c r="G169">
        <v>1.1650378719602099</v>
      </c>
      <c r="H169">
        <v>1.14593889</v>
      </c>
      <c r="I169">
        <v>1.14593889</v>
      </c>
      <c r="J169">
        <v>1.2032358299999999</v>
      </c>
      <c r="K169">
        <f>Table479[[#This Row],[N]]*Table479[[#This Row],[interation]]/Table479[[#This Row],[time /s]]</f>
        <v>68.772444532014688</v>
      </c>
      <c r="L169">
        <f>Table479[[#This Row],[time /s]]/3600</f>
        <v>8.0781708333333327E-2</v>
      </c>
      <c r="M169" s="30">
        <f>(Table479[[#This Row],[eff (stochastic)]]-$C$190)/Table479[[#This Row],[std]]</f>
        <v>0.97133939164986904</v>
      </c>
      <c r="N169" s="14"/>
    </row>
    <row r="170" spans="1:14" x14ac:dyDescent="0.25">
      <c r="A170">
        <v>2000</v>
      </c>
      <c r="B170" s="1">
        <v>0.97130484785958604</v>
      </c>
      <c r="C170" s="1">
        <v>3.0745007242883502E-3</v>
      </c>
      <c r="D170" s="15">
        <v>544.29601600000001</v>
      </c>
      <c r="E170" s="15">
        <v>20</v>
      </c>
      <c r="F170" s="22">
        <f t="shared" si="18"/>
        <v>-3.0370041690160887E-3</v>
      </c>
      <c r="G170">
        <v>1.0432196828253</v>
      </c>
      <c r="H170">
        <v>1.0482080600000001</v>
      </c>
      <c r="I170">
        <v>1.06150294</v>
      </c>
      <c r="J170">
        <v>1.0199480400000001</v>
      </c>
      <c r="K170">
        <f>Table479[[#This Row],[N]]*Table479[[#This Row],[interation]]/Table479[[#This Row],[time /s]]</f>
        <v>73.489422711482788</v>
      </c>
      <c r="L170">
        <f>Table479[[#This Row],[time /s]]/3600</f>
        <v>0.15119333777777777</v>
      </c>
      <c r="M170" s="30">
        <f>(Table479[[#This Row],[eff (stochastic)]]-$C$190)/Table479[[#This Row],[std]]</f>
        <v>-0.62542929523119861</v>
      </c>
      <c r="N170" s="14"/>
    </row>
    <row r="171" spans="1:14" x14ac:dyDescent="0.25">
      <c r="A171">
        <v>3000</v>
      </c>
      <c r="B171" s="1">
        <v>0.97469866140611805</v>
      </c>
      <c r="C171" s="1">
        <v>2.4024014575956499E-3</v>
      </c>
      <c r="D171" s="15">
        <v>850.59076600000003</v>
      </c>
      <c r="E171" s="15">
        <v>20</v>
      </c>
      <c r="F171" s="22">
        <f t="shared" si="18"/>
        <v>4.4646091210487349E-4</v>
      </c>
      <c r="G171">
        <v>1.10277243577408</v>
      </c>
      <c r="H171">
        <v>1.09896543</v>
      </c>
      <c r="I171">
        <v>1.1009183</v>
      </c>
      <c r="J171">
        <v>1.1084335700000001</v>
      </c>
      <c r="K171">
        <f>Table479[[#This Row],[N]]*Table479[[#This Row],[interation]]/Table479[[#This Row],[time /s]]</f>
        <v>70.539209215915704</v>
      </c>
      <c r="L171">
        <f>Table479[[#This Row],[time /s]]/3600</f>
        <v>0.2362752127777778</v>
      </c>
      <c r="M171" s="30">
        <f>(Table479[[#This Row],[eff (stochastic)]]-$C$190)/Table479[[#This Row],[std]]</f>
        <v>0.61227515522100162</v>
      </c>
      <c r="N171" s="14"/>
    </row>
    <row r="172" spans="1:14" x14ac:dyDescent="0.25">
      <c r="A172">
        <v>5000</v>
      </c>
      <c r="B172" s="1">
        <v>0.97309665583739302</v>
      </c>
      <c r="C172" s="1">
        <v>1.9070775078408901E-3</v>
      </c>
      <c r="D172" s="15">
        <v>1328.1197830000001</v>
      </c>
      <c r="E172" s="15">
        <v>20</v>
      </c>
      <c r="F172" s="22">
        <f t="shared" si="18"/>
        <v>-1.1978634981496539E-3</v>
      </c>
      <c r="G172">
        <v>1.08874409587036</v>
      </c>
      <c r="H172">
        <v>1.0889122899999999</v>
      </c>
      <c r="I172">
        <v>1.1039235000000001</v>
      </c>
      <c r="J172">
        <v>1.0733964899999999</v>
      </c>
      <c r="K172">
        <f>Table479[[#This Row],[N]]*Table479[[#This Row],[interation]]/Table479[[#This Row],[time /s]]</f>
        <v>75.294413410601223</v>
      </c>
      <c r="L172">
        <f>Table479[[#This Row],[time /s]]/3600</f>
        <v>0.36892216194444449</v>
      </c>
      <c r="M172" s="30">
        <f>(Table479[[#This Row],[eff (stochastic)]]-$C$190)/Table479[[#This Row],[std]]</f>
        <v>-6.8730737389320354E-2</v>
      </c>
      <c r="N172" s="14"/>
    </row>
    <row r="173" spans="1:14" x14ac:dyDescent="0.25">
      <c r="A173">
        <v>7000</v>
      </c>
      <c r="B173" s="1">
        <v>0.973358805524138</v>
      </c>
      <c r="C173" s="1">
        <v>1.6014163952188199E-3</v>
      </c>
      <c r="D173" s="15">
        <v>2012.151895</v>
      </c>
      <c r="E173" s="15">
        <v>20</v>
      </c>
      <c r="F173" s="20">
        <f>B173/B$5-1</f>
        <v>-9.2878882233660143E-4</v>
      </c>
      <c r="G173">
        <v>1.0198522897701501</v>
      </c>
      <c r="H173">
        <v>1.0114225800000001</v>
      </c>
      <c r="I173">
        <v>1.04074942</v>
      </c>
      <c r="J173">
        <v>1.0073848700000001</v>
      </c>
      <c r="K173">
        <f>Table479[[#This Row],[N]]*Table479[[#This Row],[interation]]/Table479[[#This Row],[time /s]]</f>
        <v>69.577252268025219</v>
      </c>
      <c r="L173">
        <f>Table479[[#This Row],[time /s]]/3600</f>
        <v>0.55893108194444441</v>
      </c>
      <c r="M173" s="30">
        <f>(Table479[[#This Row],[eff (stochastic)]]-$C$190)/Table479[[#This Row],[std]]</f>
        <v>8.1849320241648635E-2</v>
      </c>
      <c r="N173" s="14"/>
    </row>
    <row r="174" spans="1:14" x14ac:dyDescent="0.25">
      <c r="A174">
        <v>8000</v>
      </c>
      <c r="B174" s="1">
        <v>0.97437427817034095</v>
      </c>
      <c r="C174" s="1">
        <v>1.51089851546704E-3</v>
      </c>
      <c r="D174" s="15">
        <v>2275.4293790000002</v>
      </c>
      <c r="E174" s="15">
        <v>20</v>
      </c>
      <c r="F174" s="20">
        <f>B174/B$5-1</f>
        <v>1.1350871563386988E-4</v>
      </c>
      <c r="G174">
        <v>1.1621205667410399</v>
      </c>
      <c r="H174">
        <v>1.1468171899999999</v>
      </c>
      <c r="I174">
        <v>1.2137188400000001</v>
      </c>
      <c r="J174">
        <v>1.1258256600000001</v>
      </c>
      <c r="K174">
        <f>Table479[[#This Row],[N]]*Table479[[#This Row],[interation]]/Table479[[#This Row],[time /s]]</f>
        <v>70.316398951619576</v>
      </c>
      <c r="L174">
        <f>Table479[[#This Row],[time /s]]/3600</f>
        <v>0.63206371638888892</v>
      </c>
      <c r="M174" s="30">
        <f>(Table479[[#This Row],[eff (stochastic)]]-$C$190)/Table479[[#This Row],[std]]</f>
        <v>0.75885142373114289</v>
      </c>
      <c r="N174" s="14"/>
    </row>
    <row r="175" spans="1:14" x14ac:dyDescent="0.25">
      <c r="A175">
        <v>9000</v>
      </c>
      <c r="B175" s="1">
        <v>0.97502196140878705</v>
      </c>
      <c r="C175" s="1">
        <v>1.38959820358256E-3</v>
      </c>
      <c r="D175" s="15">
        <v>2521.2965060000001</v>
      </c>
      <c r="E175" s="15">
        <v>20</v>
      </c>
      <c r="F175" s="20">
        <f>B175/B$5-1</f>
        <v>7.7830126060440818E-4</v>
      </c>
      <c r="G175">
        <v>1.09988595575304</v>
      </c>
      <c r="H175">
        <v>1.09213911</v>
      </c>
      <c r="I175">
        <v>1.11748106</v>
      </c>
      <c r="J175">
        <v>1.0900376899999999</v>
      </c>
      <c r="K175">
        <f>Table479[[#This Row],[N]]*Table479[[#This Row],[interation]]/Table479[[#This Row],[time /s]]</f>
        <v>71.391841289451264</v>
      </c>
      <c r="L175">
        <f>Table479[[#This Row],[time /s]]/3600</f>
        <v>0.70036014055555562</v>
      </c>
      <c r="M175" s="30">
        <f>(Table479[[#This Row],[eff (stochastic)]]-$C$190)/Table479[[#This Row],[std]]</f>
        <v>1.2911867066291434</v>
      </c>
      <c r="N175" s="14"/>
    </row>
    <row r="176" spans="1:14" x14ac:dyDescent="0.25">
      <c r="A176">
        <v>10000</v>
      </c>
      <c r="B176" s="1">
        <v>0.97438443690259602</v>
      </c>
      <c r="C176" s="1">
        <v>1.3555266911556799E-3</v>
      </c>
      <c r="D176" s="15">
        <v>2645.7594319999998</v>
      </c>
      <c r="E176" s="15">
        <v>20</v>
      </c>
      <c r="F176" s="9">
        <f t="shared" si="18"/>
        <v>1.2393580262437531E-4</v>
      </c>
      <c r="G176">
        <v>1.1674823730130499</v>
      </c>
      <c r="H176">
        <v>1.17347851</v>
      </c>
      <c r="I176">
        <v>1.1681878000000001</v>
      </c>
      <c r="J176">
        <v>1.1607808100000001</v>
      </c>
      <c r="K176">
        <f>Table479[[#This Row],[N]]*Table479[[#This Row],[interation]]/Table479[[#This Row],[time /s]]</f>
        <v>75.592662575831653</v>
      </c>
      <c r="L176">
        <f>Table479[[#This Row],[time /s]]/3600</f>
        <v>0.73493317555555548</v>
      </c>
      <c r="M176" s="30">
        <f>(Table479[[#This Row],[eff (stochastic)]]-$C$190)/Table479[[#This Row],[std]]</f>
        <v>0.85332603878447721</v>
      </c>
      <c r="N176" s="14"/>
    </row>
    <row r="177" spans="1:14" x14ac:dyDescent="0.25">
      <c r="A177">
        <v>20000</v>
      </c>
      <c r="B177" s="1">
        <v>0.97236278425293698</v>
      </c>
      <c r="C177" s="1">
        <v>9.8289246366712007E-4</v>
      </c>
      <c r="D177" s="15">
        <v>5724.9130029999997</v>
      </c>
      <c r="E177" s="15">
        <v>20</v>
      </c>
      <c r="F177" s="20">
        <f t="shared" si="18"/>
        <v>-1.9511211545968354E-3</v>
      </c>
      <c r="G177">
        <v>1.03444386627606</v>
      </c>
      <c r="H177">
        <v>1.0209981100000001</v>
      </c>
      <c r="I177">
        <v>1.06160133</v>
      </c>
      <c r="J177">
        <v>1.0207321499999999</v>
      </c>
      <c r="K177">
        <f>Table479[[#This Row],[N]]*Table479[[#This Row],[interation]]/Table479[[#This Row],[time /s]]</f>
        <v>69.870057377359245</v>
      </c>
      <c r="L177">
        <f>Table479[[#This Row],[time /s]]/3600</f>
        <v>1.5902536119444444</v>
      </c>
      <c r="M177" s="30">
        <f>(Table479[[#This Row],[eff (stochastic)]]-$C$190)/Table479[[#This Row],[std]]</f>
        <v>-0.88000107824762264</v>
      </c>
      <c r="N177" s="14"/>
    </row>
    <row r="178" spans="1:14" x14ac:dyDescent="0.25">
      <c r="A178">
        <v>30000</v>
      </c>
      <c r="B178" s="1">
        <v>0.97476761088415897</v>
      </c>
      <c r="C178" s="1">
        <v>7.6944479412988499E-4</v>
      </c>
      <c r="D178" s="15">
        <v>9012.5571459999992</v>
      </c>
      <c r="E178" s="15">
        <v>20</v>
      </c>
      <c r="F178" s="20">
        <f>B178/B$5-1</f>
        <v>5.1723177085238881E-4</v>
      </c>
      <c r="G178">
        <v>1.10404359767787</v>
      </c>
      <c r="H178">
        <v>1.0952846899999999</v>
      </c>
      <c r="I178">
        <v>1.12237578</v>
      </c>
      <c r="J178">
        <v>1.0944703200000001</v>
      </c>
      <c r="K178">
        <f>Table479[[#This Row],[N]]*Table479[[#This Row],[interation]]/Table479[[#This Row],[time /s]]</f>
        <v>66.573780368903982</v>
      </c>
      <c r="L178">
        <f>Table479[[#This Row],[time /s]]/3600</f>
        <v>2.503488096111111</v>
      </c>
      <c r="M178" s="30">
        <f>(Table479[[#This Row],[eff (stochastic)]]-$C$190)/Table479[[#This Row],[std]]</f>
        <v>2.001287441465911</v>
      </c>
      <c r="N178" s="14"/>
    </row>
    <row r="179" spans="1:14" x14ac:dyDescent="0.25">
      <c r="A179">
        <v>40000</v>
      </c>
      <c r="B179" s="1">
        <v>0.973679656802515</v>
      </c>
      <c r="C179" s="1">
        <v>6.8345092491158498E-4</v>
      </c>
      <c r="D179" s="15">
        <v>11653.928916000001</v>
      </c>
      <c r="E179" s="15">
        <v>20</v>
      </c>
      <c r="F179" s="20">
        <f>B179/B$5-1</f>
        <v>-5.9946188403103839E-4</v>
      </c>
      <c r="G179">
        <v>1.0712414002707</v>
      </c>
      <c r="H179">
        <v>1.0630202200000001</v>
      </c>
      <c r="I179">
        <v>1.08834119</v>
      </c>
      <c r="J179">
        <v>1.0623627899999999</v>
      </c>
      <c r="K179">
        <f>Table479[[#This Row],[N]]*Table479[[#This Row],[interation]]/Table479[[#This Row],[time /s]]</f>
        <v>68.646377180287928</v>
      </c>
      <c r="L179">
        <f>Table479[[#This Row],[time /s]]/3600</f>
        <v>3.2372024766666669</v>
      </c>
      <c r="M179" s="30">
        <f>(Table479[[#This Row],[eff (stochastic)]]-$C$190)/Table479[[#This Row],[std]]</f>
        <v>0.66124151021955879</v>
      </c>
      <c r="N179" s="14"/>
    </row>
    <row r="180" spans="1:14" x14ac:dyDescent="0.25">
      <c r="A180">
        <v>50000</v>
      </c>
      <c r="B180" s="1">
        <v>0.97121193616395196</v>
      </c>
      <c r="C180" s="23">
        <v>6.4411024443377198E-4</v>
      </c>
      <c r="D180" s="15">
        <v>13789.796058</v>
      </c>
      <c r="E180" s="15">
        <v>20</v>
      </c>
      <c r="F180" s="21">
        <f t="shared" si="18"/>
        <v>-3.1323702352219485E-3</v>
      </c>
      <c r="G180">
        <v>1.0419592244295299</v>
      </c>
      <c r="H180">
        <v>1.0356652399999999</v>
      </c>
      <c r="I180">
        <v>1.0642578199999999</v>
      </c>
      <c r="J180">
        <v>1.0259546100000001</v>
      </c>
      <c r="K180">
        <f>Table479[[#This Row],[N]]*Table479[[#This Row],[interation]]/Table479[[#This Row],[time /s]]</f>
        <v>72.517388639686288</v>
      </c>
      <c r="L180">
        <f>Table479[[#This Row],[time /s]]/3600</f>
        <v>3.8304989049999998</v>
      </c>
      <c r="M180" s="29">
        <f>(Table479[[#This Row],[eff (stochastic)]]-$C$190)/Table479[[#This Row],[std]]</f>
        <v>-3.1295799659041403</v>
      </c>
      <c r="N180" s="14"/>
    </row>
    <row r="181" spans="1:14" x14ac:dyDescent="0.25">
      <c r="A181">
        <v>60000</v>
      </c>
      <c r="B181" s="1">
        <v>0.97326746432650402</v>
      </c>
      <c r="C181" s="23">
        <v>5.6627169570918202E-4</v>
      </c>
      <c r="D181" s="15">
        <v>17142.021636000001</v>
      </c>
      <c r="E181" s="15">
        <v>20</v>
      </c>
      <c r="F181" s="21">
        <f>B181/B$5-1</f>
        <v>-1.0225429040099376E-3</v>
      </c>
      <c r="G181">
        <v>1.0554674446363099</v>
      </c>
      <c r="H181">
        <v>1.05184302</v>
      </c>
      <c r="I181">
        <v>1.0763456600000001</v>
      </c>
      <c r="J181">
        <v>1.03821366</v>
      </c>
      <c r="K181">
        <f>Table479[[#This Row],[N]]*Table479[[#This Row],[interation]]/Table479[[#This Row],[time /s]]</f>
        <v>70.003411819284906</v>
      </c>
      <c r="L181">
        <f>Table479[[#This Row],[time /s]]/3600</f>
        <v>4.7616726766666666</v>
      </c>
      <c r="M181" s="30">
        <f>(Table479[[#This Row],[eff (stochastic)]]-$C$190)/Table479[[#This Row],[std]]</f>
        <v>7.016710536581422E-2</v>
      </c>
      <c r="N181" s="14"/>
    </row>
    <row r="182" spans="1:14" x14ac:dyDescent="0.25">
      <c r="A182">
        <v>70000</v>
      </c>
      <c r="B182" s="1">
        <v>0.97296981842303698</v>
      </c>
      <c r="C182" s="23">
        <v>5.2653560070763398E-4</v>
      </c>
      <c r="D182" s="15">
        <v>17750.953474999998</v>
      </c>
      <c r="E182" s="15">
        <v>20</v>
      </c>
      <c r="F182" s="21">
        <f>B182/B$5-1</f>
        <v>-1.3280514704205881E-3</v>
      </c>
      <c r="G182">
        <v>1.0359400566978001</v>
      </c>
      <c r="H182">
        <v>1.02905918</v>
      </c>
      <c r="I182">
        <v>1.0599867000000001</v>
      </c>
      <c r="J182">
        <v>1.0187743</v>
      </c>
      <c r="K182">
        <f>Table479[[#This Row],[N]]*Table479[[#This Row],[interation]]/Table479[[#This Row],[time /s]]</f>
        <v>78.86900283817009</v>
      </c>
      <c r="L182">
        <f>Table479[[#This Row],[time /s]]/3600</f>
        <v>4.9308204097222221</v>
      </c>
      <c r="M182" s="30">
        <f>(Table479[[#This Row],[eff (stochastic)]]-$C$190)/Table479[[#This Row],[std]]</f>
        <v>-0.48982871696028252</v>
      </c>
      <c r="N182" s="14"/>
    </row>
    <row r="183" spans="1:14" x14ac:dyDescent="0.25">
      <c r="A183">
        <v>80000</v>
      </c>
      <c r="B183" s="1">
        <v>0.97386837005321503</v>
      </c>
      <c r="C183" s="23">
        <v>4.8813942738869801E-4</v>
      </c>
      <c r="D183" s="15">
        <v>21536.009803000001</v>
      </c>
      <c r="E183" s="15">
        <v>20</v>
      </c>
      <c r="F183" s="21">
        <f>B183/B$5-1</f>
        <v>-4.0576355318722168E-4</v>
      </c>
      <c r="G183">
        <v>1.07152831029939</v>
      </c>
      <c r="H183">
        <v>1.06504738</v>
      </c>
      <c r="I183">
        <v>1.0934756400000001</v>
      </c>
      <c r="J183">
        <v>1.0560619099999999</v>
      </c>
      <c r="K183">
        <f>Table479[[#This Row],[N]]*Table479[[#This Row],[interation]]/Table479[[#This Row],[time /s]]</f>
        <v>74.294171233944994</v>
      </c>
      <c r="L183">
        <f>Table479[[#This Row],[time /s]]/3600</f>
        <v>5.9822249452777783</v>
      </c>
      <c r="M183" s="30">
        <f>(Table479[[#This Row],[eff (stochastic)]]-$C$190)/Table479[[#This Row],[std]]</f>
        <v>1.3124106279974443</v>
      </c>
      <c r="N183" s="14"/>
    </row>
    <row r="184" spans="1:14" x14ac:dyDescent="0.25">
      <c r="A184">
        <v>90000</v>
      </c>
      <c r="B184" s="1">
        <v>0.97368289695070898</v>
      </c>
      <c r="C184" s="23">
        <v>4.6263515468804902E-4</v>
      </c>
      <c r="D184" s="15">
        <v>22017.026491000001</v>
      </c>
      <c r="E184" s="15">
        <v>20</v>
      </c>
      <c r="F184" s="21">
        <f>B184/B$5-1</f>
        <v>-5.961361435515844E-4</v>
      </c>
      <c r="G184">
        <v>1.0911661403354</v>
      </c>
      <c r="H184">
        <v>1.08071334</v>
      </c>
      <c r="I184">
        <v>1.1045268100000001</v>
      </c>
      <c r="J184">
        <v>1.0882582700000001</v>
      </c>
      <c r="K184">
        <f>Table479[[#This Row],[N]]*Table479[[#This Row],[interation]]/Table479[[#This Row],[time /s]]</f>
        <v>81.754909126161706</v>
      </c>
      <c r="L184">
        <f>Table479[[#This Row],[time /s]]/3600</f>
        <v>6.1158406919444444</v>
      </c>
      <c r="M184" s="30">
        <f>(Table479[[#This Row],[eff (stochastic)]]-$C$190)/Table479[[#This Row],[std]]</f>
        <v>0.98385577777888078</v>
      </c>
      <c r="N184" s="14"/>
    </row>
    <row r="185" spans="1:14" x14ac:dyDescent="0.25">
      <c r="A185">
        <v>100000</v>
      </c>
      <c r="B185" s="1">
        <v>0.97396948608297595</v>
      </c>
      <c r="C185" s="23">
        <v>4.3690968675606399E-4</v>
      </c>
      <c r="D185" s="15">
        <v>26773.913746999999</v>
      </c>
      <c r="E185" s="15">
        <v>20</v>
      </c>
      <c r="F185" s="21">
        <f>B185/B$5-1</f>
        <v>-3.0197642582019402E-4</v>
      </c>
      <c r="G185">
        <v>1.0972175134365201</v>
      </c>
      <c r="H185">
        <v>1.09350418</v>
      </c>
      <c r="I185">
        <v>1.1111762300000001</v>
      </c>
      <c r="J185">
        <v>1.0869721299999999</v>
      </c>
      <c r="K185">
        <f>Table479[[#This Row],[N]]*Table479[[#This Row],[interation]]/Table479[[#This Row],[time /s]]</f>
        <v>74.699575822160057</v>
      </c>
      <c r="L185" s="5">
        <f>Table479[[#This Row],[time /s]]/3600</f>
        <v>7.4371982630555555</v>
      </c>
      <c r="M185" s="30">
        <f>(Table479[[#This Row],[eff (stochastic)]]-$C$190)/Table479[[#This Row],[std]]</f>
        <v>1.6977316472833894</v>
      </c>
    </row>
    <row r="189" spans="1:14" x14ac:dyDescent="0.25">
      <c r="H189" t="s">
        <v>62</v>
      </c>
    </row>
    <row r="190" spans="1:14" x14ac:dyDescent="0.25">
      <c r="B190" t="s">
        <v>61</v>
      </c>
      <c r="C190" s="20">
        <f>MEDIAN(Feuil1!B17:B21,Feuil1!B48:B52)</f>
        <v>0.97322773068076551</v>
      </c>
      <c r="D190">
        <f>_xlfn.STDEV.S(B180:B184,B149:B154)</f>
        <v>1.8408690436248075E-3</v>
      </c>
      <c r="E190" s="20">
        <f>C190-D190</f>
        <v>0.97138686163714072</v>
      </c>
      <c r="F190" s="20">
        <f>C190+D190</f>
        <v>0.97506859972439031</v>
      </c>
      <c r="H190" s="5">
        <f>C190/B5-1</f>
        <v>-1.0633261602430721E-3</v>
      </c>
    </row>
    <row r="194" spans="1:15" x14ac:dyDescent="0.25">
      <c r="A194" t="s">
        <v>70</v>
      </c>
    </row>
    <row r="196" spans="1:15" x14ac:dyDescent="0.25">
      <c r="A196" t="s">
        <v>28</v>
      </c>
      <c r="B196" t="s">
        <v>29</v>
      </c>
      <c r="C196">
        <v>1</v>
      </c>
      <c r="D196" t="s">
        <v>30</v>
      </c>
      <c r="E196" t="s">
        <v>31</v>
      </c>
      <c r="H196" s="24" t="e">
        <f>AVERAGE(H200:H210)</f>
        <v>#DIV/0!</v>
      </c>
      <c r="I196" t="s">
        <v>49</v>
      </c>
      <c r="K196" t="s">
        <v>52</v>
      </c>
    </row>
    <row r="197" spans="1:15" x14ac:dyDescent="0.25">
      <c r="E197" t="s">
        <v>47</v>
      </c>
      <c r="F197">
        <v>20</v>
      </c>
      <c r="H197" s="24" t="e">
        <f>_xlfn.STDEV.S(H200:H210)</f>
        <v>#DIV/0!</v>
      </c>
    </row>
    <row r="199" spans="1:15" x14ac:dyDescent="0.25">
      <c r="A199" t="s">
        <v>6</v>
      </c>
      <c r="B199" t="s">
        <v>9</v>
      </c>
      <c r="C199" t="s">
        <v>27</v>
      </c>
      <c r="D199" t="s">
        <v>12</v>
      </c>
      <c r="E199" t="s">
        <v>48</v>
      </c>
      <c r="F199" t="s">
        <v>8</v>
      </c>
      <c r="G199" t="s">
        <v>21</v>
      </c>
      <c r="H199" t="s">
        <v>45</v>
      </c>
      <c r="I199" t="s">
        <v>43</v>
      </c>
      <c r="J199" t="s">
        <v>50</v>
      </c>
      <c r="K199" t="s">
        <v>46</v>
      </c>
      <c r="L199" t="s">
        <v>37</v>
      </c>
      <c r="M199" t="s">
        <v>59</v>
      </c>
      <c r="N199" t="s">
        <v>60</v>
      </c>
      <c r="O199" t="s">
        <v>69</v>
      </c>
    </row>
    <row r="200" spans="1:15" x14ac:dyDescent="0.25">
      <c r="A200">
        <v>10</v>
      </c>
      <c r="B200" s="1">
        <v>0.01</v>
      </c>
      <c r="C200" s="1">
        <v>0.99778151056273101</v>
      </c>
      <c r="D200" s="15"/>
      <c r="E200">
        <v>20</v>
      </c>
      <c r="F200" s="9">
        <f t="shared" ref="F200:F222" si="19">B200/B$5-1</f>
        <v>-0.98973583836189083</v>
      </c>
      <c r="G200" s="3">
        <v>2.5278640565088999</v>
      </c>
      <c r="H200" s="15" t="e">
        <f>Table4810[[#This Row],[N]]*Table4810[[#This Row],[interation]]/Table4810[[#This Row],[time /s]]</f>
        <v>#DIV/0!</v>
      </c>
      <c r="I200" s="24">
        <f>Table4810[[#This Row],[time /s]]/3600</f>
        <v>0</v>
      </c>
      <c r="J200" s="29">
        <f>(Table4810[[#This Row],[eff (stochastic)]]-$C$190)/Table4810[[#This Row],[std]]</f>
        <v>-0.96536939248104747</v>
      </c>
      <c r="K200" s="14" t="str">
        <f t="shared" ref="K200:K222" si="20">D$5</f>
        <v>eff (anaytical)</v>
      </c>
      <c r="L200" t="e">
        <f t="shared" ref="L200:L222" si="21">K200*K$3</f>
        <v>#VALUE!</v>
      </c>
      <c r="M200" s="14" t="e">
        <f>K200-L200</f>
        <v>#VALUE!</v>
      </c>
      <c r="N200" s="14" t="e">
        <f>K200+L200</f>
        <v>#VALUE!</v>
      </c>
      <c r="O200" s="20">
        <f>$C$190</f>
        <v>0.97322773068076551</v>
      </c>
    </row>
    <row r="201" spans="1:15" x14ac:dyDescent="0.25">
      <c r="A201">
        <v>20</v>
      </c>
      <c r="B201" s="1">
        <v>0.99604425274276098</v>
      </c>
      <c r="C201" s="1">
        <v>0.01</v>
      </c>
      <c r="D201" s="15"/>
      <c r="E201">
        <v>20</v>
      </c>
      <c r="F201" s="20">
        <f t="shared" si="19"/>
        <v>2.235592088613747E-2</v>
      </c>
      <c r="G201" s="3">
        <v>1.8378407328742301</v>
      </c>
      <c r="H201" s="15" t="e">
        <f>Table4810[[#This Row],[N]]*Table4810[[#This Row],[interation]]/Table4810[[#This Row],[time /s]]</f>
        <v>#DIV/0!</v>
      </c>
      <c r="I201" s="24">
        <f>Table4810[[#This Row],[time /s]]/3600</f>
        <v>0</v>
      </c>
      <c r="J201" s="29">
        <f>(Table4810[[#This Row],[eff (stochastic)]]-$C$190)/Table4810[[#This Row],[std]]</f>
        <v>2.281652206199547</v>
      </c>
      <c r="K201" s="14" t="str">
        <f t="shared" si="20"/>
        <v>eff (anaytical)</v>
      </c>
      <c r="L201" t="e">
        <f t="shared" si="21"/>
        <v>#VALUE!</v>
      </c>
      <c r="M201" s="14" t="e">
        <f t="shared" ref="M201:M222" si="22">K201-L201</f>
        <v>#VALUE!</v>
      </c>
      <c r="N201" s="14" t="e">
        <f t="shared" ref="N201:N222" si="23">K201+L201</f>
        <v>#VALUE!</v>
      </c>
      <c r="O201" s="20">
        <f t="shared" ref="O201:O222" si="24">$C$190</f>
        <v>0.97322773068076551</v>
      </c>
    </row>
    <row r="202" spans="1:15" x14ac:dyDescent="0.25">
      <c r="A202">
        <v>50</v>
      </c>
      <c r="B202" s="1">
        <v>0.97999999835377805</v>
      </c>
      <c r="C202" s="1">
        <v>0.01</v>
      </c>
      <c r="D202" s="15"/>
      <c r="E202" s="15">
        <v>20</v>
      </c>
      <c r="F202" s="20">
        <f t="shared" si="19"/>
        <v>5.8878388449912222E-3</v>
      </c>
      <c r="G202" s="3">
        <v>2.0000000044527302</v>
      </c>
      <c r="H202" s="15" t="e">
        <f>Table4810[[#This Row],[N]]*Table4810[[#This Row],[interation]]/Table4810[[#This Row],[time /s]]</f>
        <v>#DIV/0!</v>
      </c>
      <c r="I202" s="24">
        <f>Table4810[[#This Row],[time /s]]/3600</f>
        <v>0</v>
      </c>
      <c r="J202" s="30">
        <f>(Table4810[[#This Row],[eff (stochastic)]]-$C$190)/Table4810[[#This Row],[std]]</f>
        <v>0.67722676730125331</v>
      </c>
      <c r="K202" s="14" t="str">
        <f t="shared" si="20"/>
        <v>eff (anaytical)</v>
      </c>
      <c r="L202" t="e">
        <f t="shared" si="21"/>
        <v>#VALUE!</v>
      </c>
      <c r="M202" s="14" t="e">
        <f t="shared" si="22"/>
        <v>#VALUE!</v>
      </c>
      <c r="N202" s="14" t="e">
        <f t="shared" si="23"/>
        <v>#VALUE!</v>
      </c>
      <c r="O202" s="20">
        <f t="shared" si="24"/>
        <v>0.97322773068076551</v>
      </c>
    </row>
    <row r="203" spans="1:15" x14ac:dyDescent="0.25">
      <c r="A203">
        <v>100</v>
      </c>
      <c r="B203" s="1">
        <v>0.96101446887658604</v>
      </c>
      <c r="C203" s="1">
        <v>0.01</v>
      </c>
      <c r="D203" s="15"/>
      <c r="E203" s="15">
        <v>20</v>
      </c>
      <c r="F203" s="22">
        <f t="shared" si="19"/>
        <v>-1.3599215488907412E-2</v>
      </c>
      <c r="G203" s="3">
        <v>1.67878707969189</v>
      </c>
      <c r="H203" s="15" t="e">
        <f>Table4810[[#This Row],[N]]*Table4810[[#This Row],[interation]]/Table4810[[#This Row],[time /s]]</f>
        <v>#DIV/0!</v>
      </c>
      <c r="I203" s="24">
        <f>Table4810[[#This Row],[time /s]]/3600</f>
        <v>0</v>
      </c>
      <c r="J203" s="30">
        <f>(Table4810[[#This Row],[eff (stochastic)]]-$C$190)/Table4810[[#This Row],[std]]</f>
        <v>-1.2213261804179476</v>
      </c>
      <c r="K203" s="14" t="str">
        <f t="shared" si="20"/>
        <v>eff (anaytical)</v>
      </c>
      <c r="L203" t="e">
        <f t="shared" si="21"/>
        <v>#VALUE!</v>
      </c>
      <c r="M203" s="14" t="e">
        <f t="shared" si="22"/>
        <v>#VALUE!</v>
      </c>
      <c r="N203" s="14" t="e">
        <f t="shared" si="23"/>
        <v>#VALUE!</v>
      </c>
      <c r="O203" s="20">
        <f t="shared" si="24"/>
        <v>0.97322773068076551</v>
      </c>
    </row>
    <row r="204" spans="1:15" x14ac:dyDescent="0.25">
      <c r="A204">
        <v>200</v>
      </c>
      <c r="B204" s="1">
        <v>0.98381688494387798</v>
      </c>
      <c r="C204" s="1">
        <v>7.8526443679022197E-3</v>
      </c>
      <c r="D204" s="15"/>
      <c r="E204" s="15">
        <v>20</v>
      </c>
      <c r="F204" s="20">
        <f t="shared" si="19"/>
        <v>9.8055529365028704E-3</v>
      </c>
      <c r="G204" s="3">
        <v>1.70820393517531</v>
      </c>
      <c r="H204" s="15" t="e">
        <f>Table4810[[#This Row],[N]]*Table4810[[#This Row],[interation]]/Table4810[[#This Row],[time /s]]</f>
        <v>#DIV/0!</v>
      </c>
      <c r="I204" s="24">
        <f>Table4810[[#This Row],[time /s]]/3600</f>
        <v>0</v>
      </c>
      <c r="J204" s="30">
        <f>(Table4810[[#This Row],[eff (stochastic)]]-$C$190)/Table4810[[#This Row],[std]]</f>
        <v>1.3484825960533453</v>
      </c>
      <c r="K204" s="14" t="str">
        <f t="shared" si="20"/>
        <v>eff (anaytical)</v>
      </c>
      <c r="L204" t="e">
        <f t="shared" si="21"/>
        <v>#VALUE!</v>
      </c>
      <c r="M204" s="14" t="e">
        <f t="shared" si="22"/>
        <v>#VALUE!</v>
      </c>
      <c r="N204" s="14" t="e">
        <f t="shared" si="23"/>
        <v>#VALUE!</v>
      </c>
      <c r="O204" s="20">
        <f t="shared" si="24"/>
        <v>0.97322773068076551</v>
      </c>
    </row>
    <row r="205" spans="1:15" x14ac:dyDescent="0.25">
      <c r="A205">
        <v>500</v>
      </c>
      <c r="B205" s="1">
        <v>0.96842317374154796</v>
      </c>
      <c r="C205" s="1">
        <v>6.5933445012788796E-3</v>
      </c>
      <c r="D205" s="15"/>
      <c r="E205" s="15">
        <v>20</v>
      </c>
      <c r="F205" s="20">
        <f t="shared" si="19"/>
        <v>-5.994801062605859E-3</v>
      </c>
      <c r="G205" s="3">
        <v>1.23606797759594</v>
      </c>
      <c r="H205" s="15" t="e">
        <f>Table4810[[#This Row],[N]]*Table4810[[#This Row],[interation]]/Table4810[[#This Row],[time /s]]</f>
        <v>#DIV/0!</v>
      </c>
      <c r="I205" s="24">
        <f>Table4810[[#This Row],[time /s]]/3600</f>
        <v>0</v>
      </c>
      <c r="J205" s="30">
        <f>(Table4810[[#This Row],[eff (stochastic)]]-$C$190)/Table4810[[#This Row],[std]]</f>
        <v>-0.72869799815338565</v>
      </c>
      <c r="K205" s="14" t="str">
        <f t="shared" si="20"/>
        <v>eff (anaytical)</v>
      </c>
      <c r="L205" t="e">
        <f t="shared" si="21"/>
        <v>#VALUE!</v>
      </c>
      <c r="M205" s="14" t="e">
        <f t="shared" si="22"/>
        <v>#VALUE!</v>
      </c>
      <c r="N205" s="14" t="e">
        <f t="shared" si="23"/>
        <v>#VALUE!</v>
      </c>
      <c r="O205" s="20">
        <f t="shared" si="24"/>
        <v>0.97322773068076551</v>
      </c>
    </row>
    <row r="206" spans="1:15" x14ac:dyDescent="0.25">
      <c r="A206">
        <v>800</v>
      </c>
      <c r="B206" s="1">
        <v>0.98123697716501601</v>
      </c>
      <c r="C206" s="1">
        <v>3.9772500991747898E-3</v>
      </c>
      <c r="D206" s="15"/>
      <c r="E206" s="15">
        <v>20</v>
      </c>
      <c r="F206" s="20">
        <f t="shared" si="19"/>
        <v>7.1574938911374009E-3</v>
      </c>
      <c r="G206" s="3">
        <v>1.11529493707889</v>
      </c>
      <c r="H206" s="15" t="e">
        <f>Table4810[[#This Row],[N]]*Table4810[[#This Row],[interation]]/Table4810[[#This Row],[time /s]]</f>
        <v>#DIV/0!</v>
      </c>
      <c r="I206" s="24">
        <f>Table4810[[#This Row],[time /s]]/3600</f>
        <v>0</v>
      </c>
      <c r="J206" s="30">
        <f>(Table4810[[#This Row],[eff (stochastic)]]-$C$190)/Table4810[[#This Row],[std]]</f>
        <v>2.0137648587681922</v>
      </c>
      <c r="K206" s="14" t="str">
        <f t="shared" si="20"/>
        <v>eff (anaytical)</v>
      </c>
      <c r="L206" t="e">
        <f t="shared" si="21"/>
        <v>#VALUE!</v>
      </c>
      <c r="M206" s="14" t="e">
        <f t="shared" si="22"/>
        <v>#VALUE!</v>
      </c>
      <c r="N206" s="14" t="e">
        <f t="shared" si="23"/>
        <v>#VALUE!</v>
      </c>
      <c r="O206" s="20">
        <f t="shared" si="24"/>
        <v>0.97322773068076551</v>
      </c>
    </row>
    <row r="207" spans="1:15" x14ac:dyDescent="0.25">
      <c r="A207">
        <v>1000</v>
      </c>
      <c r="B207" s="1">
        <v>0.98039252553870804</v>
      </c>
      <c r="C207" s="1">
        <v>3.6593683388320098E-3</v>
      </c>
      <c r="D207" s="15"/>
      <c r="E207" s="15">
        <v>20</v>
      </c>
      <c r="F207" s="22">
        <f t="shared" si="19"/>
        <v>6.290735092338462E-3</v>
      </c>
      <c r="G207" s="3">
        <v>1.6261646097200499</v>
      </c>
      <c r="H207" s="15" t="e">
        <f>Table4810[[#This Row],[N]]*Table4810[[#This Row],[interation]]/Table4810[[#This Row],[time /s]]</f>
        <v>#DIV/0!</v>
      </c>
      <c r="I207" s="24">
        <f>Table4810[[#This Row],[time /s]]/3600</f>
        <v>0</v>
      </c>
      <c r="J207" s="30">
        <f>(Table4810[[#This Row],[eff (stochastic)]]-$C$190)/Table4810[[#This Row],[std]]</f>
        <v>1.95793213323515</v>
      </c>
      <c r="K207" s="14" t="str">
        <f t="shared" si="20"/>
        <v>eff (anaytical)</v>
      </c>
      <c r="L207" t="e">
        <f t="shared" si="21"/>
        <v>#VALUE!</v>
      </c>
      <c r="M207" s="14" t="e">
        <f t="shared" si="22"/>
        <v>#VALUE!</v>
      </c>
      <c r="N207" s="14" t="e">
        <f t="shared" si="23"/>
        <v>#VALUE!</v>
      </c>
      <c r="O207" s="20">
        <f t="shared" si="24"/>
        <v>0.97322773068076551</v>
      </c>
    </row>
    <row r="208" spans="1:15" x14ac:dyDescent="0.25">
      <c r="A208">
        <v>2000</v>
      </c>
      <c r="B208" s="1">
        <v>0.97899261247595903</v>
      </c>
      <c r="C208" s="1">
        <v>2.7098229053903302E-3</v>
      </c>
      <c r="D208" s="15"/>
      <c r="E208" s="15">
        <v>20</v>
      </c>
      <c r="F208" s="22">
        <f t="shared" si="19"/>
        <v>4.8538416968029185E-3</v>
      </c>
      <c r="G208" s="3">
        <v>1.61803399102434</v>
      </c>
      <c r="H208" s="15" t="e">
        <f>Table4810[[#This Row],[N]]*Table4810[[#This Row],[interation]]/Table4810[[#This Row],[time /s]]</f>
        <v>#DIV/0!</v>
      </c>
      <c r="I208" s="24">
        <f>Table4810[[#This Row],[time /s]]/3600</f>
        <v>0</v>
      </c>
      <c r="J208" s="30">
        <f>(Table4810[[#This Row],[eff (stochastic)]]-$C$190)/Table4810[[#This Row],[std]]</f>
        <v>2.1274016776986144</v>
      </c>
      <c r="K208" s="14" t="str">
        <f t="shared" si="20"/>
        <v>eff (anaytical)</v>
      </c>
      <c r="L208" t="e">
        <f t="shared" si="21"/>
        <v>#VALUE!</v>
      </c>
      <c r="M208" s="14" t="e">
        <f t="shared" si="22"/>
        <v>#VALUE!</v>
      </c>
      <c r="N208" s="14" t="e">
        <f t="shared" si="23"/>
        <v>#VALUE!</v>
      </c>
      <c r="O208" s="20">
        <f t="shared" si="24"/>
        <v>0.97322773068076551</v>
      </c>
    </row>
    <row r="209" spans="1:15" x14ac:dyDescent="0.25">
      <c r="A209">
        <v>3000</v>
      </c>
      <c r="B209" s="1">
        <v>0.97554422742768399</v>
      </c>
      <c r="C209" s="1">
        <v>2.36329016122537E-3</v>
      </c>
      <c r="D209" s="15"/>
      <c r="E209" s="15">
        <v>20</v>
      </c>
      <c r="F209" s="22">
        <f t="shared" si="19"/>
        <v>1.3143635442094403E-3</v>
      </c>
      <c r="G209" s="3">
        <v>1</v>
      </c>
      <c r="H209" s="15" t="e">
        <f>Table4810[[#This Row],[N]]*Table4810[[#This Row],[interation]]/Table4810[[#This Row],[time /s]]</f>
        <v>#DIV/0!</v>
      </c>
      <c r="I209" s="24">
        <f>Table4810[[#This Row],[time /s]]/3600</f>
        <v>0</v>
      </c>
      <c r="J209" s="30">
        <f>(Table4810[[#This Row],[eff (stochastic)]]-$C$190)/Table4810[[#This Row],[std]]</f>
        <v>0.98019988612712927</v>
      </c>
      <c r="K209" s="14" t="str">
        <f t="shared" si="20"/>
        <v>eff (anaytical)</v>
      </c>
      <c r="L209" t="e">
        <f t="shared" si="21"/>
        <v>#VALUE!</v>
      </c>
      <c r="M209" s="14" t="e">
        <f t="shared" si="22"/>
        <v>#VALUE!</v>
      </c>
      <c r="N209" s="14" t="e">
        <f t="shared" si="23"/>
        <v>#VALUE!</v>
      </c>
      <c r="O209" s="20">
        <f t="shared" si="24"/>
        <v>0.97322773068076551</v>
      </c>
    </row>
    <row r="210" spans="1:15" x14ac:dyDescent="0.25">
      <c r="A210">
        <v>5000</v>
      </c>
      <c r="B210" s="1">
        <v>0.97142605865169895</v>
      </c>
      <c r="C210" s="1">
        <v>2.00369256336264E-3</v>
      </c>
      <c r="D210" s="15"/>
      <c r="E210" s="15">
        <v>20</v>
      </c>
      <c r="F210" s="22">
        <f t="shared" si="19"/>
        <v>-2.9125914527630137E-3</v>
      </c>
      <c r="G210" s="3">
        <v>1.0130486540650101</v>
      </c>
      <c r="H210" s="15" t="e">
        <f>Table4810[[#This Row],[N]]*Table4810[[#This Row],[interation]]/Table4810[[#This Row],[time /s]]</f>
        <v>#DIV/0!</v>
      </c>
      <c r="I210" s="24">
        <f>Table4810[[#This Row],[time /s]]/3600</f>
        <v>0</v>
      </c>
      <c r="J210" s="30">
        <f>(Table4810[[#This Row],[eff (stochastic)]]-$C$190)/Table4810[[#This Row],[std]]</f>
        <v>-0.89917588257300018</v>
      </c>
      <c r="K210" s="14" t="str">
        <f t="shared" si="20"/>
        <v>eff (anaytical)</v>
      </c>
      <c r="L210" t="e">
        <f t="shared" si="21"/>
        <v>#VALUE!</v>
      </c>
      <c r="M210" s="14" t="e">
        <f t="shared" si="22"/>
        <v>#VALUE!</v>
      </c>
      <c r="N210" s="14" t="e">
        <f t="shared" si="23"/>
        <v>#VALUE!</v>
      </c>
      <c r="O210" s="20">
        <f t="shared" si="24"/>
        <v>0.97322773068076551</v>
      </c>
    </row>
    <row r="211" spans="1:15" x14ac:dyDescent="0.25">
      <c r="A211">
        <v>7000</v>
      </c>
      <c r="B211" s="1">
        <v>0.97147549422273705</v>
      </c>
      <c r="C211" s="1">
        <v>1.6303606546548401E-3</v>
      </c>
      <c r="D211" s="15"/>
      <c r="E211" s="15">
        <v>20</v>
      </c>
      <c r="F211" s="20">
        <f t="shared" si="19"/>
        <v>-2.8618499835822986E-3</v>
      </c>
      <c r="G211" s="3">
        <v>0.94427191054632198</v>
      </c>
      <c r="H211" s="15" t="e">
        <f>Table4810[[#This Row],[N]]*Table4810[[#This Row],[interation]]/Table4810[[#This Row],[time /s]]</f>
        <v>#DIV/0!</v>
      </c>
      <c r="I211" s="24">
        <f>Table4810[[#This Row],[time /s]]/3600</f>
        <v>0</v>
      </c>
      <c r="J211" s="30">
        <f>(Table4810[[#This Row],[eff (stochastic)]]-$C$190)/Table4810[[#This Row],[std]]</f>
        <v>-1.07475389143234</v>
      </c>
      <c r="K211" s="14" t="str">
        <f t="shared" si="20"/>
        <v>eff (anaytical)</v>
      </c>
      <c r="L211" t="e">
        <f t="shared" si="21"/>
        <v>#VALUE!</v>
      </c>
      <c r="M211" s="14" t="e">
        <f t="shared" si="22"/>
        <v>#VALUE!</v>
      </c>
      <c r="N211" s="14" t="e">
        <f t="shared" si="23"/>
        <v>#VALUE!</v>
      </c>
      <c r="O211" s="20">
        <f t="shared" si="24"/>
        <v>0.97322773068076551</v>
      </c>
    </row>
    <row r="212" spans="1:15" x14ac:dyDescent="0.25">
      <c r="A212">
        <v>8000</v>
      </c>
      <c r="B212" s="1">
        <v>0.97163373175414403</v>
      </c>
      <c r="C212" s="1">
        <v>1.5695898843485401E-3</v>
      </c>
      <c r="D212" s="15"/>
      <c r="E212" s="15">
        <v>20</v>
      </c>
      <c r="F212" s="20">
        <f t="shared" si="19"/>
        <v>-2.6994324236246925E-3</v>
      </c>
      <c r="G212" s="3">
        <v>1.0062112399500101</v>
      </c>
      <c r="H212" s="15" t="e">
        <f>Table4810[[#This Row],[N]]*Table4810[[#This Row],[interation]]/Table4810[[#This Row],[time /s]]</f>
        <v>#DIV/0!</v>
      </c>
      <c r="I212" s="24">
        <f>Table4810[[#This Row],[time /s]]/3600</f>
        <v>0</v>
      </c>
      <c r="J212" s="30">
        <f>(Table4810[[#This Row],[eff (stochastic)]]-$C$190)/Table4810[[#This Row],[std]]</f>
        <v>-1.0155512229763624</v>
      </c>
      <c r="K212" s="14" t="str">
        <f t="shared" si="20"/>
        <v>eff (anaytical)</v>
      </c>
      <c r="L212" t="e">
        <f t="shared" si="21"/>
        <v>#VALUE!</v>
      </c>
      <c r="M212" s="14" t="e">
        <f t="shared" si="22"/>
        <v>#VALUE!</v>
      </c>
      <c r="N212" s="14" t="e">
        <f t="shared" si="23"/>
        <v>#VALUE!</v>
      </c>
      <c r="O212" s="20">
        <f t="shared" si="24"/>
        <v>0.97322773068076551</v>
      </c>
    </row>
    <row r="213" spans="1:15" x14ac:dyDescent="0.25">
      <c r="A213">
        <v>9000</v>
      </c>
      <c r="B213" s="1">
        <v>0.97045839649051802</v>
      </c>
      <c r="C213" s="1">
        <v>1.5003346884566E-3</v>
      </c>
      <c r="D213" s="15"/>
      <c r="E213" s="15">
        <v>20</v>
      </c>
      <c r="F213" s="20">
        <f t="shared" si="19"/>
        <v>-3.9058155361073599E-3</v>
      </c>
      <c r="G213" s="3">
        <v>1</v>
      </c>
      <c r="H213" s="15" t="e">
        <f>Table4810[[#This Row],[N]]*Table4810[[#This Row],[interation]]/Table4810[[#This Row],[time /s]]</f>
        <v>#DIV/0!</v>
      </c>
      <c r="I213" s="24">
        <f>Table4810[[#This Row],[time /s]]/3600</f>
        <v>0</v>
      </c>
      <c r="J213" s="30">
        <f>(Table4810[[#This Row],[eff (stochastic)]]-$C$190)/Table4810[[#This Row],[std]]</f>
        <v>-1.8458109457539247</v>
      </c>
      <c r="K213" s="14" t="str">
        <f t="shared" si="20"/>
        <v>eff (anaytical)</v>
      </c>
      <c r="L213" t="e">
        <f t="shared" si="21"/>
        <v>#VALUE!</v>
      </c>
      <c r="M213" s="14" t="e">
        <f t="shared" si="22"/>
        <v>#VALUE!</v>
      </c>
      <c r="N213" s="14" t="e">
        <f t="shared" si="23"/>
        <v>#VALUE!</v>
      </c>
      <c r="O213" s="20">
        <f t="shared" si="24"/>
        <v>0.97322773068076551</v>
      </c>
    </row>
    <row r="214" spans="1:15" x14ac:dyDescent="0.25">
      <c r="A214">
        <v>10000</v>
      </c>
      <c r="B214" s="1">
        <v>0.97550100952841601</v>
      </c>
      <c r="C214" s="1">
        <v>1.3045292308946901E-3</v>
      </c>
      <c r="D214" s="15"/>
      <c r="E214" s="15">
        <v>17</v>
      </c>
      <c r="F214" s="22">
        <f t="shared" si="19"/>
        <v>1.2700039938349228E-3</v>
      </c>
      <c r="G214" s="3">
        <v>1.13968679345817</v>
      </c>
      <c r="H214" s="15" t="e">
        <f>Table4810[[#This Row],[N]]*Table4810[[#This Row],[interation]]/Table4810[[#This Row],[time /s]]</f>
        <v>#DIV/0!</v>
      </c>
      <c r="I214" s="24">
        <f>Table4810[[#This Row],[time /s]]/3600</f>
        <v>0</v>
      </c>
      <c r="J214" s="30">
        <f>(Table4810[[#This Row],[eff (stochastic)]]-$C$190)/Table4810[[#This Row],[std]]</f>
        <v>1.7426047602562373</v>
      </c>
      <c r="K214" s="14" t="str">
        <f t="shared" si="20"/>
        <v>eff (anaytical)</v>
      </c>
      <c r="L214" t="e">
        <f t="shared" si="21"/>
        <v>#VALUE!</v>
      </c>
      <c r="M214" s="14" t="e">
        <f t="shared" si="22"/>
        <v>#VALUE!</v>
      </c>
      <c r="N214" s="14" t="e">
        <f t="shared" si="23"/>
        <v>#VALUE!</v>
      </c>
      <c r="O214" s="20">
        <f t="shared" si="24"/>
        <v>0.97322773068076551</v>
      </c>
    </row>
    <row r="215" spans="1:15" x14ac:dyDescent="0.25">
      <c r="A215">
        <v>20000</v>
      </c>
      <c r="B215" s="1">
        <v>0.97366738058981706</v>
      </c>
      <c r="C215" s="1">
        <v>9.6926193914101801E-4</v>
      </c>
      <c r="D215" s="15"/>
      <c r="E215" s="15">
        <v>20</v>
      </c>
      <c r="F215" s="20">
        <f t="shared" si="19"/>
        <v>-6.1206238717459449E-4</v>
      </c>
      <c r="G215" s="3">
        <v>1.0770143261184699</v>
      </c>
      <c r="H215" s="15" t="e">
        <f>Table4810[[#This Row],[N]]*Table4810[[#This Row],[interation]]/Table4810[[#This Row],[time /s]]</f>
        <v>#DIV/0!</v>
      </c>
      <c r="I215" s="24">
        <f>Table4810[[#This Row],[time /s]]/3600</f>
        <v>0</v>
      </c>
      <c r="J215" s="30">
        <f>(Table4810[[#This Row],[eff (stochastic)]]-$C$190)/Table4810[[#This Row],[std]]</f>
        <v>0.45359246174586243</v>
      </c>
      <c r="K215" s="14" t="str">
        <f t="shared" si="20"/>
        <v>eff (anaytical)</v>
      </c>
      <c r="L215" t="e">
        <f t="shared" si="21"/>
        <v>#VALUE!</v>
      </c>
      <c r="M215" s="14" t="e">
        <f t="shared" si="22"/>
        <v>#VALUE!</v>
      </c>
      <c r="N215" s="14" t="e">
        <f t="shared" si="23"/>
        <v>#VALUE!</v>
      </c>
      <c r="O215" s="20">
        <f t="shared" si="24"/>
        <v>0.97322773068076551</v>
      </c>
    </row>
    <row r="216" spans="1:15" x14ac:dyDescent="0.25">
      <c r="A216">
        <v>30000</v>
      </c>
      <c r="B216" s="1">
        <v>0.97302916245732296</v>
      </c>
      <c r="C216" s="1">
        <v>7.9224219322948295E-4</v>
      </c>
      <c r="D216" s="15"/>
      <c r="E216" s="15">
        <v>20</v>
      </c>
      <c r="F216" s="20">
        <f t="shared" si="19"/>
        <v>-1.2671397944037377E-3</v>
      </c>
      <c r="G216" s="3">
        <v>1.0475974712581599</v>
      </c>
      <c r="H216" s="15" t="e">
        <f>Table4810[[#This Row],[N]]*Table4810[[#This Row],[interation]]/Table4810[[#This Row],[time /s]]</f>
        <v>#DIV/0!</v>
      </c>
      <c r="I216" s="24">
        <f>Table4810[[#This Row],[time /s]]/3600</f>
        <v>0</v>
      </c>
      <c r="J216" s="30">
        <f>(Table4810[[#This Row],[eff (stochastic)]]-$C$190)/Table4810[[#This Row],[std]]</f>
        <v>-0.25064080799977606</v>
      </c>
      <c r="K216" s="14" t="str">
        <f t="shared" si="20"/>
        <v>eff (anaytical)</v>
      </c>
      <c r="L216" t="e">
        <f t="shared" si="21"/>
        <v>#VALUE!</v>
      </c>
      <c r="M216" s="14" t="e">
        <f t="shared" si="22"/>
        <v>#VALUE!</v>
      </c>
      <c r="N216" s="14" t="e">
        <f t="shared" si="23"/>
        <v>#VALUE!</v>
      </c>
      <c r="O216" s="20">
        <f t="shared" si="24"/>
        <v>0.97322773068076551</v>
      </c>
    </row>
    <row r="217" spans="1:15" x14ac:dyDescent="0.25">
      <c r="A217">
        <v>40000</v>
      </c>
      <c r="B217" s="1">
        <v>0.97173194120821604</v>
      </c>
      <c r="C217" s="1">
        <v>7.10473958237109E-4</v>
      </c>
      <c r="D217" s="15"/>
      <c r="E217" s="15">
        <v>20</v>
      </c>
      <c r="F217" s="20">
        <f t="shared" si="19"/>
        <v>-2.5986286525260249E-3</v>
      </c>
      <c r="G217" s="3">
        <v>1.03444185353721</v>
      </c>
      <c r="H217" s="15" t="e">
        <f>Table4810[[#This Row],[N]]*Table4810[[#This Row],[interation]]/Table4810[[#This Row],[time /s]]</f>
        <v>#DIV/0!</v>
      </c>
      <c r="I217" s="24">
        <f>Table4810[[#This Row],[time /s]]/3600</f>
        <v>0</v>
      </c>
      <c r="J217" s="30">
        <f>(Table4810[[#This Row],[eff (stochastic)]]-$C$190)/Table4810[[#This Row],[std]]</f>
        <v>-2.1053403227627858</v>
      </c>
      <c r="K217" s="14" t="str">
        <f t="shared" si="20"/>
        <v>eff (anaytical)</v>
      </c>
      <c r="L217" t="e">
        <f t="shared" si="21"/>
        <v>#VALUE!</v>
      </c>
      <c r="M217" s="14" t="e">
        <f t="shared" si="22"/>
        <v>#VALUE!</v>
      </c>
      <c r="N217" s="14" t="e">
        <f t="shared" si="23"/>
        <v>#VALUE!</v>
      </c>
      <c r="O217" s="20">
        <f t="shared" si="24"/>
        <v>0.97322773068076551</v>
      </c>
    </row>
    <row r="218" spans="1:15" x14ac:dyDescent="0.25">
      <c r="A218">
        <v>60000</v>
      </c>
      <c r="B218" s="1">
        <v>0.97386592139766803</v>
      </c>
      <c r="C218" s="1">
        <v>5.6050154178285201E-4</v>
      </c>
      <c r="D218" s="15"/>
      <c r="E218" s="15">
        <v>20</v>
      </c>
      <c r="F218" s="20">
        <f t="shared" si="19"/>
        <v>-4.0827689282030288E-4</v>
      </c>
      <c r="G218" s="3">
        <v>1.08943680606933</v>
      </c>
      <c r="H218" s="15" t="e">
        <f>Table4810[[#This Row],[N]]*Table4810[[#This Row],[interation]]/Table4810[[#This Row],[time /s]]</f>
        <v>#DIV/0!</v>
      </c>
      <c r="I218" s="24">
        <f>Table4810[[#This Row],[time /s]]/3600</f>
        <v>0</v>
      </c>
      <c r="J218" s="30">
        <f>(Table4810[[#This Row],[eff (stochastic)]]-$C$190)/Table4810[[#This Row],[std]]</f>
        <v>1.1386065324147965</v>
      </c>
      <c r="K218" s="14" t="str">
        <f t="shared" si="20"/>
        <v>eff (anaytical)</v>
      </c>
      <c r="L218" t="e">
        <f t="shared" si="21"/>
        <v>#VALUE!</v>
      </c>
      <c r="M218" s="14" t="e">
        <f t="shared" si="22"/>
        <v>#VALUE!</v>
      </c>
      <c r="N218" s="14" t="e">
        <f t="shared" si="23"/>
        <v>#VALUE!</v>
      </c>
      <c r="O218" s="20">
        <f t="shared" si="24"/>
        <v>0.97322773068076551</v>
      </c>
    </row>
    <row r="219" spans="1:15" x14ac:dyDescent="0.25">
      <c r="A219">
        <v>70000</v>
      </c>
      <c r="B219" s="1">
        <v>0.97254630290233501</v>
      </c>
      <c r="C219" s="1">
        <v>5.3113888234301897E-4</v>
      </c>
      <c r="D219" s="15"/>
      <c r="E219" s="15">
        <v>20</v>
      </c>
      <c r="F219" s="20">
        <f t="shared" si="19"/>
        <v>-1.7627546464938915E-3</v>
      </c>
      <c r="G219" s="3">
        <v>1.0770143260222</v>
      </c>
      <c r="H219" s="15" t="e">
        <f>Table4810[[#This Row],[N]]*Table4810[[#This Row],[interation]]/Table4810[[#This Row],[time /s]]</f>
        <v>#DIV/0!</v>
      </c>
      <c r="I219" s="24">
        <f>Table4810[[#This Row],[time /s]]/3600</f>
        <v>0</v>
      </c>
      <c r="J219" s="30">
        <f>(Table4810[[#This Row],[eff (stochastic)]]-$C$190)/Table4810[[#This Row],[std]]</f>
        <v>-1.2829559293880139</v>
      </c>
      <c r="K219" s="14" t="str">
        <f t="shared" si="20"/>
        <v>eff (anaytical)</v>
      </c>
      <c r="L219" t="e">
        <f t="shared" si="21"/>
        <v>#VALUE!</v>
      </c>
      <c r="M219" s="14" t="e">
        <f t="shared" si="22"/>
        <v>#VALUE!</v>
      </c>
      <c r="N219" s="14" t="e">
        <f t="shared" si="23"/>
        <v>#VALUE!</v>
      </c>
      <c r="O219" s="20">
        <f t="shared" si="24"/>
        <v>0.97322773068076551</v>
      </c>
    </row>
    <row r="220" spans="1:15" x14ac:dyDescent="0.25">
      <c r="A220">
        <v>80000</v>
      </c>
      <c r="B220" s="1">
        <v>0.97282099917831999</v>
      </c>
      <c r="C220" s="1">
        <v>4.9469940309467095E-4</v>
      </c>
      <c r="D220" s="15"/>
      <c r="E220" s="15">
        <v>20</v>
      </c>
      <c r="F220" s="20">
        <f t="shared" si="19"/>
        <v>-1.4808019486842738E-3</v>
      </c>
      <c r="G220" s="3">
        <v>1.0425724724849801</v>
      </c>
      <c r="H220" s="15" t="e">
        <f>Table4810[[#This Row],[N]]*Table4810[[#This Row],[interation]]/Table4810[[#This Row],[time /s]]</f>
        <v>#DIV/0!</v>
      </c>
      <c r="I220" s="24">
        <f>Table4810[[#This Row],[time /s]]/3600</f>
        <v>0</v>
      </c>
      <c r="J220" s="30">
        <f>(Table4810[[#This Row],[eff (stochastic)]]-$C$190)/Table4810[[#This Row],[std]]</f>
        <v>-0.82217908471518142</v>
      </c>
      <c r="K220" s="14" t="str">
        <f t="shared" si="20"/>
        <v>eff (anaytical)</v>
      </c>
      <c r="L220" t="e">
        <f t="shared" si="21"/>
        <v>#VALUE!</v>
      </c>
      <c r="M220" s="14" t="e">
        <f t="shared" si="22"/>
        <v>#VALUE!</v>
      </c>
      <c r="N220" s="14" t="e">
        <f t="shared" si="23"/>
        <v>#VALUE!</v>
      </c>
      <c r="O220" s="20">
        <f t="shared" si="24"/>
        <v>0.97322773068076551</v>
      </c>
    </row>
    <row r="221" spans="1:15" x14ac:dyDescent="0.25">
      <c r="A221">
        <v>90000</v>
      </c>
      <c r="B221" s="1">
        <v>0.97247964813441801</v>
      </c>
      <c r="C221" s="1">
        <v>4.7184712979378402E-4</v>
      </c>
      <c r="D221" s="15"/>
      <c r="E221" s="15">
        <v>20</v>
      </c>
      <c r="F221" s="20">
        <f t="shared" si="19"/>
        <v>-1.8311701776789757E-3</v>
      </c>
      <c r="G221" s="3">
        <v>1.0433056099716</v>
      </c>
      <c r="H221" s="15" t="e">
        <f>Table4810[[#This Row],[N]]*Table4810[[#This Row],[interation]]/Table4810[[#This Row],[time /s]]</f>
        <v>#DIV/0!</v>
      </c>
      <c r="I221" s="24">
        <f>Table4810[[#This Row],[time /s]]/3600</f>
        <v>0</v>
      </c>
      <c r="J221" s="30">
        <f>(Table4810[[#This Row],[eff (stochastic)]]-$C$190)/Table4810[[#This Row],[std]]</f>
        <v>-1.5854341355736292</v>
      </c>
      <c r="K221" s="14" t="str">
        <f t="shared" si="20"/>
        <v>eff (anaytical)</v>
      </c>
      <c r="L221" t="e">
        <f t="shared" si="21"/>
        <v>#VALUE!</v>
      </c>
      <c r="M221" s="14" t="e">
        <f t="shared" si="22"/>
        <v>#VALUE!</v>
      </c>
      <c r="N221" s="14" t="e">
        <f t="shared" si="23"/>
        <v>#VALUE!</v>
      </c>
      <c r="O221" s="20">
        <f t="shared" si="24"/>
        <v>0.97322773068076551</v>
      </c>
    </row>
    <row r="222" spans="1:15" x14ac:dyDescent="0.25">
      <c r="A222">
        <v>100000</v>
      </c>
      <c r="B222" s="1">
        <v>0.972742820219895</v>
      </c>
      <c r="C222" s="1">
        <v>4.4602393481509402E-4</v>
      </c>
      <c r="D222" s="15"/>
      <c r="E222" s="15">
        <v>20</v>
      </c>
      <c r="F222" s="20">
        <f t="shared" si="19"/>
        <v>-1.5610460952816263E-3</v>
      </c>
      <c r="G222">
        <v>1.0557280899538699</v>
      </c>
      <c r="H222" t="e">
        <f>Table4810[[#This Row],[N]]*Table4810[[#This Row],[interation]]/Table4810[[#This Row],[time /s]]</f>
        <v>#DIV/0!</v>
      </c>
      <c r="I222" s="24">
        <f>Table4810[[#This Row],[time /s]]/3600</f>
        <v>0</v>
      </c>
      <c r="J222" s="30">
        <f>(Table4810[[#This Row],[eff (stochastic)]]-$C$190)/Table4810[[#This Row],[std]]</f>
        <v>-1.0871848414851111</v>
      </c>
      <c r="K222" s="14" t="str">
        <f t="shared" si="20"/>
        <v>eff (anaytical)</v>
      </c>
      <c r="L222" t="e">
        <f t="shared" si="21"/>
        <v>#VALUE!</v>
      </c>
      <c r="M222" s="14" t="e">
        <f t="shared" si="22"/>
        <v>#VALUE!</v>
      </c>
      <c r="N222" s="14" t="e">
        <f t="shared" si="23"/>
        <v>#VALUE!</v>
      </c>
      <c r="O222" s="20">
        <f t="shared" si="24"/>
        <v>0.97322773068076551</v>
      </c>
    </row>
    <row r="225" spans="1:13" x14ac:dyDescent="0.25">
      <c r="A225" t="s">
        <v>28</v>
      </c>
      <c r="B225" t="s">
        <v>29</v>
      </c>
      <c r="C225">
        <v>1</v>
      </c>
      <c r="D225" t="s">
        <v>30</v>
      </c>
      <c r="E225" t="s">
        <v>33</v>
      </c>
      <c r="H225" s="24" t="e">
        <f>AVERAGE(K229:K239)*3</f>
        <v>#DIV/0!</v>
      </c>
      <c r="I225" t="s">
        <v>49</v>
      </c>
      <c r="K225" t="s">
        <v>53</v>
      </c>
    </row>
    <row r="226" spans="1:13" x14ac:dyDescent="0.25">
      <c r="E226" t="s">
        <v>47</v>
      </c>
      <c r="F226">
        <v>20</v>
      </c>
      <c r="H226" s="24" t="e">
        <f>_xlfn.STDEV.S(K229:K239)</f>
        <v>#DIV/0!</v>
      </c>
    </row>
    <row r="228" spans="1:13" x14ac:dyDescent="0.25">
      <c r="A228" t="s">
        <v>6</v>
      </c>
      <c r="B228" t="s">
        <v>9</v>
      </c>
      <c r="C228" t="s">
        <v>27</v>
      </c>
      <c r="D228" t="s">
        <v>12</v>
      </c>
      <c r="E228" t="s">
        <v>48</v>
      </c>
      <c r="F228" t="s">
        <v>8</v>
      </c>
      <c r="G228" t="s">
        <v>21</v>
      </c>
      <c r="H228" t="s">
        <v>22</v>
      </c>
      <c r="I228" t="s">
        <v>23</v>
      </c>
      <c r="J228" t="s">
        <v>24</v>
      </c>
      <c r="K228" t="s">
        <v>45</v>
      </c>
      <c r="L228" t="s">
        <v>43</v>
      </c>
      <c r="M228" t="s">
        <v>50</v>
      </c>
    </row>
    <row r="229" spans="1:13" x14ac:dyDescent="0.25">
      <c r="A229">
        <v>10</v>
      </c>
      <c r="B229" s="1">
        <v>0.93450916376549398</v>
      </c>
      <c r="C229" s="1">
        <v>0.01</v>
      </c>
      <c r="D229" s="15"/>
      <c r="E229">
        <v>20</v>
      </c>
      <c r="F229" s="9">
        <f t="shared" ref="F229:F239" si="25">B229/B$5-1</f>
        <v>-4.0804689081672452E-2</v>
      </c>
      <c r="G229">
        <v>4.0368364330743303</v>
      </c>
      <c r="H229">
        <v>4.0986145499999997</v>
      </c>
      <c r="I229">
        <v>4.0874667699999998</v>
      </c>
      <c r="J229">
        <v>3.9244279799999999</v>
      </c>
      <c r="K229" t="e">
        <f>Table47912[[#This Row],[N]]*Table47912[[#This Row],[interation]]/Table47912[[#This Row],[time /s]]</f>
        <v>#DIV/0!</v>
      </c>
      <c r="L229">
        <f>Table47912[[#This Row],[time /s]]/3600</f>
        <v>0</v>
      </c>
      <c r="M229" s="29">
        <f>(Table47912[[#This Row],[eff (stochastic)]]-$C$190)/Table47912[[#This Row],[std]]</f>
        <v>-3.8718566915271535</v>
      </c>
    </row>
    <row r="230" spans="1:13" x14ac:dyDescent="0.25">
      <c r="A230">
        <v>20</v>
      </c>
      <c r="B230" s="1">
        <v>0.97869541156450501</v>
      </c>
      <c r="C230" s="1">
        <v>0.01</v>
      </c>
      <c r="D230" s="15"/>
      <c r="E230">
        <v>20</v>
      </c>
      <c r="F230" s="20">
        <f t="shared" si="25"/>
        <v>4.5487898773870494E-3</v>
      </c>
      <c r="G230">
        <v>2.9018462997320902</v>
      </c>
      <c r="H230">
        <v>3.0445600499999999</v>
      </c>
      <c r="I230">
        <v>2.87806067</v>
      </c>
      <c r="J230">
        <v>2.7829181699999999</v>
      </c>
      <c r="K230" t="e">
        <f>Table47912[[#This Row],[N]]*Table47912[[#This Row],[interation]]/Table47912[[#This Row],[time /s]]</f>
        <v>#DIV/0!</v>
      </c>
      <c r="L230">
        <f>Table47912[[#This Row],[time /s]]/3600</f>
        <v>0</v>
      </c>
      <c r="M230" s="29">
        <f>(Table47912[[#This Row],[eff (stochastic)]]-$C$190)/Table47912[[#This Row],[std]]</f>
        <v>0.54676808837395008</v>
      </c>
    </row>
    <row r="231" spans="1:13" x14ac:dyDescent="0.25">
      <c r="A231">
        <v>50</v>
      </c>
      <c r="B231" s="1">
        <v>0.93816997184992801</v>
      </c>
      <c r="C231" s="1">
        <v>0.01</v>
      </c>
      <c r="D231" s="15"/>
      <c r="E231" s="15">
        <v>20</v>
      </c>
      <c r="F231" s="20">
        <f t="shared" si="25"/>
        <v>-3.7047176491199707E-2</v>
      </c>
      <c r="G231">
        <v>1.0165979456018499</v>
      </c>
      <c r="H231">
        <v>1.0246853300000001</v>
      </c>
      <c r="I231">
        <v>1.00007595</v>
      </c>
      <c r="J231">
        <v>1.0250325499999999</v>
      </c>
      <c r="K231" t="e">
        <f>Table47912[[#This Row],[N]]*Table47912[[#This Row],[interation]]/Table47912[[#This Row],[time /s]]</f>
        <v>#DIV/0!</v>
      </c>
      <c r="L231">
        <f>Table47912[[#This Row],[time /s]]/3600</f>
        <v>0</v>
      </c>
      <c r="M231" s="29">
        <f>(Table47912[[#This Row],[eff (stochastic)]]-$C$190)/Table47912[[#This Row],[std]]</f>
        <v>-3.5057758830837504</v>
      </c>
    </row>
    <row r="232" spans="1:13" x14ac:dyDescent="0.25">
      <c r="A232">
        <v>100</v>
      </c>
      <c r="B232" s="1">
        <v>0.97289296112007895</v>
      </c>
      <c r="C232" s="1">
        <v>0.01</v>
      </c>
      <c r="D232" s="15"/>
      <c r="E232" s="15">
        <v>20</v>
      </c>
      <c r="F232" s="22">
        <f t="shared" si="25"/>
        <v>-1.4069390484836575E-3</v>
      </c>
      <c r="G232">
        <v>1.0074074074074</v>
      </c>
      <c r="H232">
        <v>1.03703704</v>
      </c>
      <c r="I232">
        <v>1.03703704</v>
      </c>
      <c r="J232">
        <v>0.94814814999999997</v>
      </c>
      <c r="K232" t="e">
        <f>Table47912[[#This Row],[N]]*Table47912[[#This Row],[interation]]/Table47912[[#This Row],[time /s]]</f>
        <v>#DIV/0!</v>
      </c>
      <c r="L232">
        <f>Table47912[[#This Row],[time /s]]/3600</f>
        <v>0</v>
      </c>
      <c r="M232" s="29">
        <f>(Table47912[[#This Row],[eff (stochastic)]]-$C$190)/Table47912[[#This Row],[std]]</f>
        <v>-3.3476956068656527E-2</v>
      </c>
    </row>
    <row r="233" spans="1:13" x14ac:dyDescent="0.25">
      <c r="A233">
        <v>200</v>
      </c>
      <c r="B233" s="1">
        <v>0.97543719781386695</v>
      </c>
      <c r="C233" s="1">
        <v>9.8395618072187503E-3</v>
      </c>
      <c r="D233" s="15"/>
      <c r="E233" s="15">
        <v>20</v>
      </c>
      <c r="F233" s="20">
        <f t="shared" si="25"/>
        <v>1.2045066185812914E-3</v>
      </c>
      <c r="G233">
        <v>1.39415607225691</v>
      </c>
      <c r="H233">
        <v>1.36378625</v>
      </c>
      <c r="I233">
        <v>1.43832457</v>
      </c>
      <c r="J233">
        <v>1.3803574000000001</v>
      </c>
      <c r="K233" t="e">
        <f>Table47912[[#This Row],[N]]*Table47912[[#This Row],[interation]]/Table47912[[#This Row],[time /s]]</f>
        <v>#DIV/0!</v>
      </c>
      <c r="L233">
        <f>Table47912[[#This Row],[time /s]]/3600</f>
        <v>0</v>
      </c>
      <c r="M233" s="30">
        <f>(Table47912[[#This Row],[eff (stochastic)]]-$C$190)/Table47912[[#This Row],[std]]</f>
        <v>0.22454934237828292</v>
      </c>
    </row>
    <row r="234" spans="1:13" x14ac:dyDescent="0.25">
      <c r="A234">
        <v>500</v>
      </c>
      <c r="B234" s="1">
        <v>0.97029361394063696</v>
      </c>
      <c r="C234" s="1">
        <v>6.4093961290366897E-3</v>
      </c>
      <c r="D234" s="15"/>
      <c r="E234" s="15">
        <v>20</v>
      </c>
      <c r="F234" s="20">
        <f t="shared" si="25"/>
        <v>-4.074951008819272E-3</v>
      </c>
      <c r="G234">
        <v>1.00236395031238</v>
      </c>
      <c r="H234">
        <v>1.0002800300000001</v>
      </c>
      <c r="I234">
        <v>1.00653178</v>
      </c>
      <c r="J234">
        <v>1.0002800300000001</v>
      </c>
      <c r="K234" t="e">
        <f>Table47912[[#This Row],[N]]*Table47912[[#This Row],[interation]]/Table47912[[#This Row],[time /s]]</f>
        <v>#DIV/0!</v>
      </c>
      <c r="L234">
        <f>Table47912[[#This Row],[time /s]]/3600</f>
        <v>0</v>
      </c>
      <c r="M234" s="30">
        <f>(Table47912[[#This Row],[eff (stochastic)]]-$C$190)/Table47912[[#This Row],[std]]</f>
        <v>-0.45778364779733843</v>
      </c>
    </row>
    <row r="235" spans="1:13" x14ac:dyDescent="0.25">
      <c r="A235">
        <v>800</v>
      </c>
      <c r="B235" s="1">
        <v>0.97468823329890497</v>
      </c>
      <c r="C235" s="1">
        <v>4.6233842384465996E-3</v>
      </c>
      <c r="D235" s="15"/>
      <c r="E235" s="15">
        <v>20</v>
      </c>
      <c r="F235" s="20">
        <f t="shared" si="25"/>
        <v>4.3575733430345487E-4</v>
      </c>
      <c r="G235">
        <v>1.10316348515197</v>
      </c>
      <c r="H235">
        <v>1.08507884</v>
      </c>
      <c r="I235">
        <v>1.1393327799999999</v>
      </c>
      <c r="J235">
        <v>1.08507884</v>
      </c>
      <c r="K235" t="e">
        <f>Table47912[[#This Row],[N]]*Table47912[[#This Row],[interation]]/Table47912[[#This Row],[time /s]]</f>
        <v>#DIV/0!</v>
      </c>
      <c r="L235">
        <f>Table47912[[#This Row],[time /s]]/3600</f>
        <v>0</v>
      </c>
      <c r="M235" s="30">
        <f>(Table47912[[#This Row],[eff (stochastic)]]-$C$190)/Table47912[[#This Row],[std]]</f>
        <v>0.3158947089005455</v>
      </c>
    </row>
    <row r="236" spans="1:13" x14ac:dyDescent="0.25">
      <c r="A236">
        <v>1000</v>
      </c>
      <c r="B236" s="1">
        <v>0.97891659343794302</v>
      </c>
      <c r="C236" s="1">
        <v>4.0099214797694903E-3</v>
      </c>
      <c r="D236" s="15"/>
      <c r="E236" s="15">
        <v>20</v>
      </c>
      <c r="F236" s="22">
        <f t="shared" si="25"/>
        <v>4.7758145274259256E-3</v>
      </c>
      <c r="G236">
        <v>1.1133123301401999</v>
      </c>
      <c r="H236">
        <v>1.1145179000000001</v>
      </c>
      <c r="I236">
        <v>1.13296949</v>
      </c>
      <c r="J236">
        <v>1.0924495999999999</v>
      </c>
      <c r="K236" t="e">
        <f>Table47912[[#This Row],[N]]*Table47912[[#This Row],[interation]]/Table47912[[#This Row],[time /s]]</f>
        <v>#DIV/0!</v>
      </c>
      <c r="L236">
        <f>Table47912[[#This Row],[time /s]]/3600</f>
        <v>0</v>
      </c>
      <c r="M236" s="30">
        <f>(Table47912[[#This Row],[eff (stochastic)]]-$C$190)/Table47912[[#This Row],[std]]</f>
        <v>1.4186967964032371</v>
      </c>
    </row>
    <row r="237" spans="1:13" x14ac:dyDescent="0.25">
      <c r="A237">
        <v>2000</v>
      </c>
      <c r="B237" s="1">
        <v>0.96754814632254404</v>
      </c>
      <c r="C237" s="1">
        <v>3.3564970231109801E-3</v>
      </c>
      <c r="D237" s="15"/>
      <c r="E237" s="15">
        <v>20</v>
      </c>
      <c r="F237" s="22">
        <f t="shared" si="25"/>
        <v>-6.8929433492492809E-3</v>
      </c>
      <c r="G237">
        <v>0.92873605472418796</v>
      </c>
      <c r="H237">
        <v>0.91709686000000001</v>
      </c>
      <c r="I237">
        <v>0.95102695999999998</v>
      </c>
      <c r="J237">
        <v>0.91808434999999999</v>
      </c>
      <c r="K237" t="e">
        <f>Table47912[[#This Row],[N]]*Table47912[[#This Row],[interation]]/Table47912[[#This Row],[time /s]]</f>
        <v>#DIV/0!</v>
      </c>
      <c r="L237">
        <f>Table47912[[#This Row],[time /s]]/3600</f>
        <v>0</v>
      </c>
      <c r="M237" s="30">
        <f>(Table47912[[#This Row],[eff (stochastic)]]-$C$190)/Table47912[[#This Row],[std]]</f>
        <v>-1.6921166082123698</v>
      </c>
    </row>
    <row r="238" spans="1:13" x14ac:dyDescent="0.25">
      <c r="A238">
        <v>3000</v>
      </c>
      <c r="B238" s="1">
        <v>0.97267008325387505</v>
      </c>
      <c r="C238" s="1">
        <v>2.51907446833882E-3</v>
      </c>
      <c r="D238" s="15"/>
      <c r="E238" s="15">
        <v>20</v>
      </c>
      <c r="F238" s="22">
        <f t="shared" si="25"/>
        <v>-1.6357044929110609E-3</v>
      </c>
      <c r="G238">
        <v>1.0084005377335501</v>
      </c>
      <c r="H238">
        <v>1.0414628500000001</v>
      </c>
      <c r="I238">
        <v>0.99186938000000002</v>
      </c>
      <c r="J238">
        <v>0.99186938000000002</v>
      </c>
      <c r="K238" t="e">
        <f>Table47912[[#This Row],[N]]*Table47912[[#This Row],[interation]]/Table47912[[#This Row],[time /s]]</f>
        <v>#DIV/0!</v>
      </c>
      <c r="L238">
        <f>Table47912[[#This Row],[time /s]]/3600</f>
        <v>0</v>
      </c>
      <c r="M238" s="30">
        <f>(Table47912[[#This Row],[eff (stochastic)]]-$C$190)/Table47912[[#This Row],[std]]</f>
        <v>-0.2213699650007557</v>
      </c>
    </row>
    <row r="239" spans="1:13" x14ac:dyDescent="0.25">
      <c r="A239">
        <v>5000</v>
      </c>
      <c r="B239" s="1">
        <v>0.97160071871703002</v>
      </c>
      <c r="C239" s="1">
        <v>1.9544728371047901E-3</v>
      </c>
      <c r="D239" s="15"/>
      <c r="E239" s="15">
        <v>20</v>
      </c>
      <c r="F239" s="22">
        <f t="shared" si="25"/>
        <v>-2.7333175385348962E-3</v>
      </c>
      <c r="G239">
        <v>0.94865499547389498</v>
      </c>
      <c r="H239">
        <v>0.93843957</v>
      </c>
      <c r="I239">
        <v>0.95209728000000005</v>
      </c>
      <c r="J239">
        <v>0.95542813999999998</v>
      </c>
      <c r="K239" t="e">
        <f>Table47912[[#This Row],[N]]*Table47912[[#This Row],[interation]]/Table47912[[#This Row],[time /s]]</f>
        <v>#DIV/0!</v>
      </c>
      <c r="L239">
        <f>Table47912[[#This Row],[time /s]]/3600</f>
        <v>0</v>
      </c>
      <c r="M239" s="30">
        <f>(Table47912[[#This Row],[eff (stochastic)]]-$C$190)/Table47912[[#This Row],[std]]</f>
        <v>-0.83245565394790844</v>
      </c>
    </row>
    <row r="240" spans="1:13" x14ac:dyDescent="0.25">
      <c r="A240">
        <v>7000</v>
      </c>
      <c r="B240" s="1">
        <v>0.97612852099638903</v>
      </c>
      <c r="C240" s="1">
        <v>1.52240246336817E-3</v>
      </c>
      <c r="D240" s="15"/>
      <c r="E240" s="15">
        <v>20</v>
      </c>
      <c r="F240" s="20">
        <f>B240/B$5-1</f>
        <v>1.9140919075391061E-3</v>
      </c>
      <c r="G240">
        <v>1.0784913888436201</v>
      </c>
      <c r="H240">
        <v>1.0641694799999999</v>
      </c>
      <c r="I240">
        <v>1.1056443</v>
      </c>
      <c r="J240">
        <v>1.0656603899999999</v>
      </c>
      <c r="K240" t="e">
        <f>Table47912[[#This Row],[N]]*Table47912[[#This Row],[interation]]/Table47912[[#This Row],[time /s]]</f>
        <v>#DIV/0!</v>
      </c>
      <c r="L240">
        <f>Table47912[[#This Row],[time /s]]/3600</f>
        <v>0</v>
      </c>
      <c r="M240" s="30">
        <f>(Table47912[[#This Row],[eff (stochastic)]]-$C$190)/Table47912[[#This Row],[std]]</f>
        <v>1.9054030622137805</v>
      </c>
    </row>
    <row r="241" spans="1:13" x14ac:dyDescent="0.25">
      <c r="A241">
        <v>8000</v>
      </c>
      <c r="B241" s="1">
        <v>0.97462985071487296</v>
      </c>
      <c r="C241" s="1">
        <v>1.47780303234547E-3</v>
      </c>
      <c r="D241" s="15"/>
      <c r="E241" s="15">
        <v>20</v>
      </c>
      <c r="F241" s="20">
        <f>B241/B$5-1</f>
        <v>3.7583250636785692E-4</v>
      </c>
      <c r="G241">
        <v>1.0878918523082799</v>
      </c>
      <c r="H241">
        <v>1.07403223</v>
      </c>
      <c r="I241">
        <v>1.1127658600000001</v>
      </c>
      <c r="J241">
        <v>1.07687746</v>
      </c>
      <c r="K241" t="e">
        <f>Table47912[[#This Row],[N]]*Table47912[[#This Row],[interation]]/Table47912[[#This Row],[time /s]]</f>
        <v>#DIV/0!</v>
      </c>
      <c r="L241">
        <f>Table47912[[#This Row],[time /s]]/3600</f>
        <v>0</v>
      </c>
      <c r="M241" s="30">
        <f>(Table47912[[#This Row],[eff (stochastic)]]-$C$190)/Table47912[[#This Row],[std]]</f>
        <v>0.94878681625256567</v>
      </c>
    </row>
    <row r="242" spans="1:13" x14ac:dyDescent="0.25">
      <c r="A242">
        <v>9000</v>
      </c>
      <c r="B242" s="1">
        <v>0.97439023942940295</v>
      </c>
      <c r="C242" s="1">
        <v>1.3981512838358099E-3</v>
      </c>
      <c r="D242" s="15"/>
      <c r="E242" s="15">
        <v>20</v>
      </c>
      <c r="F242" s="20">
        <f>B242/B$5-1</f>
        <v>1.2989160992993298E-4</v>
      </c>
      <c r="G242">
        <v>1.0637414407197501</v>
      </c>
      <c r="H242">
        <v>1.05572512</v>
      </c>
      <c r="I242">
        <v>1.08174974</v>
      </c>
      <c r="J242">
        <v>1.0537494599999999</v>
      </c>
      <c r="K242" t="e">
        <f>Table47912[[#This Row],[N]]*Table47912[[#This Row],[interation]]/Table47912[[#This Row],[time /s]]</f>
        <v>#DIV/0!</v>
      </c>
      <c r="L242">
        <f>Table47912[[#This Row],[time /s]]/3600</f>
        <v>0</v>
      </c>
      <c r="M242" s="30">
        <f>(Table47912[[#This Row],[eff (stochastic)]]-$C$190)/Table47912[[#This Row],[std]]</f>
        <v>0.83146134619145695</v>
      </c>
    </row>
    <row r="243" spans="1:13" x14ac:dyDescent="0.25">
      <c r="A243">
        <v>10000</v>
      </c>
      <c r="B243" s="1">
        <v>0.972634040637954</v>
      </c>
      <c r="C243" s="1">
        <v>1.3792076766175E-3</v>
      </c>
      <c r="D243" s="15"/>
      <c r="E243" s="15">
        <v>20</v>
      </c>
      <c r="F243" s="9">
        <f t="shared" ref="F243:F244" si="26">B243/B$5-1</f>
        <v>-1.6726992164783905E-3</v>
      </c>
      <c r="G243">
        <v>1.1036447157967699</v>
      </c>
      <c r="H243">
        <v>1.08576563</v>
      </c>
      <c r="I243">
        <v>1.13966926</v>
      </c>
      <c r="J243">
        <v>1.08549926</v>
      </c>
      <c r="K243" t="e">
        <f>Table47912[[#This Row],[N]]*Table47912[[#This Row],[interation]]/Table47912[[#This Row],[time /s]]</f>
        <v>#DIV/0!</v>
      </c>
      <c r="L243">
        <f>Table47912[[#This Row],[time /s]]/3600</f>
        <v>0</v>
      </c>
      <c r="M243" s="30">
        <f>(Table47912[[#This Row],[eff (stochastic)]]-$C$190)/Table47912[[#This Row],[std]]</f>
        <v>-0.43045732189334535</v>
      </c>
    </row>
    <row r="244" spans="1:13" x14ac:dyDescent="0.25">
      <c r="A244">
        <v>20000</v>
      </c>
      <c r="B244" s="1">
        <v>0.97378125659533799</v>
      </c>
      <c r="C244" s="1">
        <v>9.6727936931309902E-4</v>
      </c>
      <c r="D244" s="15"/>
      <c r="E244" s="15">
        <v>20</v>
      </c>
      <c r="F244" s="20">
        <f t="shared" si="26"/>
        <v>-4.9517821443767485E-4</v>
      </c>
      <c r="G244">
        <v>1.0963796279126701</v>
      </c>
      <c r="H244">
        <v>1.0908777300000001</v>
      </c>
      <c r="I244">
        <v>1.1128291800000001</v>
      </c>
      <c r="J244">
        <v>1.0854319699999999</v>
      </c>
      <c r="K244" t="e">
        <f>Table47912[[#This Row],[N]]*Table47912[[#This Row],[interation]]/Table47912[[#This Row],[time /s]]</f>
        <v>#DIV/0!</v>
      </c>
      <c r="L244">
        <f>Table47912[[#This Row],[time /s]]/3600</f>
        <v>0</v>
      </c>
      <c r="M244" s="30">
        <f>(Table47912[[#This Row],[eff (stochastic)]]-$C$190)/Table47912[[#This Row],[std]]</f>
        <v>0.57225030547850075</v>
      </c>
    </row>
    <row r="245" spans="1:13" x14ac:dyDescent="0.25">
      <c r="A245">
        <v>30000</v>
      </c>
      <c r="B245" s="1">
        <v>0.974199460870523</v>
      </c>
      <c r="C245" s="1">
        <v>7.7669906616381602E-4</v>
      </c>
      <c r="D245" s="15"/>
      <c r="E245" s="15">
        <v>20</v>
      </c>
      <c r="F245" s="20">
        <f t="shared" ref="F245:F251" si="27">B245/B$5-1</f>
        <v>-6.5926586612974347E-5</v>
      </c>
      <c r="G245">
        <v>1.0922866585598101</v>
      </c>
      <c r="H245">
        <v>1.07815846</v>
      </c>
      <c r="I245">
        <v>1.1099469099999999</v>
      </c>
      <c r="J245">
        <v>1.0887546100000001</v>
      </c>
      <c r="K245" t="e">
        <f>Table47912[[#This Row],[N]]*Table47912[[#This Row],[interation]]/Table47912[[#This Row],[time /s]]</f>
        <v>#DIV/0!</v>
      </c>
      <c r="L245">
        <f>Table47912[[#This Row],[time /s]]/3600</f>
        <v>0</v>
      </c>
      <c r="M245" s="30">
        <f>(Table47912[[#This Row],[eff (stochastic)]]-$C$190)/Table47912[[#This Row],[std]]</f>
        <v>1.2511025596528023</v>
      </c>
    </row>
    <row r="246" spans="1:13" x14ac:dyDescent="0.25">
      <c r="A246">
        <v>40000</v>
      </c>
      <c r="B246" s="1">
        <v>0.97234407008623602</v>
      </c>
      <c r="C246" s="1">
        <v>7.0650682818022403E-4</v>
      </c>
      <c r="D246" s="15"/>
      <c r="E246" s="15">
        <v>20</v>
      </c>
      <c r="F246" s="20">
        <f t="shared" si="27"/>
        <v>-1.9703296777908719E-3</v>
      </c>
      <c r="G246">
        <v>1.0549978983847801</v>
      </c>
      <c r="H246">
        <v>1.0480488100000001</v>
      </c>
      <c r="I246">
        <v>1.0733032600000001</v>
      </c>
      <c r="J246">
        <v>1.04364163</v>
      </c>
      <c r="K246" t="e">
        <f>Table47912[[#This Row],[N]]*Table47912[[#This Row],[interation]]/Table47912[[#This Row],[time /s]]</f>
        <v>#DIV/0!</v>
      </c>
      <c r="L246">
        <f>Table47912[[#This Row],[time /s]]/3600</f>
        <v>0</v>
      </c>
      <c r="M246" s="30">
        <f>(Table47912[[#This Row],[eff (stochastic)]]-$C$190)/Table47912[[#This Row],[std]]</f>
        <v>-1.2507460073748573</v>
      </c>
    </row>
    <row r="247" spans="1:13" x14ac:dyDescent="0.25">
      <c r="A247">
        <v>60000</v>
      </c>
      <c r="B247" s="1">
        <v>0.97215806362563195</v>
      </c>
      <c r="C247" s="23">
        <v>5.79752614690079E-4</v>
      </c>
      <c r="D247" s="15"/>
      <c r="E247" s="15">
        <v>20</v>
      </c>
      <c r="F247" s="21">
        <f t="shared" si="27"/>
        <v>-2.161249715528224E-3</v>
      </c>
      <c r="G247">
        <v>1.0493053241535</v>
      </c>
      <c r="H247">
        <v>1.04121321</v>
      </c>
      <c r="I247">
        <v>1.06901651</v>
      </c>
      <c r="J247">
        <v>1.0376862499999999</v>
      </c>
      <c r="K247" t="e">
        <f>Table47912[[#This Row],[N]]*Table47912[[#This Row],[interation]]/Table47912[[#This Row],[time /s]]</f>
        <v>#DIV/0!</v>
      </c>
      <c r="L247">
        <f>Table47912[[#This Row],[time /s]]/3600</f>
        <v>0</v>
      </c>
      <c r="M247" s="30">
        <f>(Table47912[[#This Row],[eff (stochastic)]]-$C$190)/Table47912[[#This Row],[std]]</f>
        <v>-1.8450405018102032</v>
      </c>
    </row>
    <row r="248" spans="1:13" x14ac:dyDescent="0.25">
      <c r="A248">
        <v>70000</v>
      </c>
      <c r="B248" s="1">
        <v>0.97256866184810697</v>
      </c>
      <c r="C248" s="23">
        <v>5.3117779113690596E-4</v>
      </c>
      <c r="D248" s="15"/>
      <c r="E248" s="15">
        <v>20</v>
      </c>
      <c r="F248" s="21">
        <f t="shared" si="27"/>
        <v>-1.739805063147859E-3</v>
      </c>
      <c r="G248">
        <v>1.04805033853489</v>
      </c>
      <c r="H248">
        <v>1.04420446</v>
      </c>
      <c r="I248">
        <v>1.06857801</v>
      </c>
      <c r="J248">
        <v>1.0313685399999999</v>
      </c>
      <c r="K248" t="e">
        <f>Table47912[[#This Row],[N]]*Table47912[[#This Row],[interation]]/Table47912[[#This Row],[time /s]]</f>
        <v>#DIV/0!</v>
      </c>
      <c r="L248">
        <f>Table47912[[#This Row],[time /s]]/3600</f>
        <v>0</v>
      </c>
      <c r="M248" s="30">
        <f>(Table47912[[#This Row],[eff (stochastic)]]-$C$190)/Table47912[[#This Row],[std]]</f>
        <v>-1.2407688040719862</v>
      </c>
    </row>
    <row r="249" spans="1:13" x14ac:dyDescent="0.25">
      <c r="A249">
        <v>80000</v>
      </c>
      <c r="B249" s="1">
        <v>0.97285065629054002</v>
      </c>
      <c r="C249" s="23">
        <v>4.9806844688671801E-4</v>
      </c>
      <c r="D249" s="15"/>
      <c r="E249" s="15">
        <v>20</v>
      </c>
      <c r="F249" s="21">
        <f t="shared" si="27"/>
        <v>-1.4503614093296369E-3</v>
      </c>
      <c r="G249">
        <v>1.0785408377810599</v>
      </c>
      <c r="H249">
        <v>1.0706824800000001</v>
      </c>
      <c r="I249">
        <v>1.10433176</v>
      </c>
      <c r="J249">
        <v>1.0606082800000001</v>
      </c>
      <c r="K249" t="e">
        <f>Table47912[[#This Row],[N]]*Table47912[[#This Row],[interation]]/Table47912[[#This Row],[time /s]]</f>
        <v>#DIV/0!</v>
      </c>
      <c r="L249">
        <f>Table47912[[#This Row],[time /s]]/3600</f>
        <v>0</v>
      </c>
      <c r="M249" s="30">
        <f>(Table47912[[#This Row],[eff (stochastic)]]-$C$190)/Table47912[[#This Row],[std]]</f>
        <v>-0.75707343555384587</v>
      </c>
    </row>
    <row r="250" spans="1:13" x14ac:dyDescent="0.25">
      <c r="A250">
        <v>90000</v>
      </c>
      <c r="B250" s="1">
        <v>0.97398483701930805</v>
      </c>
      <c r="C250" s="23">
        <v>4.5871639258491999E-4</v>
      </c>
      <c r="D250" s="15"/>
      <c r="E250" s="15">
        <v>20</v>
      </c>
      <c r="F250" s="21">
        <f t="shared" si="27"/>
        <v>-2.8621997663935694E-4</v>
      </c>
      <c r="G250">
        <v>1.0865785018196701</v>
      </c>
      <c r="H250">
        <v>1.0833461900000001</v>
      </c>
      <c r="I250">
        <v>1.09927054</v>
      </c>
      <c r="J250">
        <v>1.0771187799999999</v>
      </c>
      <c r="K250" t="e">
        <f>Table47912[[#This Row],[N]]*Table47912[[#This Row],[interation]]/Table47912[[#This Row],[time /s]]</f>
        <v>#DIV/0!</v>
      </c>
      <c r="L250">
        <f>Table47912[[#This Row],[time /s]]/3600</f>
        <v>0</v>
      </c>
      <c r="M250" s="30">
        <f>(Table47912[[#This Row],[eff (stochastic)]]-$C$190)/Table47912[[#This Row],[std]]</f>
        <v>1.6504889530460267</v>
      </c>
    </row>
    <row r="251" spans="1:13" x14ac:dyDescent="0.25">
      <c r="A251">
        <v>100000</v>
      </c>
      <c r="B251" s="1">
        <v>0.97261275469606201</v>
      </c>
      <c r="C251" s="23">
        <v>4.4868113413586001E-4</v>
      </c>
      <c r="D251" s="15"/>
      <c r="E251" s="15">
        <v>20</v>
      </c>
      <c r="F251" s="21">
        <f t="shared" si="27"/>
        <v>-1.6945474512982672E-3</v>
      </c>
      <c r="G251">
        <v>1.04068526668376</v>
      </c>
      <c r="H251">
        <v>1.03471326</v>
      </c>
      <c r="I251">
        <v>1.06496455</v>
      </c>
      <c r="J251">
        <v>1.022378</v>
      </c>
      <c r="K251" t="e">
        <f>Table47912[[#This Row],[N]]*Table47912[[#This Row],[interation]]/Table47912[[#This Row],[time /s]]</f>
        <v>#DIV/0!</v>
      </c>
      <c r="L251" s="5">
        <f>Table47912[[#This Row],[time /s]]/3600</f>
        <v>0</v>
      </c>
      <c r="M251" s="30">
        <f>(Table47912[[#This Row],[eff (stochastic)]]-$C$190)/Table47912[[#This Row],[std]]</f>
        <v>-1.3706303606634131</v>
      </c>
    </row>
    <row r="255" spans="1:13" x14ac:dyDescent="0.25">
      <c r="A255" s="5" t="s">
        <v>63</v>
      </c>
    </row>
    <row r="256" spans="1:13" x14ac:dyDescent="0.25">
      <c r="A256" s="5" t="s">
        <v>64</v>
      </c>
    </row>
    <row r="257" spans="1:3" x14ac:dyDescent="0.25">
      <c r="A257" s="5" t="s">
        <v>65</v>
      </c>
    </row>
    <row r="258" spans="1:3" x14ac:dyDescent="0.25">
      <c r="A258" s="5" t="s">
        <v>68</v>
      </c>
    </row>
    <row r="261" spans="1:3" x14ac:dyDescent="0.25">
      <c r="A261" t="s">
        <v>57</v>
      </c>
      <c r="B261">
        <v>7062</v>
      </c>
    </row>
    <row r="262" spans="1:3" x14ac:dyDescent="0.25">
      <c r="C262" t="s">
        <v>67</v>
      </c>
    </row>
    <row r="263" spans="1:3" x14ac:dyDescent="0.25">
      <c r="A263" t="s">
        <v>66</v>
      </c>
      <c r="B263">
        <v>-12</v>
      </c>
      <c r="C263" s="14">
        <f>B263/B$261</f>
        <v>-1.6992353440951572E-3</v>
      </c>
    </row>
    <row r="264" spans="1:3" x14ac:dyDescent="0.25">
      <c r="B264">
        <v>-23</v>
      </c>
      <c r="C264" s="14">
        <f t="shared" ref="C264:C282" si="28">B264/B$261</f>
        <v>-3.2568677428490515E-3</v>
      </c>
    </row>
    <row r="265" spans="1:3" x14ac:dyDescent="0.25">
      <c r="B265">
        <v>39</v>
      </c>
      <c r="C265" s="14">
        <f t="shared" si="28"/>
        <v>5.5225148683092605E-3</v>
      </c>
    </row>
    <row r="266" spans="1:3" x14ac:dyDescent="0.25">
      <c r="B266">
        <v>-5</v>
      </c>
      <c r="C266" s="14">
        <f t="shared" si="28"/>
        <v>-7.0801472670631554E-4</v>
      </c>
    </row>
    <row r="267" spans="1:3" x14ac:dyDescent="0.25">
      <c r="B267">
        <v>8</v>
      </c>
      <c r="C267" s="14">
        <f t="shared" si="28"/>
        <v>1.1328235627301047E-3</v>
      </c>
    </row>
    <row r="268" spans="1:3" x14ac:dyDescent="0.25">
      <c r="B268">
        <v>3</v>
      </c>
      <c r="C268" s="14">
        <f t="shared" si="28"/>
        <v>4.248088360237893E-4</v>
      </c>
    </row>
    <row r="269" spans="1:3" x14ac:dyDescent="0.25">
      <c r="B269">
        <v>-10</v>
      </c>
      <c r="C269" s="14">
        <f t="shared" si="28"/>
        <v>-1.4160294534126311E-3</v>
      </c>
    </row>
    <row r="270" spans="1:3" x14ac:dyDescent="0.25">
      <c r="B270">
        <v>-14</v>
      </c>
      <c r="C270" s="14">
        <f t="shared" si="28"/>
        <v>-1.9824412347776836E-3</v>
      </c>
    </row>
    <row r="271" spans="1:3" x14ac:dyDescent="0.25">
      <c r="B271">
        <v>0</v>
      </c>
      <c r="C271" s="14">
        <f t="shared" si="28"/>
        <v>0</v>
      </c>
    </row>
    <row r="272" spans="1:3" x14ac:dyDescent="0.25">
      <c r="B272">
        <v>7</v>
      </c>
      <c r="C272" s="14">
        <f t="shared" si="28"/>
        <v>9.9122061738884178E-4</v>
      </c>
    </row>
    <row r="273" spans="2:3" x14ac:dyDescent="0.25">
      <c r="B273">
        <v>0</v>
      </c>
      <c r="C273" s="14">
        <f t="shared" si="28"/>
        <v>0</v>
      </c>
    </row>
    <row r="274" spans="2:3" x14ac:dyDescent="0.25">
      <c r="B274">
        <v>-15</v>
      </c>
      <c r="C274" s="14">
        <f t="shared" si="28"/>
        <v>-2.1240441801189465E-3</v>
      </c>
    </row>
    <row r="275" spans="2:3" x14ac:dyDescent="0.25">
      <c r="B275">
        <v>-13</v>
      </c>
      <c r="C275" s="14">
        <f t="shared" si="28"/>
        <v>-1.8408382894364204E-3</v>
      </c>
    </row>
    <row r="276" spans="2:3" x14ac:dyDescent="0.25">
      <c r="B276">
        <v>14</v>
      </c>
      <c r="C276" s="14">
        <f t="shared" si="28"/>
        <v>1.9824412347776836E-3</v>
      </c>
    </row>
    <row r="277" spans="2:3" x14ac:dyDescent="0.25">
      <c r="B277">
        <v>8</v>
      </c>
      <c r="C277" s="14">
        <f t="shared" si="28"/>
        <v>1.1328235627301047E-3</v>
      </c>
    </row>
    <row r="278" spans="2:3" x14ac:dyDescent="0.25">
      <c r="B278">
        <v>34</v>
      </c>
      <c r="C278" s="14">
        <f t="shared" si="28"/>
        <v>4.8145001416029457E-3</v>
      </c>
    </row>
    <row r="279" spans="2:3" x14ac:dyDescent="0.25">
      <c r="B279">
        <v>-4</v>
      </c>
      <c r="C279" s="14">
        <f t="shared" si="28"/>
        <v>-5.6641178136505237E-4</v>
      </c>
    </row>
    <row r="280" spans="2:3" x14ac:dyDescent="0.25">
      <c r="B280">
        <v>-4</v>
      </c>
      <c r="C280" s="14">
        <f t="shared" si="28"/>
        <v>-5.6641178136505237E-4</v>
      </c>
    </row>
    <row r="281" spans="2:3" x14ac:dyDescent="0.25">
      <c r="B281">
        <v>6</v>
      </c>
      <c r="C281" s="14">
        <f t="shared" si="28"/>
        <v>8.4961767204757861E-4</v>
      </c>
    </row>
    <row r="282" spans="2:3" x14ac:dyDescent="0.25">
      <c r="B282">
        <v>0</v>
      </c>
      <c r="C282" s="14">
        <f t="shared" si="28"/>
        <v>0</v>
      </c>
    </row>
    <row r="284" spans="2:3" x14ac:dyDescent="0.25">
      <c r="C284" s="14">
        <f>AVERAGE(C263:C282)</f>
        <v>1.3452279807419997E-4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7648-296C-44F9-B191-36BBCC506BF7}">
  <dimension ref="A1:P115"/>
  <sheetViews>
    <sheetView topLeftCell="A7" workbookViewId="0">
      <selection activeCell="D83" sqref="D83"/>
    </sheetView>
  </sheetViews>
  <sheetFormatPr baseColWidth="10" defaultRowHeight="15" x14ac:dyDescent="0.25"/>
  <sheetData>
    <row r="1" spans="1:15" x14ac:dyDescent="0.25">
      <c r="A1" t="s">
        <v>55</v>
      </c>
    </row>
    <row r="3" spans="1:15" x14ac:dyDescent="0.25">
      <c r="A3" t="s">
        <v>28</v>
      </c>
      <c r="B3" t="s">
        <v>29</v>
      </c>
      <c r="C3">
        <v>1</v>
      </c>
      <c r="D3" t="s">
        <v>30</v>
      </c>
      <c r="E3" t="s">
        <v>31</v>
      </c>
      <c r="H3" s="24">
        <f>AVERAGE(H7:H17)</f>
        <v>219.47972931048059</v>
      </c>
      <c r="I3" t="s">
        <v>49</v>
      </c>
      <c r="K3" t="s">
        <v>52</v>
      </c>
    </row>
    <row r="4" spans="1:15" x14ac:dyDescent="0.25">
      <c r="E4" t="s">
        <v>47</v>
      </c>
      <c r="F4">
        <v>20</v>
      </c>
      <c r="H4" s="24">
        <f>_xlfn.STDEV.S(H7:H17)</f>
        <v>2.5954777181250956</v>
      </c>
    </row>
    <row r="6" spans="1:15" x14ac:dyDescent="0.25">
      <c r="A6" t="s">
        <v>6</v>
      </c>
      <c r="B6" t="s">
        <v>9</v>
      </c>
      <c r="C6" t="s">
        <v>27</v>
      </c>
      <c r="D6" t="s">
        <v>12</v>
      </c>
      <c r="E6" t="s">
        <v>48</v>
      </c>
      <c r="F6" t="s">
        <v>8</v>
      </c>
      <c r="G6" t="s">
        <v>21</v>
      </c>
      <c r="H6" t="s">
        <v>45</v>
      </c>
      <c r="I6" t="s">
        <v>43</v>
      </c>
      <c r="J6" t="s">
        <v>50</v>
      </c>
      <c r="K6" t="s">
        <v>46</v>
      </c>
      <c r="L6" t="s">
        <v>37</v>
      </c>
      <c r="M6" t="s">
        <v>59</v>
      </c>
      <c r="N6" t="s">
        <v>60</v>
      </c>
      <c r="O6" t="s">
        <v>69</v>
      </c>
    </row>
    <row r="7" spans="1:15" x14ac:dyDescent="0.25">
      <c r="A7">
        <v>10</v>
      </c>
      <c r="B7" s="1">
        <v>0.99999999918793203</v>
      </c>
      <c r="C7" s="1">
        <v>1.0000000000296701E-4</v>
      </c>
      <c r="D7" s="15">
        <v>0.92199399999999998</v>
      </c>
      <c r="E7">
        <v>20</v>
      </c>
      <c r="F7" s="9" t="e">
        <f t="shared" ref="F7:F10" si="0">B7/B$5-1</f>
        <v>#DIV/0!</v>
      </c>
      <c r="G7" s="3">
        <v>1.8196601152388401</v>
      </c>
      <c r="H7" s="15">
        <f>Table4811[[#This Row],[N]]*Table4811[[#This Row],[interation]]/Table4811[[#This Row],[time /s]]</f>
        <v>216.9211513307028</v>
      </c>
      <c r="I7" s="24">
        <f>Table4811[[#This Row],[time /s]]/3600</f>
        <v>2.5610944444444443E-4</v>
      </c>
      <c r="J7" s="29">
        <f>(Table4811[[#This Row],[eff (stochastic)]]-$C$190)/Table4811[[#This Row],[std]]</f>
        <v>9999.9999915826193</v>
      </c>
      <c r="K7" s="14">
        <f t="shared" ref="K7:K16" si="1">B$5</f>
        <v>0</v>
      </c>
      <c r="L7" t="e">
        <f>K7*I$3</f>
        <v>#VALUE!</v>
      </c>
      <c r="M7" s="14" t="e">
        <f>K7-L7</f>
        <v>#VALUE!</v>
      </c>
      <c r="N7" s="14" t="e">
        <f>K7+L7</f>
        <v>#VALUE!</v>
      </c>
      <c r="O7" s="20">
        <f>$C$190</f>
        <v>0</v>
      </c>
    </row>
    <row r="8" spans="1:15" x14ac:dyDescent="0.25">
      <c r="A8">
        <v>20</v>
      </c>
      <c r="B8" s="1">
        <v>0.97085354760542597</v>
      </c>
      <c r="C8" s="1">
        <v>2.8394745858847499E-2</v>
      </c>
      <c r="D8" s="15">
        <v>1.8123</v>
      </c>
      <c r="E8">
        <v>20</v>
      </c>
      <c r="F8" s="20" t="e">
        <f t="shared" si="0"/>
        <v>#DIV/0!</v>
      </c>
      <c r="G8" s="3">
        <v>1.9787137682881299</v>
      </c>
      <c r="H8" s="15">
        <f>Table4811[[#This Row],[N]]*Table4811[[#This Row],[interation]]/Table4811[[#This Row],[time /s]]</f>
        <v>220.71400982177343</v>
      </c>
      <c r="I8" s="24">
        <f>Table4811[[#This Row],[time /s]]/3600</f>
        <v>5.0341666666666666E-4</v>
      </c>
      <c r="J8" s="30">
        <f>(Table4811[[#This Row],[eff (stochastic)]]-$C$190)/Table4811[[#This Row],[std]]</f>
        <v>34.191309632831889</v>
      </c>
      <c r="K8" s="14">
        <f t="shared" si="1"/>
        <v>0</v>
      </c>
      <c r="L8" t="e">
        <f t="shared" ref="L8:L30" si="2">K8*I$3</f>
        <v>#VALUE!</v>
      </c>
      <c r="M8" s="14" t="e">
        <f t="shared" ref="M8:M30" si="3">K8-L8</f>
        <v>#VALUE!</v>
      </c>
      <c r="N8" s="14" t="e">
        <f t="shared" ref="N8:N30" si="4">K8+L8</f>
        <v>#VALUE!</v>
      </c>
      <c r="O8" s="20">
        <f t="shared" ref="O8:O30" si="5">$C$190</f>
        <v>0</v>
      </c>
    </row>
    <row r="9" spans="1:15" x14ac:dyDescent="0.25">
      <c r="A9">
        <v>50</v>
      </c>
      <c r="B9" s="1">
        <v>0.97955893087547896</v>
      </c>
      <c r="C9" s="1">
        <v>1.54246475427962E-2</v>
      </c>
      <c r="D9" s="15">
        <v>4.5312739999999998</v>
      </c>
      <c r="E9" s="15">
        <v>20</v>
      </c>
      <c r="F9" s="20" t="e">
        <f t="shared" si="0"/>
        <v>#DIV/0!</v>
      </c>
      <c r="G9" s="3">
        <v>1.4156747295438501</v>
      </c>
      <c r="H9" s="15">
        <f>Table4811[[#This Row],[N]]*Table4811[[#This Row],[interation]]/Table4811[[#This Row],[time /s]]</f>
        <v>220.68848628443126</v>
      </c>
      <c r="I9" s="24">
        <f>Table4811[[#This Row],[time /s]]/3600</f>
        <v>1.2586872222222223E-3</v>
      </c>
      <c r="J9" s="30">
        <f>(Table4811[[#This Row],[eff (stochastic)]]-$C$190)/Table4811[[#This Row],[std]]</f>
        <v>63.506081948236414</v>
      </c>
      <c r="K9" s="14">
        <f t="shared" si="1"/>
        <v>0</v>
      </c>
      <c r="L9" t="e">
        <f t="shared" si="2"/>
        <v>#VALUE!</v>
      </c>
      <c r="M9" s="14" t="e">
        <f t="shared" si="3"/>
        <v>#VALUE!</v>
      </c>
      <c r="N9" s="14" t="e">
        <f t="shared" si="4"/>
        <v>#VALUE!</v>
      </c>
      <c r="O9" s="20">
        <f t="shared" si="5"/>
        <v>0</v>
      </c>
    </row>
    <row r="10" spans="1:15" x14ac:dyDescent="0.25">
      <c r="A10">
        <v>100</v>
      </c>
      <c r="B10" s="1">
        <v>0.97082072522149199</v>
      </c>
      <c r="C10" s="1">
        <v>1.5563360432562699E-2</v>
      </c>
      <c r="D10" s="15">
        <v>9.3910239999999998</v>
      </c>
      <c r="E10" s="15">
        <v>20</v>
      </c>
      <c r="F10" s="22" t="e">
        <f t="shared" si="0"/>
        <v>#DIV/0!</v>
      </c>
      <c r="G10" s="3">
        <v>1.6177539619694401</v>
      </c>
      <c r="H10" s="15">
        <f>Table4811[[#This Row],[N]]*Table4811[[#This Row],[interation]]/Table4811[[#This Row],[time /s]]</f>
        <v>212.96932049156726</v>
      </c>
      <c r="I10" s="24">
        <f>Table4811[[#This Row],[time /s]]/3600</f>
        <v>2.6086177777777777E-3</v>
      </c>
      <c r="J10" s="30">
        <f>(Table4811[[#This Row],[eff (stochastic)]]-$C$190)/Table4811[[#This Row],[std]]</f>
        <v>62.378605791990537</v>
      </c>
      <c r="K10" s="14">
        <f t="shared" si="1"/>
        <v>0</v>
      </c>
      <c r="L10" t="e">
        <f t="shared" si="2"/>
        <v>#VALUE!</v>
      </c>
      <c r="M10" s="14" t="e">
        <f t="shared" si="3"/>
        <v>#VALUE!</v>
      </c>
      <c r="N10" s="14" t="e">
        <f t="shared" si="4"/>
        <v>#VALUE!</v>
      </c>
      <c r="O10" s="20">
        <f t="shared" si="5"/>
        <v>0</v>
      </c>
    </row>
    <row r="11" spans="1:15" x14ac:dyDescent="0.25">
      <c r="A11">
        <v>200</v>
      </c>
      <c r="B11" s="1">
        <v>0.97895324430115704</v>
      </c>
      <c r="C11" s="1">
        <v>8.1950683426093105E-3</v>
      </c>
      <c r="D11" s="15">
        <v>17.984493000000001</v>
      </c>
      <c r="E11" s="15">
        <v>20</v>
      </c>
      <c r="F11" s="20" t="e">
        <f>B11/B$5-1</f>
        <v>#DIV/0!</v>
      </c>
      <c r="G11" s="3">
        <v>1.6362146072069099</v>
      </c>
      <c r="H11" s="15">
        <f>Table4811[[#This Row],[N]]*Table4811[[#This Row],[interation]]/Table4811[[#This Row],[time /s]]</f>
        <v>222.41383173826472</v>
      </c>
      <c r="I11" s="24">
        <f>Table4811[[#This Row],[time /s]]/3600</f>
        <v>4.9956925000000001E-3</v>
      </c>
      <c r="J11" s="30">
        <f>(Table4811[[#This Row],[eff (stochastic)]]-$C$190)/Table4811[[#This Row],[std]]</f>
        <v>119.45638564247265</v>
      </c>
      <c r="K11" s="14">
        <f t="shared" si="1"/>
        <v>0</v>
      </c>
      <c r="L11" t="e">
        <f t="shared" si="2"/>
        <v>#VALUE!</v>
      </c>
      <c r="M11" s="14" t="e">
        <f t="shared" si="3"/>
        <v>#VALUE!</v>
      </c>
      <c r="N11" s="14" t="e">
        <f t="shared" si="4"/>
        <v>#VALUE!</v>
      </c>
      <c r="O11" s="20">
        <f t="shared" si="5"/>
        <v>0</v>
      </c>
    </row>
    <row r="12" spans="1:15" x14ac:dyDescent="0.25">
      <c r="A12">
        <v>500</v>
      </c>
      <c r="B12" s="1">
        <v>0.97140316539775595</v>
      </c>
      <c r="C12" s="1">
        <v>5.87264871686171E-3</v>
      </c>
      <c r="D12" s="15">
        <v>45.578356999999997</v>
      </c>
      <c r="E12" s="15">
        <v>20</v>
      </c>
      <c r="F12" s="20" t="e">
        <f>B12/B$5-1</f>
        <v>#DIV/0!</v>
      </c>
      <c r="G12" s="3">
        <v>1.0444918509418399</v>
      </c>
      <c r="H12" s="15">
        <f>Table4811[[#This Row],[N]]*Table4811[[#This Row],[interation]]/Table4811[[#This Row],[time /s]]</f>
        <v>219.40237994976434</v>
      </c>
      <c r="I12" s="24">
        <f>Table4811[[#This Row],[time /s]]/3600</f>
        <v>1.2660654722222222E-2</v>
      </c>
      <c r="J12" s="30">
        <f>(Table4811[[#This Row],[eff (stochastic)]]-$C$190)/Table4811[[#This Row],[std]]</f>
        <v>165.41142033723838</v>
      </c>
      <c r="K12" s="14">
        <f t="shared" si="1"/>
        <v>0</v>
      </c>
      <c r="L12" t="e">
        <f t="shared" si="2"/>
        <v>#VALUE!</v>
      </c>
      <c r="M12" s="14" t="e">
        <f t="shared" si="3"/>
        <v>#VALUE!</v>
      </c>
      <c r="N12" s="14" t="e">
        <f t="shared" si="4"/>
        <v>#VALUE!</v>
      </c>
      <c r="O12" s="20">
        <f t="shared" si="5"/>
        <v>0</v>
      </c>
    </row>
    <row r="13" spans="1:15" x14ac:dyDescent="0.25">
      <c r="A13">
        <v>800</v>
      </c>
      <c r="B13" s="1">
        <v>0.97075401112749304</v>
      </c>
      <c r="C13" s="1">
        <v>5.10582693702519E-3</v>
      </c>
      <c r="D13" s="15">
        <v>72.531563000000006</v>
      </c>
      <c r="E13" s="15">
        <v>20</v>
      </c>
      <c r="F13" s="20" t="e">
        <f>B13/B$5-1</f>
        <v>#DIV/0!</v>
      </c>
      <c r="G13" s="3">
        <v>1</v>
      </c>
      <c r="H13" s="15">
        <f>Table4811[[#This Row],[N]]*Table4811[[#This Row],[interation]]/Table4811[[#This Row],[time /s]]</f>
        <v>220.59361935989162</v>
      </c>
      <c r="I13" s="24">
        <f>Table4811[[#This Row],[time /s]]/3600</f>
        <v>2.014765638888889E-2</v>
      </c>
      <c r="J13" s="30">
        <f>(Table4811[[#This Row],[eff (stochastic)]]-$C$190)/Table4811[[#This Row],[std]]</f>
        <v>190.1266970268843</v>
      </c>
      <c r="K13" s="14">
        <f t="shared" si="1"/>
        <v>0</v>
      </c>
      <c r="L13" t="e">
        <f t="shared" si="2"/>
        <v>#VALUE!</v>
      </c>
      <c r="M13" s="14" t="e">
        <f t="shared" si="3"/>
        <v>#VALUE!</v>
      </c>
      <c r="N13" s="14" t="e">
        <f t="shared" si="4"/>
        <v>#VALUE!</v>
      </c>
      <c r="O13" s="20">
        <f t="shared" si="5"/>
        <v>0</v>
      </c>
    </row>
    <row r="14" spans="1:15" x14ac:dyDescent="0.25">
      <c r="A14">
        <v>1000</v>
      </c>
      <c r="B14" s="1">
        <v>0.97498556163389205</v>
      </c>
      <c r="C14" s="1">
        <v>4.1321082703423698E-3</v>
      </c>
      <c r="D14" s="15">
        <v>90.797678000000005</v>
      </c>
      <c r="E14" s="15">
        <v>20</v>
      </c>
      <c r="F14" s="22" t="e">
        <f t="shared" ref="F14:F15" si="6">B14/B$5-1</f>
        <v>#DIV/0!</v>
      </c>
      <c r="G14" s="3">
        <v>1.10835055967366</v>
      </c>
      <c r="H14" s="15">
        <f>Table4811[[#This Row],[N]]*Table4811[[#This Row],[interation]]/Table4811[[#This Row],[time /s]]</f>
        <v>220.26995007515498</v>
      </c>
      <c r="I14" s="24">
        <f>Table4811[[#This Row],[time /s]]/3600</f>
        <v>2.5221577222222225E-2</v>
      </c>
      <c r="J14" s="30">
        <f>(Table4811[[#This Row],[eff (stochastic)]]-$C$190)/Table4811[[#This Row],[std]]</f>
        <v>235.953536995077</v>
      </c>
      <c r="K14" s="14">
        <f t="shared" si="1"/>
        <v>0</v>
      </c>
      <c r="L14" t="e">
        <f t="shared" si="2"/>
        <v>#VALUE!</v>
      </c>
      <c r="M14" s="14" t="e">
        <f t="shared" si="3"/>
        <v>#VALUE!</v>
      </c>
      <c r="N14" s="14" t="e">
        <f t="shared" si="4"/>
        <v>#VALUE!</v>
      </c>
      <c r="O14" s="20">
        <f t="shared" si="5"/>
        <v>0</v>
      </c>
    </row>
    <row r="15" spans="1:15" x14ac:dyDescent="0.25">
      <c r="A15">
        <v>2000</v>
      </c>
      <c r="B15" s="1">
        <v>0.970045219378184</v>
      </c>
      <c r="C15" s="1">
        <v>3.2146787962424798E-3</v>
      </c>
      <c r="D15" s="15">
        <v>182.73725300000001</v>
      </c>
      <c r="E15" s="15">
        <v>20</v>
      </c>
      <c r="F15" s="22" t="e">
        <f t="shared" si="6"/>
        <v>#DIV/0!</v>
      </c>
      <c r="G15" s="3">
        <v>1.0181806160862901</v>
      </c>
      <c r="H15" s="15">
        <f>Table4811[[#This Row],[N]]*Table4811[[#This Row],[interation]]/Table4811[[#This Row],[time /s]]</f>
        <v>218.8935170214034</v>
      </c>
      <c r="I15" s="24">
        <f>Table4811[[#This Row],[time /s]]/3600</f>
        <v>5.0760348055555557E-2</v>
      </c>
      <c r="J15" s="30">
        <f>(Table4811[[#This Row],[eff (stochastic)]]-$C$190)/Table4811[[#This Row],[std]]</f>
        <v>301.7549437635991</v>
      </c>
      <c r="K15" s="14">
        <f t="shared" si="1"/>
        <v>0</v>
      </c>
      <c r="L15" t="e">
        <f t="shared" si="2"/>
        <v>#VALUE!</v>
      </c>
      <c r="M15" s="14" t="e">
        <f t="shared" si="3"/>
        <v>#VALUE!</v>
      </c>
      <c r="N15" s="14" t="e">
        <f t="shared" si="4"/>
        <v>#VALUE!</v>
      </c>
      <c r="O15" s="20">
        <f t="shared" si="5"/>
        <v>0</v>
      </c>
    </row>
    <row r="16" spans="1:15" x14ac:dyDescent="0.25">
      <c r="A16">
        <v>3000</v>
      </c>
      <c r="B16" s="1">
        <v>0.980185355239793</v>
      </c>
      <c r="C16" s="1">
        <v>2.1211993826268298E-3</v>
      </c>
      <c r="D16" s="15">
        <v>272.96894099999997</v>
      </c>
      <c r="E16" s="15">
        <v>20</v>
      </c>
      <c r="F16" s="22" t="e">
        <f>B16/B$5-1</f>
        <v>#DIV/0!</v>
      </c>
      <c r="G16" s="3">
        <v>1.31308230427802</v>
      </c>
      <c r="H16" s="15">
        <f>Table4811[[#This Row],[N]]*Table4811[[#This Row],[interation]]/Table4811[[#This Row],[time /s]]</f>
        <v>219.80522685179778</v>
      </c>
      <c r="I16" s="24">
        <f>Table4811[[#This Row],[time /s]]/3600</f>
        <v>7.5824705833333325E-2</v>
      </c>
      <c r="J16" s="29">
        <f>(Table4811[[#This Row],[eff (stochastic)]]-$C$190)/Table4811[[#This Row],[std]]</f>
        <v>462.09015676120026</v>
      </c>
      <c r="K16" s="14">
        <f t="shared" si="1"/>
        <v>0</v>
      </c>
      <c r="L16" t="e">
        <f t="shared" si="2"/>
        <v>#VALUE!</v>
      </c>
      <c r="M16" s="14" t="e">
        <f t="shared" si="3"/>
        <v>#VALUE!</v>
      </c>
      <c r="N16" s="14" t="e">
        <f t="shared" si="4"/>
        <v>#VALUE!</v>
      </c>
      <c r="O16" s="20">
        <f t="shared" si="5"/>
        <v>0</v>
      </c>
    </row>
    <row r="17" spans="1:15" x14ac:dyDescent="0.25">
      <c r="A17">
        <v>5000</v>
      </c>
      <c r="B17" s="1">
        <v>0.97510731060224398</v>
      </c>
      <c r="C17" s="1">
        <v>1.8605943856475099E-3</v>
      </c>
      <c r="D17" s="15">
        <v>451.25227799999999</v>
      </c>
      <c r="E17" s="15">
        <v>20</v>
      </c>
      <c r="F17" s="22" t="e">
        <f t="shared" ref="F17:F30" si="7">B17/B$5-1</f>
        <v>#DIV/0!</v>
      </c>
      <c r="G17" s="3">
        <v>1.08853059837199</v>
      </c>
      <c r="H17" s="15">
        <f>Table4811[[#This Row],[N]]*Table4811[[#This Row],[interation]]/Table4811[[#This Row],[time /s]]</f>
        <v>221.60552949053479</v>
      </c>
      <c r="I17" s="24">
        <f>Table4811[[#This Row],[time /s]]/3600</f>
        <v>0.12534785500000001</v>
      </c>
      <c r="J17" s="30">
        <f>(Table4811[[#This Row],[eff (stochastic)]]-$C$190)/Table4811[[#This Row],[std]]</f>
        <v>524.08376491090746</v>
      </c>
      <c r="K17" s="14">
        <f>B$5</f>
        <v>0</v>
      </c>
      <c r="L17" t="e">
        <f t="shared" si="2"/>
        <v>#VALUE!</v>
      </c>
      <c r="M17" s="14" t="e">
        <f t="shared" si="3"/>
        <v>#VALUE!</v>
      </c>
      <c r="N17" s="14" t="e">
        <f t="shared" si="4"/>
        <v>#VALUE!</v>
      </c>
      <c r="O17" s="20">
        <f t="shared" si="5"/>
        <v>0</v>
      </c>
    </row>
    <row r="18" spans="1:15" x14ac:dyDescent="0.25">
      <c r="A18">
        <v>7000</v>
      </c>
      <c r="B18" s="1">
        <v>0.97255782318272999</v>
      </c>
      <c r="C18" s="1">
        <v>1.6474252699531699E-3</v>
      </c>
      <c r="D18" s="15">
        <v>674.86001599999997</v>
      </c>
      <c r="E18" s="15">
        <v>20</v>
      </c>
      <c r="F18" s="20" t="e">
        <f>B18/B$5-1</f>
        <v>#DIV/0!</v>
      </c>
      <c r="G18" s="3">
        <v>1.0932755634731199</v>
      </c>
      <c r="H18" s="15">
        <f>Table4811[[#This Row],[N]]*Table4811[[#This Row],[interation]]/Table4811[[#This Row],[time /s]]</f>
        <v>207.45042924575932</v>
      </c>
      <c r="I18" s="24">
        <f>Table4811[[#This Row],[time /s]]/3600</f>
        <v>0.18746111555555556</v>
      </c>
      <c r="J18" s="30">
        <f>(Table4811[[#This Row],[eff (stochastic)]]-$C$190)/Table4811[[#This Row],[std]]</f>
        <v>590.35019124744645</v>
      </c>
      <c r="K18" s="14">
        <f t="shared" ref="K18:K30" si="8">B$5</f>
        <v>0</v>
      </c>
      <c r="L18" t="e">
        <f t="shared" si="2"/>
        <v>#VALUE!</v>
      </c>
      <c r="M18" s="14" t="e">
        <f t="shared" si="3"/>
        <v>#VALUE!</v>
      </c>
      <c r="N18" s="14" t="e">
        <f t="shared" si="4"/>
        <v>#VALUE!</v>
      </c>
      <c r="O18" s="20">
        <f t="shared" si="5"/>
        <v>0</v>
      </c>
    </row>
    <row r="19" spans="1:15" x14ac:dyDescent="0.25">
      <c r="A19">
        <v>8000</v>
      </c>
      <c r="B19" s="1">
        <v>0.97184209602948401</v>
      </c>
      <c r="C19" s="1">
        <v>1.57708983512519E-3</v>
      </c>
      <c r="D19" s="15">
        <v>756.95043299999998</v>
      </c>
      <c r="E19" s="15">
        <v>20</v>
      </c>
      <c r="F19" s="20" t="e">
        <f>B19/B$5-1</f>
        <v>#DIV/0!</v>
      </c>
      <c r="G19" s="3">
        <v>1.00004085634782</v>
      </c>
      <c r="H19" s="15">
        <f>Table4811[[#This Row],[N]]*Table4811[[#This Row],[interation]]/Table4811[[#This Row],[time /s]]</f>
        <v>211.37447450274462</v>
      </c>
      <c r="I19" s="24">
        <f>Table4811[[#This Row],[time /s]]/3600</f>
        <v>0.21026400916666665</v>
      </c>
      <c r="J19" s="30">
        <f>(Table4811[[#This Row],[eff (stochastic)]]-$C$190)/Table4811[[#This Row],[std]]</f>
        <v>616.22494444163283</v>
      </c>
      <c r="K19" s="14">
        <f t="shared" si="8"/>
        <v>0</v>
      </c>
      <c r="L19" t="e">
        <f t="shared" si="2"/>
        <v>#VALUE!</v>
      </c>
      <c r="M19" s="14" t="e">
        <f t="shared" si="3"/>
        <v>#VALUE!</v>
      </c>
      <c r="N19" s="14" t="e">
        <f t="shared" si="4"/>
        <v>#VALUE!</v>
      </c>
      <c r="O19" s="20">
        <f t="shared" si="5"/>
        <v>0</v>
      </c>
    </row>
    <row r="20" spans="1:15" x14ac:dyDescent="0.25">
      <c r="A20">
        <v>9000</v>
      </c>
      <c r="B20" s="1">
        <v>0.97259679513310604</v>
      </c>
      <c r="C20" s="1">
        <v>1.4590034301809401E-3</v>
      </c>
      <c r="D20" s="15">
        <v>843.74263900000005</v>
      </c>
      <c r="E20" s="15">
        <v>20</v>
      </c>
      <c r="F20" s="20" t="e">
        <f>B20/B$5-1</f>
        <v>#DIV/0!</v>
      </c>
      <c r="G20" s="3">
        <v>1.0639656719571799</v>
      </c>
      <c r="H20" s="15">
        <f>Table4811[[#This Row],[N]]*Table4811[[#This Row],[interation]]/Table4811[[#This Row],[time /s]]</f>
        <v>213.33519450117535</v>
      </c>
      <c r="I20" s="24">
        <f>Table4811[[#This Row],[time /s]]/3600</f>
        <v>0.23437295527777779</v>
      </c>
      <c r="J20" s="30">
        <f>(Table4811[[#This Row],[eff (stochastic)]]-$C$190)/Table4811[[#This Row],[std]]</f>
        <v>666.61720940058945</v>
      </c>
      <c r="K20" s="14">
        <f t="shared" si="8"/>
        <v>0</v>
      </c>
      <c r="L20" t="e">
        <f t="shared" si="2"/>
        <v>#VALUE!</v>
      </c>
      <c r="M20" s="14" t="e">
        <f t="shared" si="3"/>
        <v>#VALUE!</v>
      </c>
      <c r="N20" s="14" t="e">
        <f t="shared" si="4"/>
        <v>#VALUE!</v>
      </c>
      <c r="O20" s="20">
        <f t="shared" si="5"/>
        <v>0</v>
      </c>
    </row>
    <row r="21" spans="1:15" x14ac:dyDescent="0.25">
      <c r="A21">
        <v>10000</v>
      </c>
      <c r="B21" s="1">
        <v>0.97247281917443795</v>
      </c>
      <c r="C21" s="1">
        <v>1.3904138338907599E-3</v>
      </c>
      <c r="D21" s="15">
        <v>905.02535599999999</v>
      </c>
      <c r="E21" s="15">
        <v>17</v>
      </c>
      <c r="F21" s="22" t="e">
        <f t="shared" si="7"/>
        <v>#DIV/0!</v>
      </c>
      <c r="G21" s="3">
        <v>1.0892637358011601</v>
      </c>
      <c r="H21" s="15">
        <f>Table4811[[#This Row],[N]]*Table4811[[#This Row],[interation]]/Table4811[[#This Row],[time /s]]</f>
        <v>187.84004102532572</v>
      </c>
      <c r="I21" s="24">
        <f>Table4811[[#This Row],[time /s]]/3600</f>
        <v>0.25139593222222223</v>
      </c>
      <c r="J21" s="30">
        <f>(Table4811[[#This Row],[eff (stochastic)]]-$C$190)/Table4811[[#This Row],[std]]</f>
        <v>699.41250257356251</v>
      </c>
      <c r="K21" s="14">
        <f t="shared" si="8"/>
        <v>0</v>
      </c>
      <c r="L21" t="e">
        <f t="shared" si="2"/>
        <v>#VALUE!</v>
      </c>
      <c r="M21" s="14" t="e">
        <f t="shared" si="3"/>
        <v>#VALUE!</v>
      </c>
      <c r="N21" s="14" t="e">
        <f t="shared" si="4"/>
        <v>#VALUE!</v>
      </c>
      <c r="O21" s="20">
        <f t="shared" si="5"/>
        <v>0</v>
      </c>
    </row>
    <row r="22" spans="1:15" x14ac:dyDescent="0.25">
      <c r="A22">
        <v>20000</v>
      </c>
      <c r="B22" s="1">
        <v>0.97167722862393502</v>
      </c>
      <c r="C22" s="1">
        <v>1.0030663635827301E-3</v>
      </c>
      <c r="D22" s="15">
        <v>1777.1452380000001</v>
      </c>
      <c r="E22" s="15">
        <v>20</v>
      </c>
      <c r="F22" s="20" t="e">
        <f t="shared" si="7"/>
        <v>#DIV/0!</v>
      </c>
      <c r="G22" s="3">
        <v>1.0406530935326901</v>
      </c>
      <c r="H22" s="15">
        <f>Table4811[[#This Row],[N]]*Table4811[[#This Row],[interation]]/Table4811[[#This Row],[time /s]]</f>
        <v>225.08008430991276</v>
      </c>
      <c r="I22" s="24">
        <f>Table4811[[#This Row],[time /s]]/3600</f>
        <v>0.49365145500000002</v>
      </c>
      <c r="J22" s="30">
        <f>(Table4811[[#This Row],[eff (stochastic)]]-$C$190)/Table4811[[#This Row],[std]]</f>
        <v>968.70682130474393</v>
      </c>
      <c r="K22" s="14">
        <f t="shared" si="8"/>
        <v>0</v>
      </c>
      <c r="L22" t="e">
        <f t="shared" si="2"/>
        <v>#VALUE!</v>
      </c>
      <c r="M22" s="14" t="e">
        <f t="shared" si="3"/>
        <v>#VALUE!</v>
      </c>
      <c r="N22" s="14" t="e">
        <f t="shared" si="4"/>
        <v>#VALUE!</v>
      </c>
      <c r="O22" s="20">
        <f t="shared" si="5"/>
        <v>0</v>
      </c>
    </row>
    <row r="23" spans="1:15" x14ac:dyDescent="0.25">
      <c r="A23">
        <v>30000</v>
      </c>
      <c r="B23" s="1">
        <v>0.97386147249556498</v>
      </c>
      <c r="C23" s="1">
        <v>7.8193127700400397E-4</v>
      </c>
      <c r="D23" s="15">
        <v>2820.7693079999999</v>
      </c>
      <c r="E23" s="15">
        <v>20</v>
      </c>
      <c r="F23" s="20" t="e">
        <f t="shared" si="7"/>
        <v>#DIV/0!</v>
      </c>
      <c r="G23" s="3">
        <v>1.0351749912163899</v>
      </c>
      <c r="H23" s="15">
        <f>Table4811[[#This Row],[N]]*Table4811[[#This Row],[interation]]/Table4811[[#This Row],[time /s]]</f>
        <v>212.70792981841393</v>
      </c>
      <c r="I23" s="24">
        <f>Table4811[[#This Row],[time /s]]/3600</f>
        <v>0.78354702999999992</v>
      </c>
      <c r="J23" s="30">
        <f>(Table4811[[#This Row],[eff (stochastic)]]-$C$190)/Table4811[[#This Row],[std]]</f>
        <v>1245.4566035866324</v>
      </c>
      <c r="K23" s="14">
        <f t="shared" si="8"/>
        <v>0</v>
      </c>
      <c r="L23" t="e">
        <f t="shared" si="2"/>
        <v>#VALUE!</v>
      </c>
      <c r="M23" s="14" t="e">
        <f t="shared" si="3"/>
        <v>#VALUE!</v>
      </c>
      <c r="N23" s="14" t="e">
        <f t="shared" si="4"/>
        <v>#VALUE!</v>
      </c>
      <c r="O23" s="20">
        <f t="shared" si="5"/>
        <v>0</v>
      </c>
    </row>
    <row r="24" spans="1:15" x14ac:dyDescent="0.25">
      <c r="A24">
        <v>40000</v>
      </c>
      <c r="B24" s="1">
        <v>0.97315076202509598</v>
      </c>
      <c r="C24" s="1">
        <v>6.8392417700342703E-4</v>
      </c>
      <c r="D24" s="15">
        <v>3752.6048460000002</v>
      </c>
      <c r="E24" s="15">
        <v>20</v>
      </c>
      <c r="F24" s="20" t="e">
        <f t="shared" si="7"/>
        <v>#DIV/0!</v>
      </c>
      <c r="G24" s="3">
        <v>1.0351749912163899</v>
      </c>
      <c r="H24" s="15">
        <f>Table4811[[#This Row],[N]]*Table4811[[#This Row],[interation]]/Table4811[[#This Row],[time /s]]</f>
        <v>213.1852494015566</v>
      </c>
      <c r="I24" s="24">
        <f>Table4811[[#This Row],[time /s]]/3600</f>
        <v>1.0423902350000001</v>
      </c>
      <c r="J24" s="30">
        <f>(Table4811[[#This Row],[eff (stochastic)]]-$C$190)/Table4811[[#This Row],[std]]</f>
        <v>1422.8927631845067</v>
      </c>
      <c r="K24" s="14">
        <f t="shared" si="8"/>
        <v>0</v>
      </c>
      <c r="L24" t="e">
        <f t="shared" si="2"/>
        <v>#VALUE!</v>
      </c>
      <c r="M24" s="14" t="e">
        <f t="shared" si="3"/>
        <v>#VALUE!</v>
      </c>
      <c r="N24" s="14" t="e">
        <f t="shared" si="4"/>
        <v>#VALUE!</v>
      </c>
      <c r="O24" s="20">
        <f t="shared" si="5"/>
        <v>0</v>
      </c>
    </row>
    <row r="25" spans="1:15" x14ac:dyDescent="0.25">
      <c r="A25">
        <v>50000</v>
      </c>
      <c r="B25" s="1">
        <v>0.97377929877157499</v>
      </c>
      <c r="C25" s="1">
        <v>6.1367052850524301E-4</v>
      </c>
      <c r="D25" s="15">
        <v>4580.2534340000002</v>
      </c>
      <c r="E25" s="15">
        <v>20</v>
      </c>
      <c r="F25" s="20" t="e">
        <f t="shared" si="7"/>
        <v>#DIV/0!</v>
      </c>
      <c r="G25" s="3">
        <v>1.0819323614274901</v>
      </c>
      <c r="H25" s="15">
        <f>Table4811[[#This Row],[N]]*Table4811[[#This Row],[interation]]/Table4811[[#This Row],[time /s]]</f>
        <v>218.32853015879644</v>
      </c>
      <c r="I25" s="24">
        <f>Table4811[[#This Row],[time /s]]/3600</f>
        <v>1.2722926205555556</v>
      </c>
      <c r="J25" s="30">
        <f>(Table4811[[#This Row],[eff (stochastic)]]-$C$190)/Table4811[[#This Row],[std]]</f>
        <v>1586.8112505638362</v>
      </c>
      <c r="K25" s="14">
        <f t="shared" si="8"/>
        <v>0</v>
      </c>
      <c r="L25" t="e">
        <f t="shared" si="2"/>
        <v>#VALUE!</v>
      </c>
      <c r="M25" s="14" t="e">
        <f t="shared" si="3"/>
        <v>#VALUE!</v>
      </c>
      <c r="N25" s="14" t="e">
        <f t="shared" si="4"/>
        <v>#VALUE!</v>
      </c>
      <c r="O25" s="20">
        <f t="shared" si="5"/>
        <v>0</v>
      </c>
    </row>
    <row r="26" spans="1:15" x14ac:dyDescent="0.25">
      <c r="A26">
        <v>60000</v>
      </c>
      <c r="B26" s="1">
        <v>0.97310247690642304</v>
      </c>
      <c r="C26" s="1">
        <v>5.6481578904607802E-4</v>
      </c>
      <c r="D26" s="15">
        <v>5676.9708179999998</v>
      </c>
      <c r="E26" s="15">
        <v>20</v>
      </c>
      <c r="F26" s="20" t="e">
        <f t="shared" si="7"/>
        <v>#DIV/0!</v>
      </c>
      <c r="G26" s="3">
        <v>1.0423994022168099</v>
      </c>
      <c r="H26" s="15">
        <f>Table4811[[#This Row],[N]]*Table4811[[#This Row],[interation]]/Table4811[[#This Row],[time /s]]</f>
        <v>211.38033618125252</v>
      </c>
      <c r="I26" s="24">
        <f>Table4811[[#This Row],[time /s]]/3600</f>
        <v>1.5769363383333332</v>
      </c>
      <c r="J26" s="30">
        <f>(Table4811[[#This Row],[eff (stochastic)]]-$C$190)/Table4811[[#This Row],[std]]</f>
        <v>1722.8669873940737</v>
      </c>
      <c r="K26" s="14">
        <f t="shared" si="8"/>
        <v>0</v>
      </c>
      <c r="L26" t="e">
        <f t="shared" si="2"/>
        <v>#VALUE!</v>
      </c>
      <c r="M26" s="14" t="e">
        <f t="shared" si="3"/>
        <v>#VALUE!</v>
      </c>
      <c r="N26" s="14" t="e">
        <f t="shared" si="4"/>
        <v>#VALUE!</v>
      </c>
      <c r="O26" s="20">
        <f t="shared" si="5"/>
        <v>0</v>
      </c>
    </row>
    <row r="27" spans="1:15" x14ac:dyDescent="0.25">
      <c r="A27">
        <v>70000</v>
      </c>
      <c r="B27" s="1">
        <v>0.97398609166737704</v>
      </c>
      <c r="C27" s="1">
        <v>5.1666407229893801E-4</v>
      </c>
      <c r="D27" s="15">
        <v>6579.9411419999997</v>
      </c>
      <c r="E27" s="15">
        <v>20</v>
      </c>
      <c r="F27" s="20" t="e">
        <f t="shared" si="7"/>
        <v>#DIV/0!</v>
      </c>
      <c r="G27" s="3">
        <v>1.0901699434910901</v>
      </c>
      <c r="H27" s="15">
        <f>Table4811[[#This Row],[N]]*Table4811[[#This Row],[interation]]/Table4811[[#This Row],[time /s]]</f>
        <v>212.7678606520885</v>
      </c>
      <c r="I27" s="24">
        <f>Table4811[[#This Row],[time /s]]/3600</f>
        <v>1.8277614283333332</v>
      </c>
      <c r="J27" s="30">
        <f>(Table4811[[#This Row],[eff (stochastic)]]-$C$190)/Table4811[[#This Row],[std]]</f>
        <v>1885.1438369491191</v>
      </c>
      <c r="K27" s="14">
        <f t="shared" si="8"/>
        <v>0</v>
      </c>
      <c r="L27" t="e">
        <f t="shared" si="2"/>
        <v>#VALUE!</v>
      </c>
      <c r="M27" s="14" t="e">
        <f t="shared" si="3"/>
        <v>#VALUE!</v>
      </c>
      <c r="N27" s="14" t="e">
        <f t="shared" si="4"/>
        <v>#VALUE!</v>
      </c>
      <c r="O27" s="20">
        <f t="shared" si="5"/>
        <v>0</v>
      </c>
    </row>
    <row r="28" spans="1:15" x14ac:dyDescent="0.25">
      <c r="A28">
        <v>80000</v>
      </c>
      <c r="B28" s="1">
        <v>0.97407928076459804</v>
      </c>
      <c r="C28" s="1">
        <v>4.84945225712072E-4</v>
      </c>
      <c r="D28" s="15">
        <v>7463.976087</v>
      </c>
      <c r="E28" s="15">
        <v>20</v>
      </c>
      <c r="F28" s="20" t="e">
        <f t="shared" si="7"/>
        <v>#DIV/0!</v>
      </c>
      <c r="G28" s="3">
        <v>1.0983005621868001</v>
      </c>
      <c r="H28" s="15">
        <f>Table4811[[#This Row],[N]]*Table4811[[#This Row],[interation]]/Table4811[[#This Row],[time /s]]</f>
        <v>214.36295901144678</v>
      </c>
      <c r="I28" s="24">
        <f>Table4811[[#This Row],[time /s]]/3600</f>
        <v>2.0733266908333334</v>
      </c>
      <c r="J28" s="30">
        <f>(Table4811[[#This Row],[eff (stochastic)]]-$C$190)/Table4811[[#This Row],[std]]</f>
        <v>2008.6377370440205</v>
      </c>
      <c r="K28" s="14">
        <f t="shared" si="8"/>
        <v>0</v>
      </c>
      <c r="L28" t="e">
        <f t="shared" si="2"/>
        <v>#VALUE!</v>
      </c>
      <c r="M28" s="14" t="e">
        <f t="shared" si="3"/>
        <v>#VALUE!</v>
      </c>
      <c r="N28" s="14" t="e">
        <f t="shared" si="4"/>
        <v>#VALUE!</v>
      </c>
      <c r="O28" s="20">
        <f t="shared" si="5"/>
        <v>0</v>
      </c>
    </row>
    <row r="29" spans="1:15" x14ac:dyDescent="0.25">
      <c r="A29">
        <v>90000</v>
      </c>
      <c r="B29" s="1">
        <v>0.97302268324139396</v>
      </c>
      <c r="C29" s="1">
        <v>4.67831521301818E-4</v>
      </c>
      <c r="D29" s="15">
        <v>8178.3266439999998</v>
      </c>
      <c r="E29" s="15">
        <v>20</v>
      </c>
      <c r="F29" s="20" t="e">
        <f t="shared" si="7"/>
        <v>#DIV/0!</v>
      </c>
      <c r="G29" s="3">
        <v>1.0932755634731199</v>
      </c>
      <c r="H29" s="15">
        <f>Table4811[[#This Row],[N]]*Table4811[[#This Row],[interation]]/Table4811[[#This Row],[time /s]]</f>
        <v>220.09392365375422</v>
      </c>
      <c r="I29" s="24">
        <f>Table4811[[#This Row],[time /s]]/3600</f>
        <v>2.271757401111111</v>
      </c>
      <c r="J29" s="30">
        <f>(Table4811[[#This Row],[eff (stochastic)]]-$C$190)/Table4811[[#This Row],[std]]</f>
        <v>2079.8570402733844</v>
      </c>
      <c r="K29" s="14">
        <f t="shared" si="8"/>
        <v>0</v>
      </c>
      <c r="L29" t="e">
        <f t="shared" si="2"/>
        <v>#VALUE!</v>
      </c>
      <c r="M29" s="14" t="e">
        <f t="shared" si="3"/>
        <v>#VALUE!</v>
      </c>
      <c r="N29" s="14" t="e">
        <f t="shared" si="4"/>
        <v>#VALUE!</v>
      </c>
      <c r="O29" s="20">
        <f t="shared" si="5"/>
        <v>0</v>
      </c>
    </row>
    <row r="30" spans="1:15" x14ac:dyDescent="0.25">
      <c r="A30">
        <v>100000</v>
      </c>
      <c r="B30" s="1">
        <v>0.97250727618427102</v>
      </c>
      <c r="C30" s="1">
        <v>4.4997537351935198E-4</v>
      </c>
      <c r="D30" s="15">
        <v>9280.4419809999999</v>
      </c>
      <c r="E30" s="15">
        <v>20</v>
      </c>
      <c r="F30" s="20" t="e">
        <f t="shared" si="7"/>
        <v>#DIV/0!</v>
      </c>
      <c r="G30">
        <v>1.04731743768034</v>
      </c>
      <c r="H30">
        <f>Table4811[[#This Row],[N]]*Table4811[[#This Row],[interation]]/Table4811[[#This Row],[time /s]]</f>
        <v>215.50697737183557</v>
      </c>
      <c r="I30" s="24">
        <f>Table4811[[#This Row],[time /s]]/3600</f>
        <v>2.5779005502777776</v>
      </c>
      <c r="J30" s="30">
        <f>(Table4811[[#This Row],[eff (stochastic)]]-$C$190)/Table4811[[#This Row],[std]]</f>
        <v>2161.2455556802747</v>
      </c>
      <c r="K30" s="14">
        <f t="shared" si="8"/>
        <v>0</v>
      </c>
      <c r="L30" t="e">
        <f t="shared" si="2"/>
        <v>#VALUE!</v>
      </c>
      <c r="M30" s="14" t="e">
        <f t="shared" si="3"/>
        <v>#VALUE!</v>
      </c>
      <c r="N30" s="14" t="e">
        <f t="shared" si="4"/>
        <v>#VALUE!</v>
      </c>
      <c r="O30" s="20">
        <f t="shared" si="5"/>
        <v>0</v>
      </c>
    </row>
    <row r="32" spans="1:15" x14ac:dyDescent="0.25">
      <c r="A32" t="s">
        <v>51</v>
      </c>
    </row>
    <row r="34" spans="1:16" x14ac:dyDescent="0.25">
      <c r="A34" t="s">
        <v>28</v>
      </c>
      <c r="B34" t="s">
        <v>29</v>
      </c>
      <c r="C34">
        <v>1</v>
      </c>
      <c r="D34" t="s">
        <v>30</v>
      </c>
      <c r="E34" t="s">
        <v>33</v>
      </c>
      <c r="H34" s="24">
        <f>AVERAGE(K38:K48)*3</f>
        <v>213.5367421130548</v>
      </c>
      <c r="I34" t="s">
        <v>49</v>
      </c>
      <c r="K34" t="s">
        <v>53</v>
      </c>
      <c r="O34" s="28" t="e">
        <f>H34/#REF!</f>
        <v>#REF!</v>
      </c>
      <c r="P34" s="32" t="s">
        <v>56</v>
      </c>
    </row>
    <row r="35" spans="1:16" x14ac:dyDescent="0.25">
      <c r="E35" t="s">
        <v>47</v>
      </c>
      <c r="F35">
        <v>20</v>
      </c>
      <c r="H35" s="24">
        <f>_xlfn.STDEV.S(K38:K48)</f>
        <v>4.4405190304637721</v>
      </c>
    </row>
    <row r="37" spans="1:16" x14ac:dyDescent="0.25">
      <c r="A37" t="s">
        <v>6</v>
      </c>
      <c r="B37" t="s">
        <v>9</v>
      </c>
      <c r="C37" t="s">
        <v>27</v>
      </c>
      <c r="D37" t="s">
        <v>12</v>
      </c>
      <c r="E37" t="s">
        <v>48</v>
      </c>
      <c r="F37" t="s">
        <v>8</v>
      </c>
      <c r="G37" t="s">
        <v>21</v>
      </c>
      <c r="H37" t="s">
        <v>22</v>
      </c>
      <c r="I37" t="s">
        <v>23</v>
      </c>
      <c r="J37" t="s">
        <v>24</v>
      </c>
      <c r="K37" t="s">
        <v>45</v>
      </c>
      <c r="L37" t="s">
        <v>43</v>
      </c>
      <c r="M37" t="s">
        <v>50</v>
      </c>
    </row>
    <row r="38" spans="1:16" x14ac:dyDescent="0.25">
      <c r="A38">
        <v>10</v>
      </c>
      <c r="B38" s="1">
        <v>0.99999999999975597</v>
      </c>
      <c r="C38" s="1">
        <v>1E-4</v>
      </c>
      <c r="D38" s="15">
        <v>3.0923910000000001</v>
      </c>
      <c r="E38">
        <v>20</v>
      </c>
      <c r="F38" s="9" t="e">
        <f t="shared" ref="F38:F56" si="9">B38/B$5-1</f>
        <v>#DIV/0!</v>
      </c>
      <c r="G38">
        <v>2.5699951241173902</v>
      </c>
      <c r="H38">
        <v>2.5278640600000002</v>
      </c>
      <c r="I38">
        <v>2.6226589599999999</v>
      </c>
      <c r="J38">
        <v>2.5594623599999999</v>
      </c>
      <c r="K38">
        <f>Table47913[[#This Row],[N]]*Table47913[[#This Row],[interation]]/Table47913[[#This Row],[time /s]]</f>
        <v>64.674874554996435</v>
      </c>
      <c r="L38">
        <f>Table47913[[#This Row],[time /s]]/3600</f>
        <v>8.5899750000000008E-4</v>
      </c>
      <c r="M38" s="29">
        <f>(Table47913[[#This Row],[eff (stochastic)]]-$C$190)/Table47913[[#This Row],[std]]</f>
        <v>9999.9999999975589</v>
      </c>
      <c r="N38" s="14"/>
    </row>
    <row r="39" spans="1:16" x14ac:dyDescent="0.25">
      <c r="A39">
        <v>20</v>
      </c>
      <c r="B39" s="1">
        <v>0.99999999998685996</v>
      </c>
      <c r="C39" s="1">
        <v>1E-4</v>
      </c>
      <c r="D39" s="15">
        <v>5.907921</v>
      </c>
      <c r="E39">
        <v>20</v>
      </c>
      <c r="F39" s="20" t="e">
        <f t="shared" si="9"/>
        <v>#DIV/0!</v>
      </c>
      <c r="G39">
        <v>3.4324264855820998</v>
      </c>
      <c r="H39">
        <v>3.4466985299999999</v>
      </c>
      <c r="I39">
        <v>3.4466985299999999</v>
      </c>
      <c r="J39">
        <v>3.4038824000000001</v>
      </c>
      <c r="K39">
        <f>Table47913[[#This Row],[N]]*Table47913[[#This Row],[interation]]/Table47913[[#This Row],[time /s]]</f>
        <v>67.705712381732937</v>
      </c>
      <c r="L39">
        <f>Table47913[[#This Row],[time /s]]/3600</f>
        <v>1.6410891666666667E-3</v>
      </c>
      <c r="M39" s="29">
        <f>(Table47913[[#This Row],[eff (stochastic)]]-$C$190)/Table47913[[#This Row],[std]]</f>
        <v>9999.9999998685998</v>
      </c>
      <c r="N39" s="14"/>
    </row>
    <row r="40" spans="1:16" x14ac:dyDescent="0.25">
      <c r="A40">
        <v>50</v>
      </c>
      <c r="B40" s="1">
        <v>0.99355282406985101</v>
      </c>
      <c r="C40" s="1">
        <v>4.4605023803087401E-3</v>
      </c>
      <c r="D40" s="15">
        <v>12.671714</v>
      </c>
      <c r="E40" s="15">
        <v>20</v>
      </c>
      <c r="F40" s="20" t="e">
        <f t="shared" si="9"/>
        <v>#DIV/0!</v>
      </c>
      <c r="G40">
        <v>1.0098406394308499</v>
      </c>
      <c r="H40">
        <v>1.0352274800000001</v>
      </c>
      <c r="I40">
        <v>1.0035132200000001</v>
      </c>
      <c r="J40">
        <v>0.99078122000000002</v>
      </c>
      <c r="K40">
        <f>Table47913[[#This Row],[N]]*Table47913[[#This Row],[interation]]/Table47913[[#This Row],[time /s]]</f>
        <v>78.915922502670128</v>
      </c>
      <c r="L40">
        <f>Table47913[[#This Row],[time /s]]/3600</f>
        <v>3.5199205555555553E-3</v>
      </c>
      <c r="M40" s="29">
        <f>(Table47913[[#This Row],[eff (stochastic)]]-$C$190)/Table47913[[#This Row],[std]]</f>
        <v>222.74460124849901</v>
      </c>
      <c r="N40" s="14"/>
    </row>
    <row r="41" spans="1:16" x14ac:dyDescent="0.25">
      <c r="A41">
        <v>100</v>
      </c>
      <c r="B41" s="1">
        <v>0.99911541246763902</v>
      </c>
      <c r="C41" s="1">
        <v>5.6943984583410798E-4</v>
      </c>
      <c r="D41" s="15">
        <v>29.937548</v>
      </c>
      <c r="E41" s="15">
        <v>20</v>
      </c>
      <c r="F41" s="22" t="e">
        <f t="shared" si="9"/>
        <v>#DIV/0!</v>
      </c>
      <c r="G41">
        <v>2.0844665816284702</v>
      </c>
      <c r="H41">
        <v>2.03590676</v>
      </c>
      <c r="I41">
        <v>2.1109100500000002</v>
      </c>
      <c r="J41">
        <v>2.10658294</v>
      </c>
      <c r="K41">
        <f>Table47913[[#This Row],[N]]*Table47913[[#This Row],[interation]]/Table47913[[#This Row],[time /s]]</f>
        <v>66.80573839915013</v>
      </c>
      <c r="L41">
        <f>Table47913[[#This Row],[time /s]]/3600</f>
        <v>8.3159855555555561E-3</v>
      </c>
      <c r="M41" s="29">
        <f>(Table47913[[#This Row],[eff (stochastic)]]-$C$190)/Table47913[[#This Row],[std]]</f>
        <v>1754.558308093365</v>
      </c>
      <c r="N41" s="14"/>
    </row>
    <row r="42" spans="1:16" x14ac:dyDescent="0.25">
      <c r="A42">
        <v>200</v>
      </c>
      <c r="B42" s="1">
        <v>0.95590071845454605</v>
      </c>
      <c r="C42" s="1">
        <v>1.3223967316902899E-2</v>
      </c>
      <c r="D42" s="15">
        <v>56.891123999999998</v>
      </c>
      <c r="E42" s="15">
        <v>20</v>
      </c>
      <c r="F42" s="20" t="e">
        <f t="shared" si="9"/>
        <v>#DIV/0!</v>
      </c>
      <c r="G42">
        <v>0.99414503320721703</v>
      </c>
      <c r="H42">
        <v>0.97717580000000004</v>
      </c>
      <c r="I42">
        <v>1.00523882</v>
      </c>
      <c r="J42">
        <v>1.00002049</v>
      </c>
      <c r="K42">
        <f>Table47913[[#This Row],[N]]*Table47913[[#This Row],[interation]]/Table47913[[#This Row],[time /s]]</f>
        <v>70.30973759632522</v>
      </c>
      <c r="L42">
        <f>Table47913[[#This Row],[time /s]]/3600</f>
        <v>1.5803089999999999E-2</v>
      </c>
      <c r="M42" s="30">
        <f>(Table47913[[#This Row],[eff (stochastic)]]-$C$190)/Table47913[[#This Row],[std]]</f>
        <v>72.285471942501857</v>
      </c>
      <c r="N42" s="14"/>
    </row>
    <row r="43" spans="1:16" x14ac:dyDescent="0.25">
      <c r="A43">
        <v>500</v>
      </c>
      <c r="B43" s="1">
        <v>0.97021577784225399</v>
      </c>
      <c r="C43" s="1">
        <v>6.4163218616926703E-3</v>
      </c>
      <c r="D43" s="15">
        <v>130.12619000000001</v>
      </c>
      <c r="E43" s="15">
        <v>20</v>
      </c>
      <c r="F43" s="20" t="e">
        <f t="shared" si="9"/>
        <v>#DIV/0!</v>
      </c>
      <c r="G43">
        <v>1.14174978691408</v>
      </c>
      <c r="H43">
        <v>1.12704195</v>
      </c>
      <c r="I43">
        <v>1.1679012200000001</v>
      </c>
      <c r="J43">
        <v>1.13030619</v>
      </c>
      <c r="K43">
        <f>Table47913[[#This Row],[N]]*Table47913[[#This Row],[interation]]/Table47913[[#This Row],[time /s]]</f>
        <v>76.848480694009396</v>
      </c>
      <c r="L43">
        <f>Table47913[[#This Row],[time /s]]/3600</f>
        <v>3.6146163888888888E-2</v>
      </c>
      <c r="M43" s="30">
        <f>(Table47913[[#This Row],[eff (stochastic)]]-$C$190)/Table47913[[#This Row],[std]]</f>
        <v>151.21058431228764</v>
      </c>
      <c r="N43" s="14"/>
    </row>
    <row r="44" spans="1:16" x14ac:dyDescent="0.25">
      <c r="A44">
        <v>800</v>
      </c>
      <c r="B44" s="1">
        <v>0.97455790938176401</v>
      </c>
      <c r="C44" s="1">
        <v>4.73780304218974E-3</v>
      </c>
      <c r="D44" s="15">
        <v>229.84510399999999</v>
      </c>
      <c r="E44" s="15">
        <v>20</v>
      </c>
      <c r="F44" s="20" t="e">
        <f t="shared" si="9"/>
        <v>#DIV/0!</v>
      </c>
      <c r="G44">
        <v>1.16001002060544</v>
      </c>
      <c r="H44">
        <v>1.1472860199999999</v>
      </c>
      <c r="I44">
        <v>1.16384789</v>
      </c>
      <c r="J44">
        <v>1.1688961600000001</v>
      </c>
      <c r="K44">
        <f>Table47913[[#This Row],[N]]*Table47913[[#This Row],[interation]]/Table47913[[#This Row],[time /s]]</f>
        <v>69.6120984156356</v>
      </c>
      <c r="L44">
        <f>Table47913[[#This Row],[time /s]]/3600</f>
        <v>6.3845862222222216E-2</v>
      </c>
      <c r="M44" s="30">
        <f>(Table47913[[#This Row],[eff (stochastic)]]-$C$190)/Table47913[[#This Row],[std]]</f>
        <v>205.69827422191409</v>
      </c>
      <c r="N44" s="14"/>
    </row>
    <row r="45" spans="1:16" x14ac:dyDescent="0.25">
      <c r="A45">
        <v>1000</v>
      </c>
      <c r="B45" s="1">
        <v>0.97712675202761301</v>
      </c>
      <c r="C45" s="1">
        <v>4.0140669475216204E-3</v>
      </c>
      <c r="D45" s="15">
        <v>290.81414999999998</v>
      </c>
      <c r="E45" s="15">
        <v>20</v>
      </c>
      <c r="F45" s="22" t="e">
        <f t="shared" si="9"/>
        <v>#DIV/0!</v>
      </c>
      <c r="G45">
        <v>1.1650378719602099</v>
      </c>
      <c r="H45">
        <v>1.14593889</v>
      </c>
      <c r="I45">
        <v>1.14593889</v>
      </c>
      <c r="J45">
        <v>1.2032358299999999</v>
      </c>
      <c r="K45">
        <f>Table47913[[#This Row],[N]]*Table47913[[#This Row],[interation]]/Table47913[[#This Row],[time /s]]</f>
        <v>68.772444532014688</v>
      </c>
      <c r="L45">
        <f>Table47913[[#This Row],[time /s]]/3600</f>
        <v>8.0781708333333327E-2</v>
      </c>
      <c r="M45" s="30">
        <f>(Table47913[[#This Row],[eff (stochastic)]]-$C$190)/Table47913[[#This Row],[std]]</f>
        <v>243.42562413686551</v>
      </c>
      <c r="N45" s="14"/>
    </row>
    <row r="46" spans="1:16" x14ac:dyDescent="0.25">
      <c r="A46">
        <v>2000</v>
      </c>
      <c r="B46" s="1">
        <v>0.97130484785958604</v>
      </c>
      <c r="C46" s="1">
        <v>3.0745007242883502E-3</v>
      </c>
      <c r="D46" s="15">
        <v>544.29601600000001</v>
      </c>
      <c r="E46" s="15">
        <v>20</v>
      </c>
      <c r="F46" s="22" t="e">
        <f t="shared" si="9"/>
        <v>#DIV/0!</v>
      </c>
      <c r="G46">
        <v>1.0432196828253</v>
      </c>
      <c r="H46">
        <v>1.0482080600000001</v>
      </c>
      <c r="I46">
        <v>1.06150294</v>
      </c>
      <c r="J46">
        <v>1.0199480400000001</v>
      </c>
      <c r="K46">
        <f>Table47913[[#This Row],[N]]*Table47913[[#This Row],[interation]]/Table47913[[#This Row],[time /s]]</f>
        <v>73.489422711482788</v>
      </c>
      <c r="L46">
        <f>Table47913[[#This Row],[time /s]]/3600</f>
        <v>0.15119333777777777</v>
      </c>
      <c r="M46" s="30">
        <f>(Table47913[[#This Row],[eff (stochastic)]]-$C$190)/Table47913[[#This Row],[std]]</f>
        <v>315.92279038555517</v>
      </c>
      <c r="N46" s="14"/>
    </row>
    <row r="47" spans="1:16" x14ac:dyDescent="0.25">
      <c r="A47">
        <v>3000</v>
      </c>
      <c r="B47" s="1">
        <v>0.97469866140611805</v>
      </c>
      <c r="C47" s="1">
        <v>2.4024014575956499E-3</v>
      </c>
      <c r="D47" s="15">
        <v>850.59076600000003</v>
      </c>
      <c r="E47" s="15">
        <v>20</v>
      </c>
      <c r="F47" s="22" t="e">
        <f t="shared" si="9"/>
        <v>#DIV/0!</v>
      </c>
      <c r="G47">
        <v>1.10277243577408</v>
      </c>
      <c r="H47">
        <v>1.09896543</v>
      </c>
      <c r="I47">
        <v>1.1009183</v>
      </c>
      <c r="J47">
        <v>1.1084335700000001</v>
      </c>
      <c r="K47">
        <f>Table47913[[#This Row],[N]]*Table47913[[#This Row],[interation]]/Table47913[[#This Row],[time /s]]</f>
        <v>70.539209215915704</v>
      </c>
      <c r="L47">
        <f>Table47913[[#This Row],[time /s]]/3600</f>
        <v>0.2362752127777778</v>
      </c>
      <c r="M47" s="30">
        <f>(Table47913[[#This Row],[eff (stochastic)]]-$C$190)/Table47913[[#This Row],[std]]</f>
        <v>405.71847736955976</v>
      </c>
      <c r="N47" s="14"/>
    </row>
    <row r="48" spans="1:16" x14ac:dyDescent="0.25">
      <c r="A48">
        <v>5000</v>
      </c>
      <c r="B48" s="1">
        <v>0.97309665583739302</v>
      </c>
      <c r="C48" s="1">
        <v>1.9070775078408901E-3</v>
      </c>
      <c r="D48" s="15">
        <v>1328.1197830000001</v>
      </c>
      <c r="E48" s="15">
        <v>20</v>
      </c>
      <c r="F48" s="22" t="e">
        <f t="shared" si="9"/>
        <v>#DIV/0!</v>
      </c>
      <c r="G48">
        <v>1.08874409587036</v>
      </c>
      <c r="H48">
        <v>1.0889122899999999</v>
      </c>
      <c r="I48">
        <v>1.1039235000000001</v>
      </c>
      <c r="J48">
        <v>1.0733964899999999</v>
      </c>
      <c r="K48">
        <f>Table47913[[#This Row],[N]]*Table47913[[#This Row],[interation]]/Table47913[[#This Row],[time /s]]</f>
        <v>75.294413410601223</v>
      </c>
      <c r="L48">
        <f>Table47913[[#This Row],[time /s]]/3600</f>
        <v>0.36892216194444449</v>
      </c>
      <c r="M48" s="30">
        <f>(Table47913[[#This Row],[eff (stochastic)]]-$C$190)/Table47913[[#This Row],[std]]</f>
        <v>510.25543106482894</v>
      </c>
      <c r="N48" s="14"/>
    </row>
    <row r="49" spans="1:14" x14ac:dyDescent="0.25">
      <c r="A49">
        <v>7000</v>
      </c>
      <c r="B49" s="1">
        <v>0.973358805524138</v>
      </c>
      <c r="C49" s="1">
        <v>1.6014163952188199E-3</v>
      </c>
      <c r="D49" s="15">
        <v>2012.151895</v>
      </c>
      <c r="E49" s="15">
        <v>20</v>
      </c>
      <c r="F49" s="20" t="e">
        <f>B49/B$5-1</f>
        <v>#DIV/0!</v>
      </c>
      <c r="G49">
        <v>1.0198522897701501</v>
      </c>
      <c r="H49">
        <v>1.0114225800000001</v>
      </c>
      <c r="I49">
        <v>1.04074942</v>
      </c>
      <c r="J49">
        <v>1.0073848700000001</v>
      </c>
      <c r="K49">
        <f>Table47913[[#This Row],[N]]*Table47913[[#This Row],[interation]]/Table47913[[#This Row],[time /s]]</f>
        <v>69.577252268025219</v>
      </c>
      <c r="L49">
        <f>Table47913[[#This Row],[time /s]]/3600</f>
        <v>0.55893108194444441</v>
      </c>
      <c r="M49" s="30">
        <f>(Table47913[[#This Row],[eff (stochastic)]]-$C$190)/Table47913[[#This Row],[std]]</f>
        <v>607.81119041255772</v>
      </c>
      <c r="N49" s="14"/>
    </row>
    <row r="50" spans="1:14" x14ac:dyDescent="0.25">
      <c r="A50">
        <v>8000</v>
      </c>
      <c r="B50" s="1">
        <v>0.97437427817034095</v>
      </c>
      <c r="C50" s="1">
        <v>1.51089851546704E-3</v>
      </c>
      <c r="D50" s="15">
        <v>2275.4293790000002</v>
      </c>
      <c r="E50" s="15">
        <v>20</v>
      </c>
      <c r="F50" s="20" t="e">
        <f>B50/B$5-1</f>
        <v>#DIV/0!</v>
      </c>
      <c r="G50">
        <v>1.1621205667410399</v>
      </c>
      <c r="H50">
        <v>1.1468171899999999</v>
      </c>
      <c r="I50">
        <v>1.2137188400000001</v>
      </c>
      <c r="J50">
        <v>1.1258256600000001</v>
      </c>
      <c r="K50">
        <f>Table47913[[#This Row],[N]]*Table47913[[#This Row],[interation]]/Table47913[[#This Row],[time /s]]</f>
        <v>70.316398951619576</v>
      </c>
      <c r="L50">
        <f>Table47913[[#This Row],[time /s]]/3600</f>
        <v>0.63206371638888892</v>
      </c>
      <c r="M50" s="30">
        <f>(Table47913[[#This Row],[eff (stochastic)]]-$C$190)/Table47913[[#This Row],[std]]</f>
        <v>644.89723710473572</v>
      </c>
      <c r="N50" s="14"/>
    </row>
    <row r="51" spans="1:14" x14ac:dyDescent="0.25">
      <c r="A51">
        <v>9000</v>
      </c>
      <c r="B51" s="1">
        <v>0.97502196140878705</v>
      </c>
      <c r="C51" s="1">
        <v>1.38959820358256E-3</v>
      </c>
      <c r="D51" s="15">
        <v>2521.2965060000001</v>
      </c>
      <c r="E51" s="15">
        <v>20</v>
      </c>
      <c r="F51" s="20" t="e">
        <f>B51/B$5-1</f>
        <v>#DIV/0!</v>
      </c>
      <c r="G51">
        <v>1.09988595575304</v>
      </c>
      <c r="H51">
        <v>1.09213911</v>
      </c>
      <c r="I51">
        <v>1.11748106</v>
      </c>
      <c r="J51">
        <v>1.0900376899999999</v>
      </c>
      <c r="K51">
        <f>Table47913[[#This Row],[N]]*Table47913[[#This Row],[interation]]/Table47913[[#This Row],[time /s]]</f>
        <v>71.391841289451264</v>
      </c>
      <c r="L51">
        <f>Table47913[[#This Row],[time /s]]/3600</f>
        <v>0.70036014055555562</v>
      </c>
      <c r="M51" s="30">
        <f>(Table47913[[#This Row],[eff (stochastic)]]-$C$190)/Table47913[[#This Row],[std]]</f>
        <v>701.65747112730651</v>
      </c>
      <c r="N51" s="14"/>
    </row>
    <row r="52" spans="1:14" x14ac:dyDescent="0.25">
      <c r="A52">
        <v>10000</v>
      </c>
      <c r="B52" s="1">
        <v>0.97438443690259602</v>
      </c>
      <c r="C52" s="1">
        <v>1.3555266911556799E-3</v>
      </c>
      <c r="D52" s="15">
        <v>2645.7594319999998</v>
      </c>
      <c r="E52" s="15">
        <v>20</v>
      </c>
      <c r="F52" s="9" t="e">
        <f t="shared" si="9"/>
        <v>#DIV/0!</v>
      </c>
      <c r="G52">
        <v>1.1674823730130499</v>
      </c>
      <c r="H52">
        <v>1.17347851</v>
      </c>
      <c r="I52">
        <v>1.1681878000000001</v>
      </c>
      <c r="J52">
        <v>1.1607808100000001</v>
      </c>
      <c r="K52">
        <f>Table47913[[#This Row],[N]]*Table47913[[#This Row],[interation]]/Table47913[[#This Row],[time /s]]</f>
        <v>75.592662575831653</v>
      </c>
      <c r="L52">
        <f>Table47913[[#This Row],[time /s]]/3600</f>
        <v>0.73493317555555548</v>
      </c>
      <c r="M52" s="30">
        <f>(Table47913[[#This Row],[eff (stochastic)]]-$C$190)/Table47913[[#This Row],[std]]</f>
        <v>718.82349736091601</v>
      </c>
      <c r="N52" s="14"/>
    </row>
    <row r="53" spans="1:14" x14ac:dyDescent="0.25">
      <c r="A53">
        <v>20000</v>
      </c>
      <c r="B53" s="1">
        <v>0.97236278425293698</v>
      </c>
      <c r="C53" s="1">
        <v>9.8289246366712007E-4</v>
      </c>
      <c r="D53" s="15">
        <v>5724.9130029999997</v>
      </c>
      <c r="E53" s="15">
        <v>20</v>
      </c>
      <c r="F53" s="20" t="e">
        <f t="shared" si="9"/>
        <v>#DIV/0!</v>
      </c>
      <c r="G53">
        <v>1.03444386627606</v>
      </c>
      <c r="H53">
        <v>1.0209981100000001</v>
      </c>
      <c r="I53">
        <v>1.06160133</v>
      </c>
      <c r="J53">
        <v>1.0207321499999999</v>
      </c>
      <c r="K53">
        <f>Table47913[[#This Row],[N]]*Table47913[[#This Row],[interation]]/Table47913[[#This Row],[time /s]]</f>
        <v>69.870057377359245</v>
      </c>
      <c r="L53">
        <f>Table47913[[#This Row],[time /s]]/3600</f>
        <v>1.5902536119444444</v>
      </c>
      <c r="M53" s="30">
        <f>(Table47913[[#This Row],[eff (stochastic)]]-$C$190)/Table47913[[#This Row],[std]]</f>
        <v>989.28704837668874</v>
      </c>
      <c r="N53" s="14"/>
    </row>
    <row r="54" spans="1:14" x14ac:dyDescent="0.25">
      <c r="A54">
        <v>30000</v>
      </c>
      <c r="B54" s="1">
        <v>0.97476761088415897</v>
      </c>
      <c r="C54" s="1">
        <v>7.6944479412988499E-4</v>
      </c>
      <c r="D54" s="15">
        <v>9012.5571459999992</v>
      </c>
      <c r="E54" s="15">
        <v>20</v>
      </c>
      <c r="F54" s="20" t="e">
        <f>B54/B$5-1</f>
        <v>#DIV/0!</v>
      </c>
      <c r="G54">
        <v>1.10404359767787</v>
      </c>
      <c r="H54">
        <v>1.0952846899999999</v>
      </c>
      <c r="I54">
        <v>1.12237578</v>
      </c>
      <c r="J54">
        <v>1.0944703200000001</v>
      </c>
      <c r="K54">
        <f>Table47913[[#This Row],[N]]*Table47913[[#This Row],[interation]]/Table47913[[#This Row],[time /s]]</f>
        <v>66.573780368903982</v>
      </c>
      <c r="L54">
        <f>Table47913[[#This Row],[time /s]]/3600</f>
        <v>2.503488096111111</v>
      </c>
      <c r="M54" s="30">
        <f>(Table47913[[#This Row],[eff (stochastic)]]-$C$190)/Table47913[[#This Row],[std]]</f>
        <v>1266.8454167481375</v>
      </c>
      <c r="N54" s="14"/>
    </row>
    <row r="55" spans="1:14" x14ac:dyDescent="0.25">
      <c r="A55">
        <v>40000</v>
      </c>
      <c r="B55" s="1">
        <v>0.973679656802515</v>
      </c>
      <c r="C55" s="1">
        <v>6.8345092491158498E-4</v>
      </c>
      <c r="D55" s="15">
        <v>11653.928916000001</v>
      </c>
      <c r="E55" s="15">
        <v>20</v>
      </c>
      <c r="F55" s="20" t="e">
        <f>B55/B$5-1</f>
        <v>#DIV/0!</v>
      </c>
      <c r="G55">
        <v>1.0712414002707</v>
      </c>
      <c r="H55">
        <v>1.0630202200000001</v>
      </c>
      <c r="I55">
        <v>1.08834119</v>
      </c>
      <c r="J55">
        <v>1.0623627899999999</v>
      </c>
      <c r="K55">
        <f>Table47913[[#This Row],[N]]*Table47913[[#This Row],[interation]]/Table47913[[#This Row],[time /s]]</f>
        <v>68.646377180287928</v>
      </c>
      <c r="L55">
        <f>Table47913[[#This Row],[time /s]]/3600</f>
        <v>3.2372024766666669</v>
      </c>
      <c r="M55" s="30">
        <f>(Table47913[[#This Row],[eff (stochastic)]]-$C$190)/Table47913[[#This Row],[std]]</f>
        <v>1424.6518971767807</v>
      </c>
      <c r="N55" s="14"/>
    </row>
    <row r="56" spans="1:14" x14ac:dyDescent="0.25">
      <c r="A56">
        <v>50000</v>
      </c>
      <c r="B56" s="1">
        <v>0.97121193616395196</v>
      </c>
      <c r="C56" s="23">
        <v>6.4411024443377198E-4</v>
      </c>
      <c r="D56" s="15">
        <v>13789.796058</v>
      </c>
      <c r="E56" s="15">
        <v>20</v>
      </c>
      <c r="F56" s="21" t="e">
        <f t="shared" si="9"/>
        <v>#DIV/0!</v>
      </c>
      <c r="G56">
        <v>1.0419592244295299</v>
      </c>
      <c r="H56">
        <v>1.0356652399999999</v>
      </c>
      <c r="I56">
        <v>1.0642578199999999</v>
      </c>
      <c r="J56">
        <v>1.0259546100000001</v>
      </c>
      <c r="K56">
        <f>Table47913[[#This Row],[N]]*Table47913[[#This Row],[interation]]/Table47913[[#This Row],[time /s]]</f>
        <v>72.517388639686288</v>
      </c>
      <c r="L56">
        <f>Table47913[[#This Row],[time /s]]/3600</f>
        <v>3.8304989049999998</v>
      </c>
      <c r="M56" s="29">
        <f>(Table47913[[#This Row],[eff (stochastic)]]-$C$190)/Table47913[[#This Row],[std]]</f>
        <v>1507.834946823009</v>
      </c>
      <c r="N56" s="14"/>
    </row>
    <row r="57" spans="1:14" x14ac:dyDescent="0.25">
      <c r="A57">
        <v>60000</v>
      </c>
      <c r="B57" s="1">
        <v>0.97326746432650402</v>
      </c>
      <c r="C57" s="23">
        <v>5.6627169570918202E-4</v>
      </c>
      <c r="D57" s="15">
        <v>17142.021636000001</v>
      </c>
      <c r="E57" s="15">
        <v>20</v>
      </c>
      <c r="F57" s="21" t="e">
        <f>B57/B$5-1</f>
        <v>#DIV/0!</v>
      </c>
      <c r="G57">
        <v>1.0554674446363099</v>
      </c>
      <c r="H57">
        <v>1.05184302</v>
      </c>
      <c r="I57">
        <v>1.0763456600000001</v>
      </c>
      <c r="J57">
        <v>1.03821366</v>
      </c>
      <c r="K57">
        <f>Table47913[[#This Row],[N]]*Table47913[[#This Row],[interation]]/Table47913[[#This Row],[time /s]]</f>
        <v>70.003411819284906</v>
      </c>
      <c r="L57">
        <f>Table47913[[#This Row],[time /s]]/3600</f>
        <v>4.7616726766666666</v>
      </c>
      <c r="M57" s="30">
        <f>(Table47913[[#This Row],[eff (stochastic)]]-$C$190)/Table47913[[#This Row],[std]]</f>
        <v>1718.7287863780873</v>
      </c>
      <c r="N57" s="14"/>
    </row>
    <row r="58" spans="1:14" x14ac:dyDescent="0.25">
      <c r="A58">
        <v>70000</v>
      </c>
      <c r="B58" s="1">
        <v>0.97296981842303698</v>
      </c>
      <c r="C58" s="23">
        <v>5.2653560070763398E-4</v>
      </c>
      <c r="D58" s="15">
        <v>17750.953474999998</v>
      </c>
      <c r="E58" s="15">
        <v>20</v>
      </c>
      <c r="F58" s="21" t="e">
        <f>B58/B$5-1</f>
        <v>#DIV/0!</v>
      </c>
      <c r="G58">
        <v>1.0359400566978001</v>
      </c>
      <c r="H58">
        <v>1.02905918</v>
      </c>
      <c r="I58">
        <v>1.0599867000000001</v>
      </c>
      <c r="J58">
        <v>1.0187743</v>
      </c>
      <c r="K58">
        <f>Table47913[[#This Row],[N]]*Table47913[[#This Row],[interation]]/Table47913[[#This Row],[time /s]]</f>
        <v>78.86900283817009</v>
      </c>
      <c r="L58">
        <f>Table47913[[#This Row],[time /s]]/3600</f>
        <v>4.9308204097222221</v>
      </c>
      <c r="M58" s="30">
        <f>(Table47913[[#This Row],[eff (stochastic)]]-$C$190)/Table47913[[#This Row],[std]]</f>
        <v>1847.8709077134019</v>
      </c>
      <c r="N58" s="14"/>
    </row>
    <row r="59" spans="1:14" x14ac:dyDescent="0.25">
      <c r="A59">
        <v>80000</v>
      </c>
      <c r="B59" s="1">
        <v>0.97386837005321503</v>
      </c>
      <c r="C59" s="23">
        <v>4.8813942738869801E-4</v>
      </c>
      <c r="D59" s="15">
        <v>21536.009803000001</v>
      </c>
      <c r="E59" s="15">
        <v>20</v>
      </c>
      <c r="F59" s="21" t="e">
        <f>B59/B$5-1</f>
        <v>#DIV/0!</v>
      </c>
      <c r="G59">
        <v>1.07152831029939</v>
      </c>
      <c r="H59">
        <v>1.06504738</v>
      </c>
      <c r="I59">
        <v>1.0934756400000001</v>
      </c>
      <c r="J59">
        <v>1.0560619099999999</v>
      </c>
      <c r="K59">
        <f>Table47913[[#This Row],[N]]*Table47913[[#This Row],[interation]]/Table47913[[#This Row],[time /s]]</f>
        <v>74.294171233944994</v>
      </c>
      <c r="L59">
        <f>Table47913[[#This Row],[time /s]]/3600</f>
        <v>5.9822249452777783</v>
      </c>
      <c r="M59" s="30">
        <f>(Table47913[[#This Row],[eff (stochastic)]]-$C$190)/Table47913[[#This Row],[std]]</f>
        <v>1995.0618929983266</v>
      </c>
      <c r="N59" s="14"/>
    </row>
    <row r="60" spans="1:14" x14ac:dyDescent="0.25">
      <c r="A60">
        <v>90000</v>
      </c>
      <c r="B60" s="1">
        <v>0.97368289695070898</v>
      </c>
      <c r="C60" s="23">
        <v>4.6263515468804902E-4</v>
      </c>
      <c r="D60" s="15">
        <v>22017.026491000001</v>
      </c>
      <c r="E60" s="15">
        <v>20</v>
      </c>
      <c r="F60" s="21" t="e">
        <f>B60/B$5-1</f>
        <v>#DIV/0!</v>
      </c>
      <c r="G60">
        <v>1.0911661403354</v>
      </c>
      <c r="H60">
        <v>1.08071334</v>
      </c>
      <c r="I60">
        <v>1.1045268100000001</v>
      </c>
      <c r="J60">
        <v>1.0882582700000001</v>
      </c>
      <c r="K60">
        <f>Table47913[[#This Row],[N]]*Table47913[[#This Row],[interation]]/Table47913[[#This Row],[time /s]]</f>
        <v>81.754909126161706</v>
      </c>
      <c r="L60">
        <f>Table47913[[#This Row],[time /s]]/3600</f>
        <v>6.1158406919444444</v>
      </c>
      <c r="M60" s="30">
        <f>(Table47913[[#This Row],[eff (stochastic)]]-$C$190)/Table47913[[#This Row],[std]]</f>
        <v>2104.6452849162642</v>
      </c>
      <c r="N60" s="14"/>
    </row>
    <row r="61" spans="1:14" x14ac:dyDescent="0.25">
      <c r="A61">
        <v>100000</v>
      </c>
      <c r="B61" s="1">
        <v>0.97396948608297595</v>
      </c>
      <c r="C61" s="23">
        <v>4.3690968675606399E-4</v>
      </c>
      <c r="D61" s="15">
        <v>26773.913746999999</v>
      </c>
      <c r="E61" s="15">
        <v>20</v>
      </c>
      <c r="F61" s="21" t="e">
        <f>B61/B$5-1</f>
        <v>#DIV/0!</v>
      </c>
      <c r="G61">
        <v>1.0972175134365201</v>
      </c>
      <c r="H61">
        <v>1.09350418</v>
      </c>
      <c r="I61">
        <v>1.1111762300000001</v>
      </c>
      <c r="J61">
        <v>1.0869721299999999</v>
      </c>
      <c r="K61">
        <f>Table47913[[#This Row],[N]]*Table47913[[#This Row],[interation]]/Table47913[[#This Row],[time /s]]</f>
        <v>74.699575822160057</v>
      </c>
      <c r="L61" s="5">
        <f>Table47913[[#This Row],[time /s]]/3600</f>
        <v>7.4371982630555555</v>
      </c>
      <c r="M61" s="30">
        <f>(Table47913[[#This Row],[eff (stochastic)]]-$C$190)/Table47913[[#This Row],[std]]</f>
        <v>2229.2238318505488</v>
      </c>
    </row>
    <row r="64" spans="1:14" x14ac:dyDescent="0.25">
      <c r="A64" t="s">
        <v>71</v>
      </c>
    </row>
    <row r="66" spans="1:4" x14ac:dyDescent="0.25">
      <c r="A66">
        <v>1.09356114777284</v>
      </c>
      <c r="B66">
        <v>0.94934267475711298</v>
      </c>
      <c r="C66">
        <v>1</v>
      </c>
      <c r="D66">
        <v>10</v>
      </c>
    </row>
    <row r="67" spans="1:4" x14ac:dyDescent="0.25">
      <c r="A67">
        <v>1.4270509831248399</v>
      </c>
      <c r="B67">
        <v>0.97957331328959696</v>
      </c>
      <c r="C67">
        <v>1</v>
      </c>
      <c r="D67">
        <v>20</v>
      </c>
    </row>
    <row r="68" spans="1:4" x14ac:dyDescent="0.25">
      <c r="A68">
        <v>1.3653632691832001</v>
      </c>
      <c r="B68">
        <v>0.96595199848387403</v>
      </c>
      <c r="C68">
        <v>1</v>
      </c>
      <c r="D68">
        <v>50</v>
      </c>
    </row>
    <row r="69" spans="1:4" x14ac:dyDescent="0.25">
      <c r="A69">
        <v>0.87948488487350795</v>
      </c>
      <c r="B69">
        <v>0.95785877364049798</v>
      </c>
      <c r="C69">
        <v>1</v>
      </c>
      <c r="D69">
        <v>100</v>
      </c>
    </row>
    <row r="70" spans="1:4" x14ac:dyDescent="0.25">
      <c r="A70">
        <v>1.41767833682572</v>
      </c>
      <c r="B70">
        <v>0.95501693276030197</v>
      </c>
      <c r="C70">
        <v>1.19904190874659E-2</v>
      </c>
      <c r="D70">
        <v>200</v>
      </c>
    </row>
    <row r="71" spans="1:4" x14ac:dyDescent="0.25">
      <c r="A71">
        <v>1.4288303450593001</v>
      </c>
      <c r="B71">
        <v>0.97723951981593304</v>
      </c>
      <c r="C71">
        <v>5.4190492029467501E-3</v>
      </c>
      <c r="D71">
        <v>500</v>
      </c>
    </row>
    <row r="72" spans="1:4" x14ac:dyDescent="0.25">
      <c r="A72">
        <v>1.2455392180998199</v>
      </c>
      <c r="B72">
        <v>0.97354384236607105</v>
      </c>
      <c r="C72">
        <v>4.4031902721608897E-3</v>
      </c>
      <c r="D72">
        <v>800</v>
      </c>
    </row>
    <row r="73" spans="1:4" x14ac:dyDescent="0.25">
      <c r="A73">
        <v>1.0733303678161801</v>
      </c>
      <c r="B73">
        <v>0.96363739083850497</v>
      </c>
      <c r="C73">
        <v>4.6183691021437099E-3</v>
      </c>
      <c r="D73">
        <v>1000</v>
      </c>
    </row>
    <row r="74" spans="1:4" x14ac:dyDescent="0.25">
      <c r="A74">
        <v>1.0729456676274101</v>
      </c>
      <c r="B74">
        <v>0.97039664451421803</v>
      </c>
      <c r="C74">
        <v>2.9078905629399601E-3</v>
      </c>
      <c r="D74">
        <v>2000</v>
      </c>
    </row>
    <row r="75" spans="1:4" x14ac:dyDescent="0.25">
      <c r="A75">
        <v>1.05693334483617</v>
      </c>
      <c r="B75">
        <v>0.96813885456906201</v>
      </c>
      <c r="C75">
        <v>2.5015876316468498E-3</v>
      </c>
      <c r="D75">
        <v>3000</v>
      </c>
    </row>
    <row r="76" spans="1:4" x14ac:dyDescent="0.25">
      <c r="A76">
        <v>1.127780299471</v>
      </c>
      <c r="B76">
        <v>0.97103187144924497</v>
      </c>
      <c r="C76">
        <v>1.85258287457991E-3</v>
      </c>
      <c r="D76">
        <v>5000</v>
      </c>
    </row>
    <row r="77" spans="1:4" x14ac:dyDescent="0.25">
      <c r="A77">
        <v>1.0730054108763101</v>
      </c>
      <c r="B77">
        <v>0.96818437938268498</v>
      </c>
      <c r="C77">
        <v>1.6230100649483399E-3</v>
      </c>
      <c r="D77">
        <v>7000</v>
      </c>
    </row>
    <row r="78" spans="1:4" x14ac:dyDescent="0.25">
      <c r="A78">
        <v>1.2833144054308101</v>
      </c>
      <c r="B78">
        <v>0.97174668033061695</v>
      </c>
      <c r="C78">
        <v>1.4427685067143999E-3</v>
      </c>
      <c r="D78">
        <v>8000</v>
      </c>
    </row>
    <row r="79" spans="1:4" x14ac:dyDescent="0.25">
      <c r="A79">
        <v>1.2021208561146299</v>
      </c>
      <c r="B79">
        <v>0.96955095523422397</v>
      </c>
      <c r="C79">
        <v>1.42991914826034E-3</v>
      </c>
      <c r="D79">
        <v>9000</v>
      </c>
    </row>
    <row r="80" spans="1:4" x14ac:dyDescent="0.25">
      <c r="A80">
        <v>1.0729490168751501</v>
      </c>
      <c r="B80">
        <v>0.96526124268628899</v>
      </c>
      <c r="C80">
        <v>1.42931740034885E-3</v>
      </c>
      <c r="D80">
        <v>10000</v>
      </c>
    </row>
    <row r="81" spans="1:4" x14ac:dyDescent="0.25">
      <c r="A81">
        <v>1.1375419693611599</v>
      </c>
      <c r="B81">
        <v>0.96980874840673903</v>
      </c>
      <c r="C81">
        <v>9.4206670490230198E-4</v>
      </c>
      <c r="D81">
        <v>20000</v>
      </c>
    </row>
    <row r="82" spans="1:4" x14ac:dyDescent="0.25">
      <c r="A82">
        <v>1.1865370812533</v>
      </c>
      <c r="B82">
        <v>0.96986334163071097</v>
      </c>
      <c r="C82">
        <v>7.7350541733606205E-4</v>
      </c>
      <c r="D82">
        <v>30000</v>
      </c>
    </row>
    <row r="83" spans="1:4" x14ac:dyDescent="0.25">
      <c r="A83">
        <v>1.1731696090519801</v>
      </c>
      <c r="B83">
        <v>0.96914501415389298</v>
      </c>
      <c r="C83">
        <v>6.8387606827295796E-4</v>
      </c>
      <c r="D83">
        <v>40000</v>
      </c>
    </row>
    <row r="84" spans="1:4" x14ac:dyDescent="0.25">
      <c r="A84">
        <v>1.1831669366137401</v>
      </c>
      <c r="B84">
        <v>0.97008775787077695</v>
      </c>
      <c r="C84">
        <v>5.5099932034214803E-4</v>
      </c>
      <c r="D84">
        <v>60000</v>
      </c>
    </row>
    <row r="85" spans="1:4" x14ac:dyDescent="0.25">
      <c r="A85">
        <v>1.18518518393726</v>
      </c>
      <c r="B85">
        <v>0.96958918982659903</v>
      </c>
      <c r="C85">
        <v>5.1509202429247101E-4</v>
      </c>
      <c r="D85">
        <v>70000</v>
      </c>
    </row>
    <row r="86" spans="1:4" x14ac:dyDescent="0.25">
      <c r="A86">
        <v>1.1348512618946001</v>
      </c>
      <c r="B86">
        <v>0.96923880872934498</v>
      </c>
      <c r="C86">
        <v>4.8656769430492999E-4</v>
      </c>
      <c r="D86">
        <v>80000</v>
      </c>
    </row>
    <row r="87" spans="1:4" x14ac:dyDescent="0.25">
      <c r="A87">
        <v>1.1753237622363799</v>
      </c>
      <c r="B87">
        <v>0.97035523854055095</v>
      </c>
      <c r="C87">
        <v>4.5115861240757903E-4</v>
      </c>
      <c r="D87">
        <v>90000</v>
      </c>
    </row>
    <row r="88" spans="1:4" x14ac:dyDescent="0.25">
      <c r="A88">
        <v>1.16392926850776</v>
      </c>
      <c r="B88">
        <v>0.96983619955914702</v>
      </c>
      <c r="C88">
        <v>4.3408346688334902E-4</v>
      </c>
      <c r="D88">
        <v>100000</v>
      </c>
    </row>
    <row r="91" spans="1:4" x14ac:dyDescent="0.25">
      <c r="A91" t="s">
        <v>72</v>
      </c>
    </row>
    <row r="93" spans="1:4" x14ac:dyDescent="0.25">
      <c r="A93">
        <v>1.0547729099461001</v>
      </c>
      <c r="B93">
        <v>0.957111193128655</v>
      </c>
      <c r="C93">
        <v>1</v>
      </c>
      <c r="D93">
        <v>10</v>
      </c>
    </row>
    <row r="94" spans="1:4" x14ac:dyDescent="0.25">
      <c r="A94">
        <v>1.08401169040547</v>
      </c>
      <c r="B94">
        <v>0.98843521604292295</v>
      </c>
      <c r="C94">
        <v>1</v>
      </c>
      <c r="D94">
        <v>20</v>
      </c>
    </row>
    <row r="95" spans="1:4" x14ac:dyDescent="0.25">
      <c r="A95">
        <v>1.5708039099949</v>
      </c>
      <c r="B95">
        <v>0.97997100063614595</v>
      </c>
      <c r="C95">
        <v>1</v>
      </c>
      <c r="D95">
        <v>50</v>
      </c>
    </row>
    <row r="96" spans="1:4" x14ac:dyDescent="0.25">
      <c r="A96">
        <v>1.42832958169987</v>
      </c>
      <c r="B96">
        <v>0.99061793743695903</v>
      </c>
      <c r="C96">
        <v>1</v>
      </c>
      <c r="D96">
        <v>100</v>
      </c>
    </row>
    <row r="97" spans="1:4" x14ac:dyDescent="0.25">
      <c r="A97">
        <v>1.2628470828235401</v>
      </c>
      <c r="B97">
        <v>0.98734002335990201</v>
      </c>
      <c r="C97">
        <v>5.3792399683596599E-3</v>
      </c>
      <c r="D97">
        <v>200</v>
      </c>
    </row>
    <row r="98" spans="1:4" x14ac:dyDescent="0.25">
      <c r="A98">
        <v>1.09017480071253</v>
      </c>
      <c r="B98">
        <v>0.98576708521919998</v>
      </c>
      <c r="C98">
        <v>3.8741627265725998E-3</v>
      </c>
      <c r="D98">
        <v>500</v>
      </c>
    </row>
    <row r="99" spans="1:4" x14ac:dyDescent="0.25">
      <c r="A99">
        <v>1.29510066134612</v>
      </c>
      <c r="B99">
        <v>0.98962031844597698</v>
      </c>
      <c r="C99">
        <v>2.91059940774875E-3</v>
      </c>
      <c r="D99">
        <v>800</v>
      </c>
    </row>
    <row r="100" spans="1:4" x14ac:dyDescent="0.25">
      <c r="A100">
        <v>1.07234225617805</v>
      </c>
      <c r="B100">
        <v>0.98873430695336095</v>
      </c>
      <c r="C100">
        <v>2.3628048579193502E-3</v>
      </c>
      <c r="D100">
        <v>1000</v>
      </c>
    </row>
    <row r="101" spans="1:4" x14ac:dyDescent="0.25">
      <c r="A101">
        <v>1.4300124203095099</v>
      </c>
      <c r="B101">
        <v>0.989622111464868</v>
      </c>
      <c r="C101">
        <v>1.85193507594969E-3</v>
      </c>
      <c r="D101">
        <v>2000</v>
      </c>
    </row>
    <row r="102" spans="1:4" x14ac:dyDescent="0.25">
      <c r="A102">
        <v>1.21466155856191</v>
      </c>
      <c r="B102">
        <v>0.99028485554039103</v>
      </c>
      <c r="C102">
        <v>1.45191170592809E-3</v>
      </c>
      <c r="D102">
        <v>3000</v>
      </c>
    </row>
    <row r="103" spans="1:4" x14ac:dyDescent="0.25">
      <c r="A103">
        <v>1.32621184770053</v>
      </c>
      <c r="B103">
        <v>0.98626839524180798</v>
      </c>
      <c r="C103">
        <v>1.35255645324608E-3</v>
      </c>
      <c r="D103">
        <v>5000</v>
      </c>
    </row>
    <row r="104" spans="1:4" x14ac:dyDescent="0.25">
      <c r="A104">
        <v>1.22630386953992</v>
      </c>
      <c r="B104">
        <v>0.98600823290985096</v>
      </c>
      <c r="C104">
        <v>1.1656211668561599E-3</v>
      </c>
      <c r="D104">
        <v>7000</v>
      </c>
    </row>
    <row r="105" spans="1:4" x14ac:dyDescent="0.25">
      <c r="A105">
        <v>1.1934703427439901</v>
      </c>
      <c r="B105">
        <v>0.98613298622466194</v>
      </c>
      <c r="C105">
        <v>1.0827218957148201E-3</v>
      </c>
      <c r="D105">
        <v>8000</v>
      </c>
    </row>
    <row r="106" spans="1:4" x14ac:dyDescent="0.25">
      <c r="A106">
        <v>1.2533496138281801</v>
      </c>
      <c r="B106">
        <v>0.98677124422469598</v>
      </c>
      <c r="C106">
        <v>9.900073886806159E-4</v>
      </c>
      <c r="D106">
        <v>9000</v>
      </c>
    </row>
    <row r="107" spans="1:4" x14ac:dyDescent="0.25">
      <c r="A107">
        <v>1.2529751631559201</v>
      </c>
      <c r="B107">
        <v>0.98717880575428796</v>
      </c>
      <c r="C107">
        <v>9.1814912496593197E-4</v>
      </c>
      <c r="D107">
        <v>10000</v>
      </c>
    </row>
    <row r="108" spans="1:4" x14ac:dyDescent="0.25">
      <c r="A108">
        <v>1.1916430038366099</v>
      </c>
      <c r="B108">
        <v>0.98622870587171896</v>
      </c>
      <c r="C108">
        <v>6.8082692249355403E-4</v>
      </c>
      <c r="D108">
        <v>20000</v>
      </c>
    </row>
    <row r="109" spans="1:4" x14ac:dyDescent="0.25">
      <c r="A109">
        <v>1.1691958397003299</v>
      </c>
      <c r="B109">
        <v>0.98593990300911205</v>
      </c>
      <c r="C109">
        <v>5.5989946778249599E-4</v>
      </c>
      <c r="D109">
        <v>30000</v>
      </c>
    </row>
    <row r="110" spans="1:4" x14ac:dyDescent="0.25">
      <c r="A110">
        <v>1.1925183717754</v>
      </c>
      <c r="B110">
        <v>0.98560025196049805</v>
      </c>
      <c r="C110">
        <v>4.9847724723421801E-4</v>
      </c>
      <c r="D110">
        <v>40000</v>
      </c>
    </row>
    <row r="111" spans="1:4" x14ac:dyDescent="0.25">
      <c r="A111">
        <v>1.1635998108606</v>
      </c>
      <c r="B111">
        <v>0.98532206689915403</v>
      </c>
      <c r="C111">
        <v>4.1553009652821202E-4</v>
      </c>
      <c r="D111">
        <v>60000</v>
      </c>
    </row>
    <row r="112" spans="1:4" x14ac:dyDescent="0.25">
      <c r="A112">
        <v>1.1635998108606</v>
      </c>
      <c r="B112">
        <v>0.98532206689915403</v>
      </c>
      <c r="C112">
        <v>4.1553009652821202E-4</v>
      </c>
      <c r="D112">
        <v>70000</v>
      </c>
    </row>
    <row r="113" spans="4:4" x14ac:dyDescent="0.25">
      <c r="D113">
        <v>80000</v>
      </c>
    </row>
    <row r="114" spans="4:4" x14ac:dyDescent="0.25">
      <c r="D114">
        <v>90000</v>
      </c>
    </row>
    <row r="115" spans="4:4" x14ac:dyDescent="0.25">
      <c r="D115">
        <v>100000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FA0C-6212-4E69-BBEF-E3A2BE8C1178}">
  <dimension ref="A1:W74"/>
  <sheetViews>
    <sheetView tabSelected="1" workbookViewId="0">
      <selection activeCell="D12" sqref="D12"/>
    </sheetView>
  </sheetViews>
  <sheetFormatPr baseColWidth="10" defaultRowHeight="15" x14ac:dyDescent="0.25"/>
  <cols>
    <col min="4" max="4" width="12" bestFit="1" customWidth="1"/>
  </cols>
  <sheetData>
    <row r="1" spans="1:23" x14ac:dyDescent="0.25">
      <c r="A1">
        <v>0.97426000000000001</v>
      </c>
      <c r="B1">
        <v>3.2000000000000003E-4</v>
      </c>
    </row>
    <row r="2" spans="1:23" x14ac:dyDescent="0.25">
      <c r="A2" t="s">
        <v>74</v>
      </c>
      <c r="M2" t="s">
        <v>80</v>
      </c>
      <c r="N2" t="s">
        <v>81</v>
      </c>
      <c r="O2" t="s">
        <v>82</v>
      </c>
      <c r="Q2" t="s">
        <v>80</v>
      </c>
      <c r="R2" t="s">
        <v>81</v>
      </c>
      <c r="S2" t="s">
        <v>85</v>
      </c>
    </row>
    <row r="4" spans="1:23" x14ac:dyDescent="0.25">
      <c r="A4" t="s">
        <v>75</v>
      </c>
      <c r="B4" t="s">
        <v>76</v>
      </c>
      <c r="C4" t="s">
        <v>37</v>
      </c>
      <c r="D4" t="s">
        <v>78</v>
      </c>
      <c r="E4" t="s">
        <v>17</v>
      </c>
      <c r="F4" t="s">
        <v>77</v>
      </c>
      <c r="G4" t="s">
        <v>37</v>
      </c>
      <c r="H4" t="s">
        <v>78</v>
      </c>
      <c r="I4" t="s">
        <v>17</v>
      </c>
      <c r="M4">
        <v>1.2245028526119499</v>
      </c>
      <c r="Q4">
        <v>1.1406209586312901</v>
      </c>
    </row>
    <row r="5" spans="1:23" x14ac:dyDescent="0.25">
      <c r="A5">
        <v>8.0000000000000002E-3</v>
      </c>
      <c r="B5">
        <v>0.97262210005147298</v>
      </c>
      <c r="C5">
        <v>1.40081607473623E-3</v>
      </c>
      <c r="D5">
        <f>B5-A$1</f>
        <v>-1.6378999485270329E-3</v>
      </c>
      <c r="E5">
        <v>1.1829166848458801</v>
      </c>
      <c r="F5">
        <v>0.97374822200733402</v>
      </c>
      <c r="G5">
        <v>1.3342256105425201E-3</v>
      </c>
      <c r="H5">
        <f>F5-A$1</f>
        <v>-5.11777992665996E-4</v>
      </c>
      <c r="I5">
        <v>1.11847128363379</v>
      </c>
      <c r="M5" t="s">
        <v>79</v>
      </c>
      <c r="Q5" t="s">
        <v>87</v>
      </c>
    </row>
    <row r="6" spans="1:23" x14ac:dyDescent="0.25">
      <c r="A6" s="32">
        <v>0.01</v>
      </c>
      <c r="B6" s="32">
        <v>0.97426377468541703</v>
      </c>
      <c r="C6" s="32">
        <v>1.3479539773469901E-3</v>
      </c>
      <c r="D6" s="32">
        <f>B6-A$1</f>
        <v>3.7746854170128685E-6</v>
      </c>
      <c r="E6" s="32">
        <v>1.2245028526119499</v>
      </c>
      <c r="F6" s="32">
        <v>0.97424233596556198</v>
      </c>
      <c r="G6" s="32">
        <v>1.3524645578373499E-3</v>
      </c>
      <c r="H6" s="32">
        <f>F6-A$1</f>
        <v>-1.7664034438036325E-5</v>
      </c>
      <c r="I6" s="32">
        <v>1.17662995270681</v>
      </c>
      <c r="M6">
        <v>0.97148570773601695</v>
      </c>
      <c r="Q6">
        <v>0.96946519027059397</v>
      </c>
    </row>
    <row r="7" spans="1:23" x14ac:dyDescent="0.25">
      <c r="A7" s="32">
        <v>1.2E-2</v>
      </c>
      <c r="B7" s="32">
        <v>0.97191922444732104</v>
      </c>
      <c r="C7" s="32">
        <v>1.396620507149E-3</v>
      </c>
      <c r="D7" s="32">
        <f>B7-A$1</f>
        <v>-2.3407755526789753E-3</v>
      </c>
      <c r="E7" s="32">
        <v>1.1829166848458801</v>
      </c>
      <c r="F7" s="32">
        <v>0.97211017787448595</v>
      </c>
      <c r="G7" s="32">
        <v>1.4065352709264299E-3</v>
      </c>
      <c r="H7" s="32">
        <f>F7-A$1</f>
        <v>-2.149822125514067E-3</v>
      </c>
      <c r="I7" s="32">
        <v>1.24806298737549</v>
      </c>
      <c r="M7">
        <v>1.3054543443133399E-3</v>
      </c>
      <c r="Q7">
        <v>6.0439040957622396E-4</v>
      </c>
    </row>
    <row r="8" spans="1:23" x14ac:dyDescent="0.25">
      <c r="M8">
        <v>0.97426377468541703</v>
      </c>
      <c r="Q8">
        <v>0.97275713045455003</v>
      </c>
    </row>
    <row r="9" spans="1:23" x14ac:dyDescent="0.25">
      <c r="M9">
        <v>1.3479539773469901E-3</v>
      </c>
      <c r="Q9">
        <v>6.2135687226712603E-4</v>
      </c>
    </row>
    <row r="10" spans="1:23" x14ac:dyDescent="0.25">
      <c r="M10">
        <v>0.95395799883661703</v>
      </c>
      <c r="Q10">
        <v>0.95006215003140304</v>
      </c>
    </row>
    <row r="11" spans="1:23" x14ac:dyDescent="0.25">
      <c r="M11">
        <v>1.7891888214391801E-3</v>
      </c>
      <c r="Q11">
        <v>8.2989651472994703E-4</v>
      </c>
    </row>
    <row r="12" spans="1:23" x14ac:dyDescent="0.25">
      <c r="B12">
        <v>1.2999999999999999E-3</v>
      </c>
      <c r="C12">
        <v>0.97430000000000005</v>
      </c>
      <c r="D12">
        <f>B12/C12</f>
        <v>1.3342912860515241E-3</v>
      </c>
    </row>
    <row r="13" spans="1:23" x14ac:dyDescent="0.25">
      <c r="M13" t="s">
        <v>84</v>
      </c>
      <c r="N13" t="s">
        <v>81</v>
      </c>
      <c r="O13" t="s">
        <v>82</v>
      </c>
      <c r="Q13" t="s">
        <v>84</v>
      </c>
      <c r="R13" t="s">
        <v>81</v>
      </c>
      <c r="S13" t="s">
        <v>85</v>
      </c>
      <c r="U13" t="s">
        <v>84</v>
      </c>
      <c r="V13" t="s">
        <v>81</v>
      </c>
      <c r="W13" t="s">
        <v>82</v>
      </c>
    </row>
    <row r="15" spans="1:23" x14ac:dyDescent="0.25">
      <c r="M15">
        <v>1.10415137511624</v>
      </c>
      <c r="Q15">
        <v>1.2023053894576201</v>
      </c>
      <c r="U15">
        <v>1.17662995270681</v>
      </c>
    </row>
    <row r="16" spans="1:23" x14ac:dyDescent="0.25">
      <c r="M16" t="s">
        <v>83</v>
      </c>
      <c r="Q16" t="s">
        <v>86</v>
      </c>
      <c r="U16" t="s">
        <v>99</v>
      </c>
    </row>
    <row r="17" spans="13:21" x14ac:dyDescent="0.25">
      <c r="M17">
        <v>0.98696474534663803</v>
      </c>
      <c r="Q17">
        <v>0.98556753551335896</v>
      </c>
      <c r="U17">
        <v>0.98628189935475896</v>
      </c>
    </row>
    <row r="18" spans="13:21" x14ac:dyDescent="0.25">
      <c r="M18">
        <v>9.3696982328642401E-4</v>
      </c>
      <c r="Q18">
        <v>4.4743227319884901E-4</v>
      </c>
      <c r="U18">
        <v>9.4874473374227295E-4</v>
      </c>
    </row>
    <row r="19" spans="13:21" x14ac:dyDescent="0.25">
      <c r="M19">
        <v>0.97504759644251005</v>
      </c>
      <c r="Q19">
        <v>0.97294086758255205</v>
      </c>
      <c r="U19">
        <v>0.97424233596556198</v>
      </c>
    </row>
    <row r="20" spans="13:21" x14ac:dyDescent="0.25">
      <c r="M20">
        <v>1.3101148603599001E-3</v>
      </c>
      <c r="Q20">
        <v>6.23922798523186E-4</v>
      </c>
      <c r="U20">
        <v>1.3524645578373499E-3</v>
      </c>
    </row>
    <row r="21" spans="13:21" x14ac:dyDescent="0.25">
      <c r="M21">
        <v>0.95341199726103298</v>
      </c>
      <c r="Q21">
        <v>0.95172140985710796</v>
      </c>
      <c r="U21">
        <v>0.95385810288184403</v>
      </c>
    </row>
    <row r="22" spans="13:21" x14ac:dyDescent="0.25">
      <c r="M22">
        <v>1.7765699975721E-3</v>
      </c>
      <c r="Q22">
        <v>8.2401376076991501E-4</v>
      </c>
      <c r="U22">
        <v>1.78806033300176E-3</v>
      </c>
    </row>
    <row r="24" spans="13:21" x14ac:dyDescent="0.25">
      <c r="M24">
        <v>1.17566580750516</v>
      </c>
    </row>
    <row r="25" spans="13:21" x14ac:dyDescent="0.25">
      <c r="M25" t="s">
        <v>88</v>
      </c>
    </row>
    <row r="26" spans="13:21" x14ac:dyDescent="0.25">
      <c r="M26">
        <v>0.98616330246178696</v>
      </c>
    </row>
    <row r="27" spans="13:21" x14ac:dyDescent="0.25">
      <c r="M27">
        <v>9.5833087573336199E-4</v>
      </c>
    </row>
    <row r="28" spans="13:21" x14ac:dyDescent="0.25">
      <c r="M28">
        <v>0.97337803850305404</v>
      </c>
    </row>
    <row r="29" spans="13:21" x14ac:dyDescent="0.25">
      <c r="M29">
        <v>1.35178295518134E-3</v>
      </c>
    </row>
    <row r="30" spans="13:21" x14ac:dyDescent="0.25">
      <c r="M30">
        <v>0.95118831604441301</v>
      </c>
    </row>
    <row r="31" spans="13:21" x14ac:dyDescent="0.25">
      <c r="M31">
        <v>1.83238568490605E-3</v>
      </c>
    </row>
    <row r="33" spans="13:19" x14ac:dyDescent="0.25">
      <c r="M33" t="s">
        <v>80</v>
      </c>
      <c r="N33" t="s">
        <v>81</v>
      </c>
      <c r="O33" t="s">
        <v>82</v>
      </c>
    </row>
    <row r="35" spans="13:19" x14ac:dyDescent="0.25">
      <c r="M35">
        <v>1.1829166848458801</v>
      </c>
    </row>
    <row r="36" spans="13:19" x14ac:dyDescent="0.25">
      <c r="M36" t="s">
        <v>89</v>
      </c>
    </row>
    <row r="37" spans="13:19" x14ac:dyDescent="0.25">
      <c r="M37">
        <v>0.96882900503740199</v>
      </c>
    </row>
    <row r="38" spans="13:19" x14ac:dyDescent="0.25">
      <c r="M38">
        <v>1.3517131663751301E-3</v>
      </c>
    </row>
    <row r="39" spans="13:19" x14ac:dyDescent="0.25">
      <c r="M39">
        <v>0.97191922444732104</v>
      </c>
    </row>
    <row r="40" spans="13:19" x14ac:dyDescent="0.25">
      <c r="M40">
        <v>1.396620507149E-3</v>
      </c>
    </row>
    <row r="41" spans="13:19" x14ac:dyDescent="0.25">
      <c r="M41">
        <v>0.94924177654126196</v>
      </c>
    </row>
    <row r="42" spans="13:19" x14ac:dyDescent="0.25">
      <c r="M42">
        <v>1.86906897699168E-3</v>
      </c>
    </row>
    <row r="44" spans="13:19" x14ac:dyDescent="0.25">
      <c r="M44" t="s">
        <v>80</v>
      </c>
      <c r="N44" t="s">
        <v>90</v>
      </c>
      <c r="O44" t="s">
        <v>82</v>
      </c>
    </row>
    <row r="46" spans="13:19" x14ac:dyDescent="0.25">
      <c r="M46">
        <v>1.03922218790423</v>
      </c>
      <c r="S46">
        <v>1.1114338167459701</v>
      </c>
    </row>
    <row r="47" spans="13:19" x14ac:dyDescent="0.25">
      <c r="M47" t="s">
        <v>91</v>
      </c>
      <c r="S47" t="s">
        <v>97</v>
      </c>
    </row>
    <row r="48" spans="13:19" x14ac:dyDescent="0.25">
      <c r="M48">
        <v>0.96899218501017204</v>
      </c>
      <c r="S48">
        <v>0.96959403628345797</v>
      </c>
    </row>
    <row r="49" spans="13:19" x14ac:dyDescent="0.25">
      <c r="M49">
        <v>1.33612183262687E-3</v>
      </c>
      <c r="S49">
        <v>1.36252715762884E-3</v>
      </c>
    </row>
    <row r="50" spans="13:19" x14ac:dyDescent="0.25">
      <c r="M50">
        <v>0.972553733350075</v>
      </c>
      <c r="S50">
        <v>0.97262210005147298</v>
      </c>
    </row>
    <row r="51" spans="13:19" x14ac:dyDescent="0.25">
      <c r="M51">
        <v>1.37808168771087E-3</v>
      </c>
      <c r="S51">
        <v>1.40081607473623E-3</v>
      </c>
    </row>
    <row r="52" spans="13:19" x14ac:dyDescent="0.25">
      <c r="M52">
        <v>0.94877023851547604</v>
      </c>
      <c r="S52">
        <v>0.95155504659807699</v>
      </c>
    </row>
    <row r="53" spans="13:19" x14ac:dyDescent="0.25">
      <c r="M53">
        <v>1.8510439920230899E-3</v>
      </c>
      <c r="S53">
        <v>1.83360712037638E-3</v>
      </c>
    </row>
    <row r="55" spans="13:19" x14ac:dyDescent="0.25">
      <c r="M55" t="s">
        <v>84</v>
      </c>
      <c r="N55" t="s">
        <v>92</v>
      </c>
      <c r="O55" t="s">
        <v>82</v>
      </c>
    </row>
    <row r="56" spans="13:19" x14ac:dyDescent="0.25">
      <c r="M56">
        <v>1.11847128363379</v>
      </c>
      <c r="S56">
        <v>1.1297591507654601</v>
      </c>
    </row>
    <row r="57" spans="13:19" x14ac:dyDescent="0.25">
      <c r="M57" t="s">
        <v>93</v>
      </c>
      <c r="S57" t="s">
        <v>98</v>
      </c>
    </row>
    <row r="58" spans="13:19" x14ac:dyDescent="0.25">
      <c r="M58">
        <v>0.98736409487009102</v>
      </c>
      <c r="S58">
        <v>0.98672687748648602</v>
      </c>
    </row>
    <row r="59" spans="13:19" x14ac:dyDescent="0.25">
      <c r="M59">
        <v>9.1574493827155899E-4</v>
      </c>
      <c r="S59">
        <v>9.2714137761609403E-4</v>
      </c>
    </row>
    <row r="60" spans="13:19" x14ac:dyDescent="0.25">
      <c r="M60">
        <v>0.97574552474485299</v>
      </c>
      <c r="S60">
        <v>0.97374822200733402</v>
      </c>
    </row>
    <row r="61" spans="13:19" x14ac:dyDescent="0.25">
      <c r="M61">
        <v>1.29667247549148E-3</v>
      </c>
      <c r="S61">
        <v>1.3342256105425201E-3</v>
      </c>
    </row>
    <row r="62" spans="13:19" x14ac:dyDescent="0.25">
      <c r="M62">
        <v>0.95543621410152502</v>
      </c>
      <c r="S62">
        <v>0.95060287701069002</v>
      </c>
    </row>
    <row r="63" spans="13:19" x14ac:dyDescent="0.25">
      <c r="M63">
        <v>1.75012986302337E-3</v>
      </c>
      <c r="S63">
        <v>1.8250266457332999E-3</v>
      </c>
    </row>
    <row r="66" spans="13:15" x14ac:dyDescent="0.25">
      <c r="M66" t="s">
        <v>94</v>
      </c>
      <c r="N66" t="s">
        <v>95</v>
      </c>
      <c r="O66" t="s">
        <v>82</v>
      </c>
    </row>
    <row r="67" spans="13:15" x14ac:dyDescent="0.25">
      <c r="M67">
        <v>1.24806298737549</v>
      </c>
    </row>
    <row r="68" spans="13:15" x14ac:dyDescent="0.25">
      <c r="M68" t="s">
        <v>96</v>
      </c>
    </row>
    <row r="69" spans="13:15" x14ac:dyDescent="0.25">
      <c r="M69">
        <v>0.98480079259166398</v>
      </c>
    </row>
    <row r="70" spans="13:15" x14ac:dyDescent="0.25">
      <c r="M70">
        <v>1.01799243415998E-3</v>
      </c>
    </row>
    <row r="71" spans="13:15" x14ac:dyDescent="0.25">
      <c r="M71">
        <v>0.97211017787448595</v>
      </c>
    </row>
    <row r="72" spans="13:15" x14ac:dyDescent="0.25">
      <c r="M72">
        <v>1.4065352709264299E-3</v>
      </c>
    </row>
    <row r="73" spans="13:15" x14ac:dyDescent="0.25">
      <c r="M73">
        <v>0.95081821011073997</v>
      </c>
    </row>
    <row r="74" spans="13:15" x14ac:dyDescent="0.25">
      <c r="M74">
        <v>1.85388278809804E-3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Tables</vt:lpstr>
      <vt:lpstr>Feuil1</vt:lpstr>
      <vt:lpstr>Feuil2</vt:lpstr>
      <vt:lpstr>Model</vt:lpstr>
      <vt:lpstr>Free_paramter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2024-08-01T15:12:58Z</dcterms:modified>
</cp:coreProperties>
</file>