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4D076390-83EC-44D2-B88C-14F6B4AD4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" sheetId="2" r:id="rId1"/>
    <sheet name="Free_paramter correlation" sheetId="4" r:id="rId2"/>
    <sheet name="Tabl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2" i="1" l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31" i="1"/>
  <c r="C223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02" i="1"/>
  <c r="H190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62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31" i="1"/>
  <c r="F190" i="1"/>
  <c r="E190" i="1"/>
  <c r="D190" i="1"/>
  <c r="C190" i="1"/>
  <c r="N150" i="1"/>
  <c r="N151" i="1"/>
  <c r="N152" i="1"/>
  <c r="N153" i="1"/>
  <c r="N147" i="1"/>
  <c r="N148" i="1"/>
  <c r="N142" i="1"/>
  <c r="N143" i="1"/>
  <c r="N144" i="1"/>
  <c r="M150" i="1"/>
  <c r="M151" i="1"/>
  <c r="M152" i="1"/>
  <c r="M153" i="1"/>
  <c r="M147" i="1"/>
  <c r="M148" i="1"/>
  <c r="M142" i="1"/>
  <c r="M143" i="1"/>
  <c r="M144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81" i="1"/>
  <c r="L181" i="1"/>
  <c r="K182" i="1"/>
  <c r="L182" i="1"/>
  <c r="K183" i="1"/>
  <c r="L183" i="1"/>
  <c r="K184" i="1"/>
  <c r="L184" i="1"/>
  <c r="K178" i="1"/>
  <c r="L178" i="1"/>
  <c r="K179" i="1"/>
  <c r="L179" i="1"/>
  <c r="K173" i="1"/>
  <c r="L173" i="1"/>
  <c r="K174" i="1"/>
  <c r="L174" i="1"/>
  <c r="K175" i="1"/>
  <c r="L175" i="1"/>
  <c r="H152" i="1"/>
  <c r="I152" i="1"/>
  <c r="H150" i="1"/>
  <c r="I150" i="1"/>
  <c r="H151" i="1"/>
  <c r="I151" i="1"/>
  <c r="H153" i="1"/>
  <c r="I153" i="1"/>
  <c r="H147" i="1"/>
  <c r="I147" i="1"/>
  <c r="H148" i="1"/>
  <c r="I148" i="1"/>
  <c r="H142" i="1"/>
  <c r="I142" i="1"/>
  <c r="H143" i="1"/>
  <c r="I143" i="1"/>
  <c r="H144" i="1"/>
  <c r="I144" i="1"/>
  <c r="I3" i="1"/>
  <c r="L180" i="1"/>
  <c r="K180" i="1"/>
  <c r="H154" i="1"/>
  <c r="K185" i="1"/>
  <c r="L185" i="1"/>
  <c r="I154" i="1"/>
  <c r="I149" i="1"/>
  <c r="H149" i="1"/>
  <c r="L177" i="1"/>
  <c r="K177" i="1"/>
  <c r="L176" i="1"/>
  <c r="K176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I146" i="1"/>
  <c r="H146" i="1"/>
  <c r="I145" i="1"/>
  <c r="H145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H78" i="1"/>
  <c r="G78" i="1"/>
  <c r="H77" i="1"/>
  <c r="G77" i="1"/>
  <c r="H76" i="1"/>
  <c r="G76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38" i="1"/>
  <c r="G38" i="1"/>
  <c r="F38" i="1"/>
  <c r="H37" i="1"/>
  <c r="G37" i="1"/>
  <c r="F37" i="1"/>
  <c r="H36" i="1"/>
  <c r="G36" i="1"/>
  <c r="F36" i="1"/>
  <c r="H35" i="1"/>
  <c r="G35" i="1"/>
  <c r="F35" i="1"/>
  <c r="H9" i="1"/>
  <c r="G9" i="1"/>
  <c r="F9" i="1"/>
  <c r="E9" i="1"/>
  <c r="E3" i="1"/>
  <c r="B5" i="1" s="1"/>
  <c r="F144" i="1" s="1"/>
  <c r="F181" i="1" l="1"/>
  <c r="F182" i="1"/>
  <c r="F183" i="1"/>
  <c r="F184" i="1"/>
  <c r="F178" i="1"/>
  <c r="F179" i="1"/>
  <c r="F173" i="1"/>
  <c r="F174" i="1"/>
  <c r="F175" i="1"/>
  <c r="F152" i="1"/>
  <c r="F150" i="1"/>
  <c r="F151" i="1"/>
  <c r="F153" i="1"/>
  <c r="F147" i="1"/>
  <c r="F148" i="1"/>
  <c r="G10" i="1"/>
  <c r="H10" i="1"/>
  <c r="F142" i="1"/>
  <c r="H105" i="1"/>
  <c r="H158" i="1"/>
  <c r="H83" i="1"/>
  <c r="F143" i="1"/>
  <c r="N149" i="1"/>
  <c r="M149" i="1"/>
  <c r="H82" i="1"/>
  <c r="F10" i="1"/>
  <c r="H104" i="1"/>
  <c r="F185" i="1"/>
  <c r="F154" i="1"/>
  <c r="F177" i="1"/>
  <c r="F176" i="1"/>
  <c r="F172" i="1"/>
  <c r="F171" i="1"/>
  <c r="F170" i="1"/>
  <c r="F169" i="1"/>
  <c r="F168" i="1"/>
  <c r="F167" i="1"/>
  <c r="F166" i="1"/>
  <c r="F165" i="1"/>
  <c r="F164" i="1"/>
  <c r="F163" i="1"/>
  <c r="K137" i="1"/>
  <c r="K136" i="1"/>
  <c r="K135" i="1"/>
  <c r="K134" i="1"/>
  <c r="K133" i="1"/>
  <c r="K132" i="1"/>
  <c r="F132" i="1"/>
  <c r="F131" i="1"/>
  <c r="N117" i="1"/>
  <c r="F117" i="1"/>
  <c r="M117" i="1" s="1"/>
  <c r="N113" i="1"/>
  <c r="F113" i="1"/>
  <c r="M113" i="1" s="1"/>
  <c r="N109" i="1"/>
  <c r="F109" i="1"/>
  <c r="M109" i="1" s="1"/>
  <c r="K97" i="1"/>
  <c r="F97" i="1"/>
  <c r="J97" i="1" s="1"/>
  <c r="K93" i="1"/>
  <c r="F93" i="1"/>
  <c r="J93" i="1" s="1"/>
  <c r="K89" i="1"/>
  <c r="F89" i="1"/>
  <c r="J89" i="1" s="1"/>
  <c r="E78" i="1"/>
  <c r="E70" i="1"/>
  <c r="E66" i="1"/>
  <c r="E52" i="1"/>
  <c r="E48" i="1"/>
  <c r="E30" i="1"/>
  <c r="E26" i="1"/>
  <c r="E22" i="1"/>
  <c r="E18" i="1"/>
  <c r="K138" i="1"/>
  <c r="F136" i="1"/>
  <c r="F134" i="1"/>
  <c r="N118" i="1"/>
  <c r="E49" i="1"/>
  <c r="E19" i="1"/>
  <c r="H5" i="1"/>
  <c r="F149" i="1"/>
  <c r="F162" i="1"/>
  <c r="F146" i="1"/>
  <c r="K131" i="1"/>
  <c r="F121" i="1"/>
  <c r="F120" i="1"/>
  <c r="M120" i="1" s="1"/>
  <c r="N116" i="1"/>
  <c r="F116" i="1"/>
  <c r="M116" i="1" s="1"/>
  <c r="N112" i="1"/>
  <c r="F112" i="1"/>
  <c r="M112" i="1" s="1"/>
  <c r="N108" i="1"/>
  <c r="F108" i="1"/>
  <c r="M108" i="1" s="1"/>
  <c r="K96" i="1"/>
  <c r="F96" i="1"/>
  <c r="J96" i="1" s="1"/>
  <c r="K92" i="1"/>
  <c r="F92" i="1"/>
  <c r="J92" i="1" s="1"/>
  <c r="K88" i="1"/>
  <c r="F88" i="1"/>
  <c r="J88" i="1" s="1"/>
  <c r="E71" i="1"/>
  <c r="E67" i="1"/>
  <c r="E63" i="1"/>
  <c r="E51" i="1"/>
  <c r="E47" i="1"/>
  <c r="E29" i="1"/>
  <c r="E25" i="1"/>
  <c r="E21" i="1"/>
  <c r="E17" i="1"/>
  <c r="K140" i="1"/>
  <c r="F137" i="1"/>
  <c r="F133" i="1"/>
  <c r="F118" i="1"/>
  <c r="M118" i="1" s="1"/>
  <c r="F114" i="1"/>
  <c r="M114" i="1" s="1"/>
  <c r="N110" i="1"/>
  <c r="F94" i="1"/>
  <c r="J94" i="1" s="1"/>
  <c r="K90" i="1"/>
  <c r="E69" i="1"/>
  <c r="E65" i="1"/>
  <c r="E53" i="1"/>
  <c r="E31" i="1"/>
  <c r="E23" i="1"/>
  <c r="F145" i="1"/>
  <c r="F141" i="1"/>
  <c r="F140" i="1"/>
  <c r="F139" i="1"/>
  <c r="N120" i="1"/>
  <c r="N119" i="1"/>
  <c r="F119" i="1"/>
  <c r="M119" i="1" s="1"/>
  <c r="N115" i="1"/>
  <c r="F115" i="1"/>
  <c r="M115" i="1" s="1"/>
  <c r="N111" i="1"/>
  <c r="F111" i="1"/>
  <c r="M111" i="1" s="1"/>
  <c r="K95" i="1"/>
  <c r="F95" i="1"/>
  <c r="J95" i="1" s="1"/>
  <c r="K91" i="1"/>
  <c r="F91" i="1"/>
  <c r="J91" i="1" s="1"/>
  <c r="K87" i="1"/>
  <c r="F87" i="1"/>
  <c r="J87" i="1" s="1"/>
  <c r="E76" i="1"/>
  <c r="E68" i="1"/>
  <c r="E64" i="1"/>
  <c r="E54" i="1"/>
  <c r="E50" i="1"/>
  <c r="E46" i="1"/>
  <c r="E28" i="1"/>
  <c r="E24" i="1"/>
  <c r="E20" i="1"/>
  <c r="E16" i="1"/>
  <c r="F180" i="1"/>
  <c r="K141" i="1"/>
  <c r="K139" i="1"/>
  <c r="F138" i="1"/>
  <c r="F135" i="1"/>
  <c r="N114" i="1"/>
  <c r="F110" i="1"/>
  <c r="M110" i="1" s="1"/>
  <c r="K98" i="1"/>
  <c r="F98" i="1"/>
  <c r="J98" i="1" s="1"/>
  <c r="K94" i="1"/>
  <c r="F90" i="1"/>
  <c r="J90" i="1" s="1"/>
  <c r="K86" i="1"/>
  <c r="F86" i="1"/>
  <c r="J86" i="1" s="1"/>
  <c r="E77" i="1"/>
  <c r="E27" i="1"/>
  <c r="E15" i="1"/>
  <c r="H128" i="1"/>
  <c r="H127" i="1"/>
  <c r="H159" i="1"/>
  <c r="O158" i="1" l="1"/>
  <c r="M154" i="1"/>
  <c r="N154" i="1"/>
  <c r="M145" i="1"/>
  <c r="L138" i="1"/>
  <c r="M138" i="1" s="1"/>
  <c r="L132" i="1"/>
  <c r="M132" i="1" s="1"/>
  <c r="L136" i="1"/>
  <c r="M136" i="1" s="1"/>
  <c r="N146" i="1"/>
  <c r="L133" i="1"/>
  <c r="M133" i="1" s="1"/>
  <c r="L137" i="1"/>
  <c r="N137" i="1" s="1"/>
  <c r="L141" i="1"/>
  <c r="M141" i="1" s="1"/>
  <c r="L135" i="1"/>
  <c r="M135" i="1" s="1"/>
  <c r="L139" i="1"/>
  <c r="N139" i="1" s="1"/>
  <c r="L140" i="1"/>
  <c r="N140" i="1" s="1"/>
  <c r="L131" i="1"/>
  <c r="N131" i="1" s="1"/>
  <c r="L134" i="1"/>
  <c r="N134" i="1" s="1"/>
  <c r="M139" i="1" l="1"/>
  <c r="N145" i="1"/>
  <c r="M131" i="1"/>
  <c r="M134" i="1"/>
  <c r="M140" i="1"/>
  <c r="M146" i="1"/>
  <c r="N138" i="1"/>
  <c r="M137" i="1"/>
  <c r="N132" i="1"/>
  <c r="N135" i="1"/>
  <c r="N141" i="1"/>
  <c r="N136" i="1"/>
  <c r="N133" i="1"/>
</calcChain>
</file>

<file path=xl/sharedStrings.xml><?xml version="1.0" encoding="utf-8"?>
<sst xmlns="http://schemas.openxmlformats.org/spreadsheetml/2006/main" count="163" uniqueCount="70">
  <si>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</si>
  <si>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</si>
  <si>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</si>
  <si>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</si>
  <si>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</si>
  <si>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</si>
  <si>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</si>
  <si>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</si>
  <si>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</si>
  <si>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</si>
  <si>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</si>
  <si>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</si>
  <si>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</si>
  <si>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</si>
  <si>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</si>
  <si>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</si>
  <si>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</si>
  <si>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</si>
  <si>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</si>
  <si>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</si>
  <si>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</si>
  <si>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</si>
  <si>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</si>
  <si>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</si>
  <si>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</si>
  <si>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</si>
  <si>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</si>
  <si>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</si>
  <si>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</si>
  <si>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</si>
  <si>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</si>
  <si>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</si>
  <si>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</si>
  <si>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</si>
  <si>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</si>
  <si>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</si>
  <si>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</si>
  <si>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</si>
  <si>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</si>
  <si>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</si>
  <si>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</si>
  <si>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</si>
  <si>
    <t>speed</t>
  </si>
  <si>
    <t>time /h</t>
  </si>
  <si>
    <t>time/h</t>
  </si>
  <si>
    <t>speed /s</t>
  </si>
  <si>
    <t>ref</t>
  </si>
  <si>
    <t>N max funct</t>
  </si>
  <si>
    <t>interation</t>
  </si>
  <si>
    <t>decays /s</t>
  </si>
  <si>
    <t>Z-score</t>
  </si>
  <si>
    <t>Bounded is faster but does not work when the range is not closely set. Cannot operate due to large variation of L with various radionuclides. Method Golden gives flexibility to various L.</t>
  </si>
  <si>
    <t>Symetrical model</t>
  </si>
  <si>
    <t>Asymetrical model</t>
  </si>
  <si>
    <t>Version 0.0.76</t>
  </si>
  <si>
    <t>Version 0.0.78</t>
  </si>
  <si>
    <t>time faster</t>
  </si>
  <si>
    <t>KCRV</t>
  </si>
  <si>
    <t>u(KCRV)</t>
  </si>
  <si>
    <t>ref - 1s</t>
  </si>
  <si>
    <t>ref + 1s</t>
  </si>
  <si>
    <t>Convergence value</t>
  </si>
  <si>
    <t>Deviation from KCRV</t>
  </si>
  <si>
    <t xml:space="preserve">The code display a good convergence and a good agreement with the KCRV with an relative underestimation of about 1e-3. </t>
  </si>
  <si>
    <t xml:space="preserve">It is difficult to resonnably provide estimation with an accuracy below 1e-3. </t>
  </si>
  <si>
    <t>The asymetrical model does not provide significant improvement compared to the symetrical one.</t>
  </si>
  <si>
    <t>DoE</t>
  </si>
  <si>
    <t>relative</t>
  </si>
  <si>
    <t>For Co-60, 20 000 trials and a systematic error from the model of 1e-3 should be considered.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</si>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</sst>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"/>
    <numFmt numFmtId="167" formatCode="0.0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1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64" fontId="2" fillId="0" borderId="0" xfId="1" applyNumberFormat="1" applyFont="1"/>
    <xf numFmtId="2" fontId="0" fillId="0" borderId="0" xfId="0" applyNumberFormat="1"/>
    <xf numFmtId="1" fontId="2" fillId="0" borderId="0" xfId="0" applyNumberFormat="1" applyFont="1"/>
    <xf numFmtId="1" fontId="0" fillId="3" borderId="2" xfId="0" applyNumberFormat="1" applyFill="1" applyBorder="1"/>
    <xf numFmtId="1" fontId="0" fillId="0" borderId="2" xfId="0" applyNumberFormat="1" applyBorder="1"/>
    <xf numFmtId="168" fontId="0" fillId="4" borderId="0" xfId="0" applyNumberFormat="1" applyFill="1"/>
    <xf numFmtId="168" fontId="0" fillId="5" borderId="0" xfId="0" applyNumberFormat="1" applyFill="1"/>
    <xf numFmtId="168" fontId="0" fillId="0" borderId="0" xfId="0" applyNumberFormat="1"/>
    <xf numFmtId="168" fontId="0" fillId="6" borderId="0" xfId="0" applyNumberFormat="1" applyFill="1"/>
    <xf numFmtId="0" fontId="0" fillId="4" borderId="0" xfId="0" applyFill="1"/>
    <xf numFmtId="0" fontId="0" fillId="0" borderId="0" xfId="0" applyNumberFormat="1"/>
    <xf numFmtId="168" fontId="0" fillId="0" borderId="0" xfId="0" applyNumberFormat="1" applyFill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57">
    <dxf>
      <numFmt numFmtId="168" formatCode="0.0"/>
      <fill>
        <patternFill patternType="none">
          <fgColor indexed="64"/>
          <bgColor auto="1"/>
        </patternFill>
      </fill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4859681001415"/>
          <c:y val="3.2892643299179986E-2"/>
          <c:w val="0.75453863651658926"/>
          <c:h val="0.80121123408940331"/>
        </c:manualLayout>
      </c:layout>
      <c:scatterChart>
        <c:scatterStyle val="lineMarker"/>
        <c:varyColors val="0"/>
        <c:ser>
          <c:idx val="2"/>
          <c:order val="4"/>
          <c:tx>
            <c:v>modèle symétrique v0.0.78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Tables!$C$131:$C$154</c:f>
                <c:numCache>
                  <c:formatCode>General</c:formatCode>
                  <c:ptCount val="24"/>
                  <c:pt idx="0">
                    <c:v>1.0000000000296701E-4</c:v>
                  </c:pt>
                  <c:pt idx="1">
                    <c:v>2.8394745858847499E-2</c:v>
                  </c:pt>
                  <c:pt idx="2">
                    <c:v>1.54246475427962E-2</c:v>
                  </c:pt>
                  <c:pt idx="3">
                    <c:v>1.5563360432562699E-2</c:v>
                  </c:pt>
                  <c:pt idx="4">
                    <c:v>8.1950683426093105E-3</c:v>
                  </c:pt>
                  <c:pt idx="5">
                    <c:v>5.87264871686171E-3</c:v>
                  </c:pt>
                  <c:pt idx="6">
                    <c:v>5.10582693702519E-3</c:v>
                  </c:pt>
                  <c:pt idx="7">
                    <c:v>4.1321082703423698E-3</c:v>
                  </c:pt>
                  <c:pt idx="8">
                    <c:v>3.2146787962424798E-3</c:v>
                  </c:pt>
                  <c:pt idx="9">
                    <c:v>2.1211993826268298E-3</c:v>
                  </c:pt>
                  <c:pt idx="10">
                    <c:v>1.8605943856475099E-3</c:v>
                  </c:pt>
                  <c:pt idx="11">
                    <c:v>1.6474252699531699E-3</c:v>
                  </c:pt>
                  <c:pt idx="12">
                    <c:v>1.57708983512519E-3</c:v>
                  </c:pt>
                  <c:pt idx="13">
                    <c:v>1.4590034301809401E-3</c:v>
                  </c:pt>
                  <c:pt idx="14">
                    <c:v>1.3904138338907599E-3</c:v>
                  </c:pt>
                  <c:pt idx="15">
                    <c:v>1.0030663635827301E-3</c:v>
                  </c:pt>
                  <c:pt idx="16">
                    <c:v>7.8193127700400397E-4</c:v>
                  </c:pt>
                  <c:pt idx="17">
                    <c:v>6.8392417700342703E-4</c:v>
                  </c:pt>
                  <c:pt idx="18">
                    <c:v>6.1367052850524301E-4</c:v>
                  </c:pt>
                  <c:pt idx="19">
                    <c:v>5.6481578904607802E-4</c:v>
                  </c:pt>
                  <c:pt idx="20">
                    <c:v>5.1666407229893801E-4</c:v>
                  </c:pt>
                  <c:pt idx="21">
                    <c:v>4.84945225712072E-4</c:v>
                  </c:pt>
                  <c:pt idx="22">
                    <c:v>4.67831521301818E-4</c:v>
                  </c:pt>
                  <c:pt idx="23">
                    <c:v>4.4997537351935198E-4</c:v>
                  </c:pt>
                </c:numCache>
              </c:numRef>
            </c:plus>
            <c:minus>
              <c:numRef>
                <c:f>Tables!$C$131:$C$154</c:f>
                <c:numCache>
                  <c:formatCode>General</c:formatCode>
                  <c:ptCount val="24"/>
                  <c:pt idx="0">
                    <c:v>1.0000000000296701E-4</c:v>
                  </c:pt>
                  <c:pt idx="1">
                    <c:v>2.8394745858847499E-2</c:v>
                  </c:pt>
                  <c:pt idx="2">
                    <c:v>1.54246475427962E-2</c:v>
                  </c:pt>
                  <c:pt idx="3">
                    <c:v>1.5563360432562699E-2</c:v>
                  </c:pt>
                  <c:pt idx="4">
                    <c:v>8.1950683426093105E-3</c:v>
                  </c:pt>
                  <c:pt idx="5">
                    <c:v>5.87264871686171E-3</c:v>
                  </c:pt>
                  <c:pt idx="6">
                    <c:v>5.10582693702519E-3</c:v>
                  </c:pt>
                  <c:pt idx="7">
                    <c:v>4.1321082703423698E-3</c:v>
                  </c:pt>
                  <c:pt idx="8">
                    <c:v>3.2146787962424798E-3</c:v>
                  </c:pt>
                  <c:pt idx="9">
                    <c:v>2.1211993826268298E-3</c:v>
                  </c:pt>
                  <c:pt idx="10">
                    <c:v>1.8605943856475099E-3</c:v>
                  </c:pt>
                  <c:pt idx="11">
                    <c:v>1.6474252699531699E-3</c:v>
                  </c:pt>
                  <c:pt idx="12">
                    <c:v>1.57708983512519E-3</c:v>
                  </c:pt>
                  <c:pt idx="13">
                    <c:v>1.4590034301809401E-3</c:v>
                  </c:pt>
                  <c:pt idx="14">
                    <c:v>1.3904138338907599E-3</c:v>
                  </c:pt>
                  <c:pt idx="15">
                    <c:v>1.0030663635827301E-3</c:v>
                  </c:pt>
                  <c:pt idx="16">
                    <c:v>7.8193127700400397E-4</c:v>
                  </c:pt>
                  <c:pt idx="17">
                    <c:v>6.8392417700342703E-4</c:v>
                  </c:pt>
                  <c:pt idx="18">
                    <c:v>6.1367052850524301E-4</c:v>
                  </c:pt>
                  <c:pt idx="19">
                    <c:v>5.6481578904607802E-4</c:v>
                  </c:pt>
                  <c:pt idx="20">
                    <c:v>5.1666407229893801E-4</c:v>
                  </c:pt>
                  <c:pt idx="21">
                    <c:v>4.84945225712072E-4</c:v>
                  </c:pt>
                  <c:pt idx="22">
                    <c:v>4.67831521301818E-4</c:v>
                  </c:pt>
                  <c:pt idx="23">
                    <c:v>4.4997537351935198E-4</c:v>
                  </c:pt>
                </c:numCache>
              </c:numRef>
            </c:minus>
            <c:spPr>
              <a:ln w="38100">
                <a:solidFill>
                  <a:schemeClr val="accent6"/>
                </a:solidFill>
              </a:ln>
            </c:spPr>
          </c:errBars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</c:numCache>
            </c:numRef>
          </c:xVal>
          <c:yVal>
            <c:numRef>
              <c:f>Tables!$B$131:$B$154</c:f>
              <c:numCache>
                <c:formatCode>0.000%</c:formatCode>
                <c:ptCount val="24"/>
                <c:pt idx="0">
                  <c:v>0.99999999918793203</c:v>
                </c:pt>
                <c:pt idx="1">
                  <c:v>0.97085354760542597</c:v>
                </c:pt>
                <c:pt idx="2">
                  <c:v>0.97955893087547896</c:v>
                </c:pt>
                <c:pt idx="3">
                  <c:v>0.97082072522149199</c:v>
                </c:pt>
                <c:pt idx="4">
                  <c:v>0.97895324430115704</c:v>
                </c:pt>
                <c:pt idx="5">
                  <c:v>0.97140316539775595</c:v>
                </c:pt>
                <c:pt idx="6">
                  <c:v>0.97075401112749304</c:v>
                </c:pt>
                <c:pt idx="7">
                  <c:v>0.97498556163389205</c:v>
                </c:pt>
                <c:pt idx="8">
                  <c:v>0.970045219378184</c:v>
                </c:pt>
                <c:pt idx="9">
                  <c:v>0.980185355239793</c:v>
                </c:pt>
                <c:pt idx="10">
                  <c:v>0.97510731060224398</c:v>
                </c:pt>
                <c:pt idx="11">
                  <c:v>0.97255782318272999</c:v>
                </c:pt>
                <c:pt idx="12">
                  <c:v>0.97184209602948401</c:v>
                </c:pt>
                <c:pt idx="13">
                  <c:v>0.97259679513310604</c:v>
                </c:pt>
                <c:pt idx="14">
                  <c:v>0.97247281917443795</c:v>
                </c:pt>
                <c:pt idx="15">
                  <c:v>0.97167722862393502</c:v>
                </c:pt>
                <c:pt idx="16">
                  <c:v>0.97386147249556498</c:v>
                </c:pt>
                <c:pt idx="17">
                  <c:v>0.97315076202509598</c:v>
                </c:pt>
                <c:pt idx="18">
                  <c:v>0.97377929877157499</c:v>
                </c:pt>
                <c:pt idx="19">
                  <c:v>0.97310247690642304</c:v>
                </c:pt>
                <c:pt idx="20">
                  <c:v>0.97398609166737704</c:v>
                </c:pt>
                <c:pt idx="21">
                  <c:v>0.97407928076459804</c:v>
                </c:pt>
                <c:pt idx="22">
                  <c:v>0.97302268324139396</c:v>
                </c:pt>
                <c:pt idx="23">
                  <c:v>0.97250727618427102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8-47D3-9303-580C226012F8}"/>
            </c:ext>
          </c:extLst>
        </c:ser>
        <c:ser>
          <c:idx val="0"/>
          <c:order val="5"/>
          <c:tx>
            <c:v>modèle asymétrique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Tables!$C$162:$C$185</c:f>
                <c:numCache>
                  <c:formatCode>General</c:formatCode>
                  <c:ptCount val="2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1.6014163952188199E-3</c:v>
                  </c:pt>
                  <c:pt idx="12">
                    <c:v>1.51089851546704E-3</c:v>
                  </c:pt>
                  <c:pt idx="13">
                    <c:v>1.38959820358256E-3</c:v>
                  </c:pt>
                  <c:pt idx="14">
                    <c:v>1.3555266911556799E-3</c:v>
                  </c:pt>
                  <c:pt idx="15">
                    <c:v>9.8289246366712007E-4</c:v>
                  </c:pt>
                  <c:pt idx="16">
                    <c:v>7.6944479412988499E-4</c:v>
                  </c:pt>
                  <c:pt idx="17">
                    <c:v>6.8345092491158498E-4</c:v>
                  </c:pt>
                  <c:pt idx="18">
                    <c:v>6.4411024443377198E-4</c:v>
                  </c:pt>
                  <c:pt idx="19">
                    <c:v>5.6627169570918202E-4</c:v>
                  </c:pt>
                  <c:pt idx="20">
                    <c:v>5.2653560070763398E-4</c:v>
                  </c:pt>
                  <c:pt idx="21">
                    <c:v>4.8813942738869801E-4</c:v>
                  </c:pt>
                  <c:pt idx="22">
                    <c:v>4.6263515468804902E-4</c:v>
                  </c:pt>
                  <c:pt idx="23">
                    <c:v>4.3690968675606399E-4</c:v>
                  </c:pt>
                </c:numCache>
              </c:numRef>
            </c:plus>
            <c:minus>
              <c:numRef>
                <c:f>Tables!$C$162:$C$185</c:f>
                <c:numCache>
                  <c:formatCode>General</c:formatCode>
                  <c:ptCount val="2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1.6014163952188199E-3</c:v>
                  </c:pt>
                  <c:pt idx="12">
                    <c:v>1.51089851546704E-3</c:v>
                  </c:pt>
                  <c:pt idx="13">
                    <c:v>1.38959820358256E-3</c:v>
                  </c:pt>
                  <c:pt idx="14">
                    <c:v>1.3555266911556799E-3</c:v>
                  </c:pt>
                  <c:pt idx="15">
                    <c:v>9.8289246366712007E-4</c:v>
                  </c:pt>
                  <c:pt idx="16">
                    <c:v>7.6944479412988499E-4</c:v>
                  </c:pt>
                  <c:pt idx="17">
                    <c:v>6.8345092491158498E-4</c:v>
                  </c:pt>
                  <c:pt idx="18">
                    <c:v>6.4411024443377198E-4</c:v>
                  </c:pt>
                  <c:pt idx="19">
                    <c:v>5.6627169570918202E-4</c:v>
                  </c:pt>
                  <c:pt idx="20">
                    <c:v>5.2653560070763398E-4</c:v>
                  </c:pt>
                  <c:pt idx="21">
                    <c:v>4.8813942738869801E-4</c:v>
                  </c:pt>
                  <c:pt idx="22">
                    <c:v>4.6263515468804902E-4</c:v>
                  </c:pt>
                  <c:pt idx="23">
                    <c:v>4.3690968675606399E-4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5">
                    <a:alpha val="57000"/>
                  </a:schemeClr>
                </a:solidFill>
                <a:round/>
              </a:ln>
              <a:effectLst/>
            </c:spPr>
          </c:errBars>
          <c:xVal>
            <c:numRef>
              <c:f>Tables!$A$162:$A$185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</c:numCache>
            </c:numRef>
          </c:xVal>
          <c:yVal>
            <c:numRef>
              <c:f>Tables!$B$162:$B$185</c:f>
              <c:numCache>
                <c:formatCode>0.000%</c:formatCode>
                <c:ptCount val="24"/>
                <c:pt idx="0">
                  <c:v>0.99999999999975597</c:v>
                </c:pt>
                <c:pt idx="1">
                  <c:v>0.99999999998685996</c:v>
                </c:pt>
                <c:pt idx="2">
                  <c:v>0.99355282406985101</c:v>
                </c:pt>
                <c:pt idx="3">
                  <c:v>0.99911541246763902</c:v>
                </c:pt>
                <c:pt idx="4">
                  <c:v>0.95590071845454605</c:v>
                </c:pt>
                <c:pt idx="5">
                  <c:v>0.97021577784225399</c:v>
                </c:pt>
                <c:pt idx="6">
                  <c:v>0.97455790938176401</c:v>
                </c:pt>
                <c:pt idx="7">
                  <c:v>0.97712675202761301</c:v>
                </c:pt>
                <c:pt idx="8">
                  <c:v>0.97130484785958604</c:v>
                </c:pt>
                <c:pt idx="9">
                  <c:v>0.97469866140611805</c:v>
                </c:pt>
                <c:pt idx="10">
                  <c:v>0.97309665583739302</c:v>
                </c:pt>
                <c:pt idx="11">
                  <c:v>0.973358805524138</c:v>
                </c:pt>
                <c:pt idx="12">
                  <c:v>0.97437427817034095</c:v>
                </c:pt>
                <c:pt idx="13">
                  <c:v>0.97502196140878705</c:v>
                </c:pt>
                <c:pt idx="14">
                  <c:v>0.97438443690259602</c:v>
                </c:pt>
                <c:pt idx="15">
                  <c:v>0.97236278425293698</c:v>
                </c:pt>
                <c:pt idx="16">
                  <c:v>0.97476761088415897</c:v>
                </c:pt>
                <c:pt idx="17">
                  <c:v>0.973679656802515</c:v>
                </c:pt>
                <c:pt idx="18">
                  <c:v>0.97121193616395196</c:v>
                </c:pt>
                <c:pt idx="19">
                  <c:v>0.97326746432650402</c:v>
                </c:pt>
                <c:pt idx="20">
                  <c:v>0.97296981842303698</c:v>
                </c:pt>
                <c:pt idx="21">
                  <c:v>0.97386837005321503</c:v>
                </c:pt>
                <c:pt idx="22">
                  <c:v>0.97368289695070898</c:v>
                </c:pt>
                <c:pt idx="23">
                  <c:v>0.97396948608297595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8-47D3-9303-580C226012F8}"/>
            </c:ext>
          </c:extLst>
        </c:ser>
        <c:ser>
          <c:idx val="6"/>
          <c:order val="6"/>
          <c:tx>
            <c:v>ref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</c:numCache>
            </c:numRef>
          </c:xVal>
          <c:yVal>
            <c:numRef>
              <c:f>Tables!$K$131:$K$154</c:f>
              <c:numCache>
                <c:formatCode>0.0000</c:formatCode>
                <c:ptCount val="2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  <c:pt idx="13">
                  <c:v>0.9742636907501151</c:v>
                </c:pt>
                <c:pt idx="14">
                  <c:v>0.9742636907501151</c:v>
                </c:pt>
                <c:pt idx="15">
                  <c:v>0.9742636907501151</c:v>
                </c:pt>
                <c:pt idx="16">
                  <c:v>0.9742636907501151</c:v>
                </c:pt>
                <c:pt idx="17">
                  <c:v>0.9742636907501151</c:v>
                </c:pt>
                <c:pt idx="18">
                  <c:v>0.9742636907501151</c:v>
                </c:pt>
                <c:pt idx="19">
                  <c:v>0.9742636907501151</c:v>
                </c:pt>
                <c:pt idx="20">
                  <c:v>0.9742636907501151</c:v>
                </c:pt>
                <c:pt idx="21">
                  <c:v>0.9742636907501151</c:v>
                </c:pt>
                <c:pt idx="22">
                  <c:v>0.9742636907501151</c:v>
                </c:pt>
                <c:pt idx="23">
                  <c:v>0.9742636907501151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A-483B-8340-7FCBF7C44900}"/>
            </c:ext>
          </c:extLst>
        </c:ser>
        <c:ser>
          <c:idx val="7"/>
          <c:order val="7"/>
          <c:tx>
            <c:strRef>
              <c:f>Tables!$O$130</c:f>
              <c:strCache>
                <c:ptCount val="1"/>
                <c:pt idx="0">
                  <c:v>conv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</c:numCache>
            </c:numRef>
          </c:xVal>
          <c:yVal>
            <c:numRef>
              <c:f>Tables!$O$131:$O$154</c:f>
              <c:numCache>
                <c:formatCode>0.000%</c:formatCode>
                <c:ptCount val="24"/>
                <c:pt idx="0">
                  <c:v>0.97326746432650402</c:v>
                </c:pt>
                <c:pt idx="1">
                  <c:v>0.97326746432650402</c:v>
                </c:pt>
                <c:pt idx="2">
                  <c:v>0.97326746432650402</c:v>
                </c:pt>
                <c:pt idx="3">
                  <c:v>0.97326746432650402</c:v>
                </c:pt>
                <c:pt idx="4">
                  <c:v>0.97326746432650402</c:v>
                </c:pt>
                <c:pt idx="5">
                  <c:v>0.97326746432650402</c:v>
                </c:pt>
                <c:pt idx="6">
                  <c:v>0.97326746432650402</c:v>
                </c:pt>
                <c:pt idx="7">
                  <c:v>0.97326746432650402</c:v>
                </c:pt>
                <c:pt idx="8">
                  <c:v>0.97326746432650402</c:v>
                </c:pt>
                <c:pt idx="9">
                  <c:v>0.97326746432650402</c:v>
                </c:pt>
                <c:pt idx="10">
                  <c:v>0.97326746432650402</c:v>
                </c:pt>
                <c:pt idx="11">
                  <c:v>0.97326746432650402</c:v>
                </c:pt>
                <c:pt idx="12">
                  <c:v>0.97326746432650402</c:v>
                </c:pt>
                <c:pt idx="13">
                  <c:v>0.97326746432650402</c:v>
                </c:pt>
                <c:pt idx="14">
                  <c:v>0.97326746432650402</c:v>
                </c:pt>
                <c:pt idx="15">
                  <c:v>0.97326746432650402</c:v>
                </c:pt>
                <c:pt idx="16">
                  <c:v>0.97326746432650402</c:v>
                </c:pt>
                <c:pt idx="17">
                  <c:v>0.97326746432650402</c:v>
                </c:pt>
                <c:pt idx="18">
                  <c:v>0.97326746432650402</c:v>
                </c:pt>
                <c:pt idx="19">
                  <c:v>0.97326746432650402</c:v>
                </c:pt>
                <c:pt idx="20">
                  <c:v>0.97326746432650402</c:v>
                </c:pt>
                <c:pt idx="21">
                  <c:v>0.97326746432650402</c:v>
                </c:pt>
                <c:pt idx="22">
                  <c:v>0.97326746432650402</c:v>
                </c:pt>
                <c:pt idx="23">
                  <c:v>0.97326746432650402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A-483B-8340-7FCBF7C4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Tables!$M$130</c15:sqref>
                        </c15:formulaRef>
                      </c:ext>
                    </c:extLst>
                    <c:strCache>
                      <c:ptCount val="1"/>
                      <c:pt idx="0">
                        <c:v>ref - 1s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Tables!$A$131:$A$154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20000</c:v>
                      </c:pt>
                      <c:pt idx="16">
                        <c:v>30000</c:v>
                      </c:pt>
                      <c:pt idx="17">
                        <c:v>40000</c:v>
                      </c:pt>
                      <c:pt idx="18">
                        <c:v>50000</c:v>
                      </c:pt>
                      <c:pt idx="19">
                        <c:v>60000</c:v>
                      </c:pt>
                      <c:pt idx="20">
                        <c:v>70000</c:v>
                      </c:pt>
                      <c:pt idx="21">
                        <c:v>80000</c:v>
                      </c:pt>
                      <c:pt idx="22">
                        <c:v>90000</c:v>
                      </c:pt>
                      <c:pt idx="2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Tables!$M$131:$M$154</c15:sqref>
                        </c15:formulaRef>
                      </c:ext>
                    </c:extLst>
                    <c:numCache>
                      <c:formatCode>0.0000</c:formatCode>
                      <c:ptCount val="24"/>
                      <c:pt idx="0">
                        <c:v>0.97394638595137184</c:v>
                      </c:pt>
                      <c:pt idx="1">
                        <c:v>0.97394638595137184</c:v>
                      </c:pt>
                      <c:pt idx="2">
                        <c:v>0.97394638595137184</c:v>
                      </c:pt>
                      <c:pt idx="3">
                        <c:v>0.97394638595137184</c:v>
                      </c:pt>
                      <c:pt idx="4">
                        <c:v>0.97394638595137184</c:v>
                      </c:pt>
                      <c:pt idx="5">
                        <c:v>0.97394638595137184</c:v>
                      </c:pt>
                      <c:pt idx="6">
                        <c:v>0.97394638595137184</c:v>
                      </c:pt>
                      <c:pt idx="7">
                        <c:v>0.97394638595137184</c:v>
                      </c:pt>
                      <c:pt idx="8">
                        <c:v>0.97394638595137184</c:v>
                      </c:pt>
                      <c:pt idx="9">
                        <c:v>0.97394638595137184</c:v>
                      </c:pt>
                      <c:pt idx="10">
                        <c:v>0.97394638595137184</c:v>
                      </c:pt>
                      <c:pt idx="11">
                        <c:v>0.97394638595137184</c:v>
                      </c:pt>
                      <c:pt idx="12">
                        <c:v>0.97394638595137184</c:v>
                      </c:pt>
                      <c:pt idx="13">
                        <c:v>0.97394638595137184</c:v>
                      </c:pt>
                      <c:pt idx="14">
                        <c:v>0.97394638595137184</c:v>
                      </c:pt>
                      <c:pt idx="15">
                        <c:v>0.97394638595137184</c:v>
                      </c:pt>
                      <c:pt idx="16">
                        <c:v>0.97394638595137184</c:v>
                      </c:pt>
                      <c:pt idx="17">
                        <c:v>0.97394638595137184</c:v>
                      </c:pt>
                      <c:pt idx="18">
                        <c:v>0.97394638595137184</c:v>
                      </c:pt>
                      <c:pt idx="19">
                        <c:v>0.97394638595137184</c:v>
                      </c:pt>
                      <c:pt idx="20">
                        <c:v>0.97394638595137184</c:v>
                      </c:pt>
                      <c:pt idx="21">
                        <c:v>0.97394638595137184</c:v>
                      </c:pt>
                      <c:pt idx="22">
                        <c:v>0.97394638595137184</c:v>
                      </c:pt>
                      <c:pt idx="23">
                        <c:v>0.97394638595137184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388-47D3-9303-580C226012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Tables!$N$130</c15:sqref>
                        </c15:formulaRef>
                      </c:ext>
                    </c:extLst>
                    <c:strCache>
                      <c:ptCount val="1"/>
                      <c:pt idx="0">
                        <c:v>ref + 1s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Tables!$A$131:$A$154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20000</c:v>
                      </c:pt>
                      <c:pt idx="16">
                        <c:v>30000</c:v>
                      </c:pt>
                      <c:pt idx="17">
                        <c:v>40000</c:v>
                      </c:pt>
                      <c:pt idx="18">
                        <c:v>50000</c:v>
                      </c:pt>
                      <c:pt idx="19">
                        <c:v>60000</c:v>
                      </c:pt>
                      <c:pt idx="20">
                        <c:v>70000</c:v>
                      </c:pt>
                      <c:pt idx="21">
                        <c:v>80000</c:v>
                      </c:pt>
                      <c:pt idx="22">
                        <c:v>90000</c:v>
                      </c:pt>
                      <c:pt idx="23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Tables!$N$131:$N$154</c15:sqref>
                        </c15:formulaRef>
                      </c:ext>
                    </c:extLst>
                    <c:numCache>
                      <c:formatCode>0.0000</c:formatCode>
                      <c:ptCount val="24"/>
                      <c:pt idx="0">
                        <c:v>0.97458099554885835</c:v>
                      </c:pt>
                      <c:pt idx="1">
                        <c:v>0.97458099554885835</c:v>
                      </c:pt>
                      <c:pt idx="2">
                        <c:v>0.97458099554885835</c:v>
                      </c:pt>
                      <c:pt idx="3">
                        <c:v>0.97458099554885835</c:v>
                      </c:pt>
                      <c:pt idx="4">
                        <c:v>0.97458099554885835</c:v>
                      </c:pt>
                      <c:pt idx="5">
                        <c:v>0.97458099554885835</c:v>
                      </c:pt>
                      <c:pt idx="6">
                        <c:v>0.97458099554885835</c:v>
                      </c:pt>
                      <c:pt idx="7">
                        <c:v>0.97458099554885835</c:v>
                      </c:pt>
                      <c:pt idx="8">
                        <c:v>0.97458099554885835</c:v>
                      </c:pt>
                      <c:pt idx="9">
                        <c:v>0.97458099554885835</c:v>
                      </c:pt>
                      <c:pt idx="10">
                        <c:v>0.97458099554885835</c:v>
                      </c:pt>
                      <c:pt idx="11">
                        <c:v>0.97458099554885835</c:v>
                      </c:pt>
                      <c:pt idx="12">
                        <c:v>0.97458099554885835</c:v>
                      </c:pt>
                      <c:pt idx="13">
                        <c:v>0.97458099554885835</c:v>
                      </c:pt>
                      <c:pt idx="14">
                        <c:v>0.97458099554885835</c:v>
                      </c:pt>
                      <c:pt idx="15">
                        <c:v>0.97458099554885835</c:v>
                      </c:pt>
                      <c:pt idx="16">
                        <c:v>0.97458099554885835</c:v>
                      </c:pt>
                      <c:pt idx="17">
                        <c:v>0.97458099554885835</c:v>
                      </c:pt>
                      <c:pt idx="18">
                        <c:v>0.97458099554885835</c:v>
                      </c:pt>
                      <c:pt idx="19">
                        <c:v>0.97458099554885835</c:v>
                      </c:pt>
                      <c:pt idx="20">
                        <c:v>0.97458099554885835</c:v>
                      </c:pt>
                      <c:pt idx="21">
                        <c:v>0.97458099554885835</c:v>
                      </c:pt>
                      <c:pt idx="22">
                        <c:v>0.97458099554885835</c:v>
                      </c:pt>
                      <c:pt idx="23">
                        <c:v>0.97458099554885835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DA-483B-8340-7FCBF7C44900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modèle symétrique v0.0.76</c:v>
                </c:tx>
                <c:spPr>
                  <a:ln>
                    <a:noFill/>
                  </a:ln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Tables!$C$86:$C$98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Tables!$C$86:$C$98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minus>
                  <c:spPr>
                    <a:ln w="38100">
                      <a:solidFill>
                        <a:schemeClr val="accent6"/>
                      </a:solidFill>
                    </a:ln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Tables!$A$86:$A$99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Tables!$B$86:$B$99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1</c:v>
                      </c:pt>
                      <c:pt idx="1">
                        <c:v>0.99999902534551099</c:v>
                      </c:pt>
                      <c:pt idx="2">
                        <c:v>0.98409092774370999</c:v>
                      </c:pt>
                      <c:pt idx="3">
                        <c:v>0.99842885364966105</c:v>
                      </c:pt>
                      <c:pt idx="4">
                        <c:v>0.96602421826473395</c:v>
                      </c:pt>
                      <c:pt idx="5">
                        <c:v>0.97734125761243695</c:v>
                      </c:pt>
                      <c:pt idx="6">
                        <c:v>0.96776028977950501</c:v>
                      </c:pt>
                      <c:pt idx="7">
                        <c:v>0.97574966077707004</c:v>
                      </c:pt>
                      <c:pt idx="8">
                        <c:v>0.97619165598090696</c:v>
                      </c:pt>
                      <c:pt idx="9">
                        <c:v>0.97279644924364905</c:v>
                      </c:pt>
                      <c:pt idx="10">
                        <c:v>0.97080700472807402</c:v>
                      </c:pt>
                      <c:pt idx="11">
                        <c:v>0.97283924872993899</c:v>
                      </c:pt>
                      <c:pt idx="12">
                        <c:v>0.97442273869045803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88-47D3-9303-580C226012F8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modèle asymétrique v0.0.76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Tables!$C$108:$C$120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Tables!$C$108:$C$120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minus>
                  <c:spPr>
                    <a:noFill/>
                    <a:ln w="38100" cap="flat" cmpd="sng" algn="ctr">
                      <a:solidFill>
                        <a:schemeClr val="accent5">
                          <a:alpha val="57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Tables!$A$108:$A$121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Tables!$B$108:$B$121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0.89999999999991798</c:v>
                      </c:pt>
                      <c:pt idx="1">
                        <c:v>0.99997976694522905</c:v>
                      </c:pt>
                      <c:pt idx="2">
                        <c:v>0.999834230140207</c:v>
                      </c:pt>
                      <c:pt idx="3">
                        <c:v>0.97042322392989699</c:v>
                      </c:pt>
                      <c:pt idx="4">
                        <c:v>0.974034364549624</c:v>
                      </c:pt>
                      <c:pt idx="5">
                        <c:v>0.97095748797454795</c:v>
                      </c:pt>
                      <c:pt idx="6">
                        <c:v>0.97471052388777801</c:v>
                      </c:pt>
                      <c:pt idx="7">
                        <c:v>0.976520694196089</c:v>
                      </c:pt>
                      <c:pt idx="8">
                        <c:v>0.97260897655259304</c:v>
                      </c:pt>
                      <c:pt idx="9">
                        <c:v>0.96885786348300795</c:v>
                      </c:pt>
                      <c:pt idx="10">
                        <c:v>0.97283304995231501</c:v>
                      </c:pt>
                      <c:pt idx="11">
                        <c:v>0.97291042044462706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88-47D3-9303-580C226012F8}"/>
                  </c:ext>
                </c:extLst>
              </c15:ser>
            </c15:filteredScatterSeries>
          </c:ext>
        </c:extLst>
      </c:scatterChart>
      <c:valAx>
        <c:axId val="377683408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r>
                  <a:rPr lang="en-GB" sz="3200" i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  <c:max val="0.99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319717250986422"/>
          <c:y val="3.7729084637715952E-2"/>
          <c:w val="0.38472697980993237"/>
          <c:h val="0.1631674977028045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asymetrical model v0.0.76</c:v>
          </c:tx>
          <c:spPr>
            <a:ln w="25400">
              <a:noFill/>
            </a:ln>
          </c:spPr>
          <c:xVal>
            <c:numRef>
              <c:f>Tables!$G$108:$G$119</c:f>
              <c:numCache>
                <c:formatCode>General</c:formatCode>
                <c:ptCount val="12"/>
                <c:pt idx="0">
                  <c:v>2.66911798409155</c:v>
                </c:pt>
                <c:pt idx="1">
                  <c:v>3.9926993925645999</c:v>
                </c:pt>
                <c:pt idx="2">
                  <c:v>2.72469102398248</c:v>
                </c:pt>
                <c:pt idx="3">
                  <c:v>0.92499389026511303</c:v>
                </c:pt>
                <c:pt idx="4">
                  <c:v>1.6095438314436099</c:v>
                </c:pt>
                <c:pt idx="5">
                  <c:v>1.21163967509254</c:v>
                </c:pt>
                <c:pt idx="6">
                  <c:v>1.1983810712888701</c:v>
                </c:pt>
                <c:pt idx="7">
                  <c:v>1.00735465515953</c:v>
                </c:pt>
                <c:pt idx="8">
                  <c:v>1.0180555555555499</c:v>
                </c:pt>
                <c:pt idx="9">
                  <c:v>0.96682849921400005</c:v>
                </c:pt>
                <c:pt idx="10">
                  <c:v>1.1056124408624299</c:v>
                </c:pt>
                <c:pt idx="11">
                  <c:v>1.0707615407533899</c:v>
                </c:pt>
              </c:numCache>
            </c:numRef>
          </c:xVal>
          <c:yVal>
            <c:numRef>
              <c:f>Tables!$F$108:$F$119</c:f>
              <c:numCache>
                <c:formatCode>0.000%</c:formatCode>
                <c:ptCount val="12"/>
                <c:pt idx="0">
                  <c:v>-7.6225452570257701E-2</c:v>
                </c:pt>
                <c:pt idx="1">
                  <c:v>2.6395396276458039E-2</c:v>
                </c:pt>
                <c:pt idx="2">
                  <c:v>2.6246014947354013E-2</c:v>
                </c:pt>
                <c:pt idx="3" formatCode="0.00%">
                  <c:v>-3.9419172208513542E-3</c:v>
                </c:pt>
                <c:pt idx="4">
                  <c:v>-2.3538411896939504E-4</c:v>
                </c:pt>
                <c:pt idx="5">
                  <c:v>-3.3935399696786162E-3</c:v>
                </c:pt>
                <c:pt idx="6">
                  <c:v>4.5863675502366696E-4</c:v>
                </c:pt>
                <c:pt idx="7" formatCode="0.00%">
                  <c:v>2.316624818724522E-3</c:v>
                </c:pt>
                <c:pt idx="8" formatCode="0.00%">
                  <c:v>-1.6984253988240328E-3</c:v>
                </c:pt>
                <c:pt idx="9" formatCode="0.00%">
                  <c:v>-5.5486284857285684E-3</c:v>
                </c:pt>
                <c:pt idx="10" formatCode="0.00%">
                  <c:v>-1.4684328394694024E-3</c:v>
                </c:pt>
                <c:pt idx="11">
                  <c:v>-1.3890185155582824E-3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CD7-4F25-B06F-3A3A5229A7D1}"/>
            </c:ext>
          </c:extLst>
        </c:ser>
        <c:ser>
          <c:idx val="3"/>
          <c:order val="1"/>
          <c:tx>
            <c:v>symetrical model v0.0.76</c:v>
          </c:tx>
          <c:spPr>
            <a:ln w="25400">
              <a:noFill/>
            </a:ln>
          </c:spPr>
          <c:xVal>
            <c:numRef>
              <c:f>Tables!$G$86:$G$98</c:f>
              <c:numCache>
                <c:formatCode>General</c:formatCode>
                <c:ptCount val="13"/>
                <c:pt idx="0">
                  <c:v>1.6261646097200499</c:v>
                </c:pt>
                <c:pt idx="1">
                  <c:v>1.63932022718894</c:v>
                </c:pt>
                <c:pt idx="2">
                  <c:v>2.7631988969183201</c:v>
                </c:pt>
                <c:pt idx="3">
                  <c:v>2.85410197864709</c:v>
                </c:pt>
                <c:pt idx="4">
                  <c:v>1</c:v>
                </c:pt>
                <c:pt idx="5">
                  <c:v>0.94444498081293604</c:v>
                </c:pt>
                <c:pt idx="6">
                  <c:v>1</c:v>
                </c:pt>
                <c:pt idx="7">
                  <c:v>1.1457249631767901</c:v>
                </c:pt>
                <c:pt idx="8">
                  <c:v>1.29416855010804</c:v>
                </c:pt>
                <c:pt idx="9">
                  <c:v>1.09784745834081</c:v>
                </c:pt>
                <c:pt idx="10">
                  <c:v>1.0901699434910901</c:v>
                </c:pt>
                <c:pt idx="11">
                  <c:v>1.0468643338310299</c:v>
                </c:pt>
                <c:pt idx="12">
                  <c:v>1.1246117971245799</c:v>
                </c:pt>
              </c:numCache>
            </c:numRef>
          </c:xVal>
          <c:yVal>
            <c:numRef>
              <c:f>Tables!$F$86:$F$98</c:f>
              <c:numCache>
                <c:formatCode>0.000%</c:formatCode>
                <c:ptCount val="13"/>
                <c:pt idx="0">
                  <c:v>2.6416163810918381E-2</c:v>
                </c:pt>
                <c:pt idx="1">
                  <c:v>2.641516340979666E-2</c:v>
                </c:pt>
                <c:pt idx="2">
                  <c:v>1.0086834895826513E-2</c:v>
                </c:pt>
                <c:pt idx="3" formatCode="0.00%">
                  <c:v>2.4803513801217925E-2</c:v>
                </c:pt>
                <c:pt idx="4">
                  <c:v>-8.4571277402705203E-3</c:v>
                </c:pt>
                <c:pt idx="5">
                  <c:v>3.1588643726960797E-3</c:v>
                </c:pt>
                <c:pt idx="6">
                  <c:v>-6.6751958759777574E-3</c:v>
                </c:pt>
                <c:pt idx="7" formatCode="0.00%">
                  <c:v>1.5252236546050568E-3</c:v>
                </c:pt>
                <c:pt idx="8" formatCode="0.00%">
                  <c:v>1.9788946761503112E-3</c:v>
                </c:pt>
                <c:pt idx="9" formatCode="0.00%">
                  <c:v>-1.5060003984510573E-3</c:v>
                </c:pt>
                <c:pt idx="10" formatCode="0.00%">
                  <c:v>-3.5479984062422032E-3</c:v>
                </c:pt>
                <c:pt idx="11" formatCode="0.00%">
                  <c:v>-1.4620703139202051E-3</c:v>
                </c:pt>
                <c:pt idx="12">
                  <c:v>1.6324937678890983E-4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CD7-4F25-B06F-3A3A5229A7D1}"/>
            </c:ext>
          </c:extLst>
        </c:ser>
        <c:ser>
          <c:idx val="0"/>
          <c:order val="2"/>
          <c:tx>
            <c:v>asymetrical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Tables!$G$162:$G$177</c:f>
              <c:numCache>
                <c:formatCode>General</c:formatCode>
                <c:ptCount val="16"/>
                <c:pt idx="0">
                  <c:v>2.5699951241173902</c:v>
                </c:pt>
                <c:pt idx="1">
                  <c:v>3.4324264855820998</c:v>
                </c:pt>
                <c:pt idx="2">
                  <c:v>1.0098406394308499</c:v>
                </c:pt>
                <c:pt idx="3">
                  <c:v>2.0844665816284702</c:v>
                </c:pt>
                <c:pt idx="4">
                  <c:v>0.99414503320721703</c:v>
                </c:pt>
                <c:pt idx="5">
                  <c:v>1.14174978691408</c:v>
                </c:pt>
                <c:pt idx="6">
                  <c:v>1.16001002060544</c:v>
                </c:pt>
                <c:pt idx="7">
                  <c:v>1.1650378719602099</c:v>
                </c:pt>
                <c:pt idx="8">
                  <c:v>1.0432196828253</c:v>
                </c:pt>
                <c:pt idx="9">
                  <c:v>1.10277243577408</c:v>
                </c:pt>
                <c:pt idx="10">
                  <c:v>1.08874409587036</c:v>
                </c:pt>
                <c:pt idx="11">
                  <c:v>1.0198522897701501</c:v>
                </c:pt>
                <c:pt idx="12">
                  <c:v>1.1621205667410399</c:v>
                </c:pt>
                <c:pt idx="13">
                  <c:v>1.09988595575304</c:v>
                </c:pt>
                <c:pt idx="14">
                  <c:v>1.1674823730130499</c:v>
                </c:pt>
                <c:pt idx="15">
                  <c:v>1.03444386627606</c:v>
                </c:pt>
              </c:numCache>
            </c:numRef>
          </c:xVal>
          <c:yVal>
            <c:numRef>
              <c:f>Tables!$F$162:$F$177</c:f>
              <c:numCache>
                <c:formatCode>0.000%</c:formatCode>
                <c:ptCount val="16"/>
                <c:pt idx="0">
                  <c:v>2.6416163810667914E-2</c:v>
                </c:pt>
                <c:pt idx="1">
                  <c:v>2.6416163797431169E-2</c:v>
                </c:pt>
                <c:pt idx="2">
                  <c:v>1.9798678225280808E-2</c:v>
                </c:pt>
                <c:pt idx="3" formatCode="0.00%">
                  <c:v>2.550820886939742E-2</c:v>
                </c:pt>
                <c:pt idx="4">
                  <c:v>-1.8848051579784197E-2</c:v>
                </c:pt>
                <c:pt idx="5">
                  <c:v>-4.154843238327488E-3</c:v>
                </c:pt>
                <c:pt idx="6">
                  <c:v>3.0199075921877316E-4</c:v>
                </c:pt>
                <c:pt idx="7" formatCode="0.00%">
                  <c:v>2.9386923732050985E-3</c:v>
                </c:pt>
                <c:pt idx="8" formatCode="0.00%">
                  <c:v>-3.0370041690160887E-3</c:v>
                </c:pt>
                <c:pt idx="9" formatCode="0.00%">
                  <c:v>4.4646091210487349E-4</c:v>
                </c:pt>
                <c:pt idx="10" formatCode="0.00%">
                  <c:v>-1.1978634981496539E-3</c:v>
                </c:pt>
                <c:pt idx="11">
                  <c:v>-9.2878882233660143E-4</c:v>
                </c:pt>
                <c:pt idx="12">
                  <c:v>1.1350871563386988E-4</c:v>
                </c:pt>
                <c:pt idx="13">
                  <c:v>7.7830126060440818E-4</c:v>
                </c:pt>
                <c:pt idx="14">
                  <c:v>1.2393580262437531E-4</c:v>
                </c:pt>
                <c:pt idx="15">
                  <c:v>-1.9511211545968354E-3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7-4F25-B06F-3A3A5229A7D1}"/>
            </c:ext>
          </c:extLst>
        </c:ser>
        <c:ser>
          <c:idx val="1"/>
          <c:order val="3"/>
          <c:tx>
            <c:v>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Tables!$G$131:$G$154</c:f>
              <c:numCache>
                <c:formatCode>0.000</c:formatCode>
                <c:ptCount val="24"/>
                <c:pt idx="0">
                  <c:v>1.8196601152388401</c:v>
                </c:pt>
                <c:pt idx="1">
                  <c:v>1.9787137682881299</c:v>
                </c:pt>
                <c:pt idx="2">
                  <c:v>1.4156747295438501</c:v>
                </c:pt>
                <c:pt idx="3">
                  <c:v>1.6177539619694401</c:v>
                </c:pt>
                <c:pt idx="4">
                  <c:v>1.6362146072069099</c:v>
                </c:pt>
                <c:pt idx="5">
                  <c:v>1.0444918509418399</c:v>
                </c:pt>
                <c:pt idx="6">
                  <c:v>1</c:v>
                </c:pt>
                <c:pt idx="7">
                  <c:v>1.10835055967366</c:v>
                </c:pt>
                <c:pt idx="8">
                  <c:v>1.0181806160862901</c:v>
                </c:pt>
                <c:pt idx="9">
                  <c:v>1.31308230427802</c:v>
                </c:pt>
                <c:pt idx="10">
                  <c:v>1.08853059837199</c:v>
                </c:pt>
                <c:pt idx="11">
                  <c:v>1.0932755634731199</c:v>
                </c:pt>
                <c:pt idx="12">
                  <c:v>1.00004085634782</c:v>
                </c:pt>
                <c:pt idx="13">
                  <c:v>1.0639656719571799</c:v>
                </c:pt>
                <c:pt idx="14">
                  <c:v>1.0892637358011601</c:v>
                </c:pt>
                <c:pt idx="15">
                  <c:v>1.0406530935326901</c:v>
                </c:pt>
                <c:pt idx="16">
                  <c:v>1.0351749912163899</c:v>
                </c:pt>
                <c:pt idx="17">
                  <c:v>1.0351749912163899</c:v>
                </c:pt>
                <c:pt idx="18">
                  <c:v>1.0819323614274901</c:v>
                </c:pt>
                <c:pt idx="19">
                  <c:v>1.0423994022168099</c:v>
                </c:pt>
                <c:pt idx="20">
                  <c:v>1.0901699434910901</c:v>
                </c:pt>
                <c:pt idx="21">
                  <c:v>1.0983005621868001</c:v>
                </c:pt>
                <c:pt idx="22">
                  <c:v>1.0932755634731199</c:v>
                </c:pt>
                <c:pt idx="23" formatCode="General">
                  <c:v>1.04731743768034</c:v>
                </c:pt>
              </c:numCache>
            </c:numRef>
          </c:xVal>
          <c:yVal>
            <c:numRef>
              <c:f>Tables!$F$131:$F$146</c:f>
              <c:numCache>
                <c:formatCode>0.000%</c:formatCode>
                <c:ptCount val="16"/>
                <c:pt idx="0">
                  <c:v>2.6416162977398683E-2</c:v>
                </c:pt>
                <c:pt idx="1">
                  <c:v>-3.5002260446178601E-3</c:v>
                </c:pt>
                <c:pt idx="2">
                  <c:v>5.4351200559337176E-3</c:v>
                </c:pt>
                <c:pt idx="3" formatCode="0.00%">
                  <c:v>-3.533915470022575E-3</c:v>
                </c:pt>
                <c:pt idx="4">
                  <c:v>4.8134335658462923E-3</c:v>
                </c:pt>
                <c:pt idx="5">
                  <c:v>-2.9360894586523134E-3</c:v>
                </c:pt>
                <c:pt idx="6">
                  <c:v>-3.6023918944571021E-3</c:v>
                </c:pt>
                <c:pt idx="7" formatCode="0.00%">
                  <c:v>7.4093994329316182E-4</c:v>
                </c:pt>
                <c:pt idx="8" formatCode="0.00%">
                  <c:v>-4.3299072027237484E-3</c:v>
                </c:pt>
                <c:pt idx="9" formatCode="0.00%">
                  <c:v>6.0780921488705619E-3</c:v>
                </c:pt>
                <c:pt idx="10" formatCode="0.00%">
                  <c:v>8.6590505233696824E-4</c:v>
                </c:pt>
                <c:pt idx="11">
                  <c:v>-1.7509300444848996E-3</c:v>
                </c:pt>
                <c:pt idx="12">
                  <c:v>-2.4855639634548954E-3</c:v>
                </c:pt>
                <c:pt idx="13">
                  <c:v>-1.7109286046836925E-3</c:v>
                </c:pt>
                <c:pt idx="14" formatCode="0.00%">
                  <c:v>-1.8381795325845829E-3</c:v>
                </c:pt>
                <c:pt idx="15">
                  <c:v>-2.6547865333960141E-3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D7-4F25-B06F-3A3A5229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5504"/>
        <c:axId val="1587837920"/>
      </c:scatterChart>
      <c:valAx>
        <c:axId val="406905504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Free</a:t>
                </a:r>
                <a:r>
                  <a:rPr lang="en-GB" sz="2000" baseline="0"/>
                  <a:t> parameter /keV-1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37920"/>
        <c:crosses val="autoZero"/>
        <c:crossBetween val="midCat"/>
      </c:valAx>
      <c:valAx>
        <c:axId val="158783792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55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8A5FC-AE15-4458-B3E9-16AF6815805A}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989E30-B0EA-429F-B87A-6F4A60F8F2EB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B4942-D9C4-7968-1F50-2B1B5C731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16CBA-0327-91FB-8E9B-499416A415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42</xdr:row>
      <xdr:rowOff>30480</xdr:rowOff>
    </xdr:from>
    <xdr:to>
      <xdr:col>20</xdr:col>
      <xdr:colOff>340995</xdr:colOff>
      <xdr:row>66</xdr:row>
      <xdr:rowOff>25718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56"/>
    <tableColumn id="9" xr3:uid="{CC8B2236-DD4D-4D4A-B450-AF4A42700DB8}" name="u(eff)" dataDxfId="55" dataCellStyle="Percent"/>
    <tableColumn id="3" xr3:uid="{F519117B-BD8C-4D86-8925-34E52A9B33AA}" name="time /s"/>
    <tableColumn id="4" xr3:uid="{4C05EF6D-660F-41D6-BD8A-A706F835288E}" name="error" dataDxfId="54" dataCellStyle="Percent">
      <calculatedColumnFormula>B15/B$5-1</calculatedColumnFormula>
    </tableColumn>
    <tableColumn id="5" xr3:uid="{C52CC8CE-0CF9-4BDD-85DA-B7B7E424ADFB}" name="L /keV-1" dataDxfId="53" dataCellStyle="Percent"/>
    <tableColumn id="6" xr3:uid="{FF4F8F5D-D5E2-4E8C-95FD-6BDE1A995214}" name="LA /keV-1" dataDxfId="52" dataCellStyle="Percent"/>
    <tableColumn id="8" xr3:uid="{AD370BAA-110E-45FB-8017-6C63B1F0C6DC}" name="LB /keV-1" dataDxfId="51" dataCellStyle="Percent"/>
    <tableColumn id="7" xr3:uid="{0D9EDC29-DB17-43EE-9A9E-873BA5DEC89A}" name="LC /keV-1" dataDxfId="5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49" headerRowBorderDxfId="48" tableBorderDxfId="47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46" dataCellStyle="Percent"/>
    <tableColumn id="9" xr3:uid="{DCBF8CA2-4B7B-45F6-A4C1-21C25175DEC1}" name="std" dataDxfId="45" dataCellStyle="Percent"/>
    <tableColumn id="3" xr3:uid="{76B9D488-065E-48FD-8C5C-DFB2F4A7C18C}" name="time /s" dataDxfId="44"/>
    <tableColumn id="4" xr3:uid="{B3632296-46F8-4FFB-B621-41267E9BD825}" name="error" dataDxfId="43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H71" totalsRowShown="0" headerRowDxfId="42" headerRowBorderDxfId="41" tableBorderDxfId="40">
  <autoFilter ref="A62:H71" xr:uid="{98A4BCFE-02B5-4530-A1DC-143F7E0EE115}"/>
  <tableColumns count="8">
    <tableColumn id="1" xr3:uid="{8F2C12A2-FD44-4CE7-AE3E-946D17F8E77D}" name="N"/>
    <tableColumn id="2" xr3:uid="{DFE623A6-4D03-4FC8-8636-F552CAFF9337}" name="eff (stochastic)" dataDxfId="39" dataCellStyle="Percent"/>
    <tableColumn id="9" xr3:uid="{79B4CF1D-0184-4DC2-9C5F-BA40F6EAABC6}" name="std" dataDxfId="38" dataCellStyle="Percent"/>
    <tableColumn id="3" xr3:uid="{7F75FB14-269C-48EF-ACB6-BFCBC8D8F3E9}" name="time /s" dataDxfId="37"/>
    <tableColumn id="4" xr3:uid="{5373102D-9EEB-4008-B4E8-DDFBFA8B5659}" name="error" dataDxfId="36">
      <calculatedColumnFormula>B63/B$5-1</calculatedColumnFormula>
    </tableColumn>
    <tableColumn id="5" xr3:uid="{2EA1A9A7-9F1E-4C41-8D47-473AFC686CDF}" name="L /keV-1"/>
    <tableColumn id="6" xr3:uid="{6FA56703-B0EB-4061-BA8B-CBE48889BD88}" name="speed" dataDxfId="35">
      <calculatedColumnFormula>Table24[[#This Row],[N]]/Table24[[#This Row],[time /s]]</calculatedColumnFormula>
    </tableColumn>
    <tableColumn id="7" xr3:uid="{4668A5EC-12A1-4427-BA2D-CC7DA1B9E712}" name="time/h" dataDxfId="34">
      <calculatedColumnFormula>Table24[[#This Row],[time /s]]/3600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H78" totalsRowShown="0">
  <autoFilter ref="A75:H78" xr:uid="{5754EABE-BCB3-4E1A-9DB8-2647BBDDC114}"/>
  <tableColumns count="8">
    <tableColumn id="1" xr3:uid="{174981E2-18F0-4578-87C4-D60BCD6AD8B8}" name="Method"/>
    <tableColumn id="2" xr3:uid="{4C63FD53-4E05-49BB-AE06-25A9EA64DA2A}" name="eff" dataDxfId="33" dataCellStyle="Percent"/>
    <tableColumn id="3" xr3:uid="{5F8FF70E-D2C0-49A0-8AE0-991399ADA1AA}" name="u" dataDxfId="32" dataCellStyle="Percent"/>
    <tableColumn id="4" xr3:uid="{2CB36EE8-CC8A-4E9E-A506-DCD96BBC92F2}" name="time /s" dataDxfId="31"/>
    <tableColumn id="5" xr3:uid="{9D6C63CC-25B7-465E-BA81-97F393A00604}" name="error" dataDxfId="30">
      <calculatedColumnFormula>B76/B$5-1</calculatedColumnFormula>
    </tableColumn>
    <tableColumn id="6" xr3:uid="{8A97AEEF-A278-406A-9A09-82BAB22A8485}" name="L/keV-1"/>
    <tableColumn id="7" xr3:uid="{18402C67-F13C-4B86-92DE-7941792C7C21}" name="speed" dataDxfId="29">
      <calculatedColumnFormula>10000/Table5[[#This Row],[time /s]]</calculatedColumnFormula>
    </tableColumn>
    <tableColumn id="8" xr3:uid="{AC928F03-2BC6-4639-8B90-568D89035180}" name="time/h" dataDxfId="28">
      <calculatedColumnFormula>Table5[[#This Row],[time /s]]/3600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403DAC-D5F4-4847-B640-D5ABB9BC5109}" name="Table4" displayName="Table4" ref="A85:J99" totalsRowShown="0">
  <autoFilter ref="A85:J99" xr:uid="{02403DAC-D5F4-4847-B640-D5ABB9BC5109}"/>
  <tableColumns count="10">
    <tableColumn id="1" xr3:uid="{F20144C8-F0B1-443F-8ACE-7A8491A3BD44}" name="N"/>
    <tableColumn id="2" xr3:uid="{6D4919DB-A5DF-45B0-BB6B-C4792284C9D8}" name="eff (stochastic)" dataDxfId="27" dataCellStyle="Percent"/>
    <tableColumn id="3" xr3:uid="{CA5A0DF5-F5FE-4A6F-A33C-CC982089C42E}" name="std" dataDxfId="26" dataCellStyle="Percent"/>
    <tableColumn id="4" xr3:uid="{18704ADD-5A08-490C-8CA4-93F4A0C99976}" name="time /s"/>
    <tableColumn id="9" xr3:uid="{24E1A1F8-7146-4275-9A11-ECCF568B0B0E}" name="interation" dataDxfId="25"/>
    <tableColumn id="5" xr3:uid="{6B02D242-A899-4DBA-9577-367B45D4142B}" name="error" dataDxfId="24">
      <calculatedColumnFormula>B86/B$5-1</calculatedColumnFormula>
    </tableColumn>
    <tableColumn id="6" xr3:uid="{26A8B87D-A16A-4AF0-BC8E-1B00C8A244CE}" name="L /keV-1"/>
    <tableColumn id="7" xr3:uid="{7C23E836-A52A-498C-86AF-D0584542A557}" name="speed /s" dataDxfId="23">
      <calculatedColumnFormula>Table4[[#This Row],[N]]*Table4[[#This Row],[interation]]/Table4[[#This Row],[time /s]]</calculatedColumnFormula>
    </tableColumn>
    <tableColumn id="8" xr3:uid="{0A312CBD-58B9-48C7-9B79-0F6F994FEA00}" name="time /h" dataDxfId="22">
      <calculatedColumnFormula>Table4[[#This Row],[time /s]]/3600</calculatedColumnFormula>
    </tableColumn>
    <tableColumn id="10" xr3:uid="{0C660F51-E374-40AD-A647-0D23A74A704A}" name="Z-score" dataDxfId="21">
      <calculatedColumnFormula>ABS(Table4[[#This Row],[error]])/Table4[[#This Row],[std]]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8F3B19-3AF7-4026-99BD-ABC18E124E71}" name="Table47" displayName="Table47" ref="A107:M121" totalsRowShown="0">
  <autoFilter ref="A107:M121" xr:uid="{BD8F3B19-3AF7-4026-99BD-ABC18E124E71}"/>
  <tableColumns count="13">
    <tableColumn id="1" xr3:uid="{2034803E-B4B6-4901-A5F9-C484A76FD21C}" name="N"/>
    <tableColumn id="2" xr3:uid="{AC62611A-36F0-4490-BE29-4F5C95567877}" name="eff (stochastic)" dataDxfId="20" dataCellStyle="Percent"/>
    <tableColumn id="3" xr3:uid="{8A3D8C01-2B92-4C5B-81E8-E7BF75D17D6E}" name="std" dataDxfId="19" dataCellStyle="Percent"/>
    <tableColumn id="4" xr3:uid="{F780DF52-214B-4153-B238-79C45B603F23}" name="time /s"/>
    <tableColumn id="9" xr3:uid="{7FC33D46-B3E6-4ADA-AC9B-FDF0C695575A}" name="interation" dataDxfId="18"/>
    <tableColumn id="5" xr3:uid="{51424C08-23C8-4135-A6F9-E6E1E3E9E069}" name="error" dataDxfId="17">
      <calculatedColumnFormula>B108/B$5-1</calculatedColumnFormula>
    </tableColumn>
    <tableColumn id="6" xr3:uid="{373866C6-6FF2-4DF9-8031-12E64AF26EE9}" name="L /keV-1"/>
    <tableColumn id="13" xr3:uid="{08D2C2DF-FD03-4D21-8243-DBD2E4E3B946}" name="LA /keV-1"/>
    <tableColumn id="12" xr3:uid="{60D36303-EAB7-40E2-8770-E17A8B5DD3AE}" name="LB /keV-1"/>
    <tableColumn id="11" xr3:uid="{FD3C92D0-B313-468F-9F2B-72309F29573B}" name="LC /keV-1"/>
    <tableColumn id="7" xr3:uid="{013B7DB1-A952-4323-BD1D-3018A2EBCF91}" name="speed /s" dataDxfId="16">
      <calculatedColumnFormula>Table47[[#This Row],[N]]*Table47[[#This Row],[interation]]/Table47[[#This Row],[time /s]]</calculatedColumnFormula>
    </tableColumn>
    <tableColumn id="8" xr3:uid="{2142541B-6C24-4D72-823E-46165F298113}" name="time /h" dataDxfId="15">
      <calculatedColumnFormula>Table47[[#This Row],[time /s]]/3600</calculatedColumnFormula>
    </tableColumn>
    <tableColumn id="10" xr3:uid="{BF5DCFC9-8584-484D-B4FC-744740AAE63E}" name="Z-score" dataDxfId="14">
      <calculatedColumnFormula>ABS(Table47[[#This Row],[error]])/Table47[[#This Row],[std]]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B6E3DF-F151-43AB-98AE-88A67DD42249}" name="Table48" displayName="Table48" ref="A130:J154" totalsRowShown="0">
  <autoFilter ref="A130:J154" xr:uid="{24B6E3DF-F151-43AB-98AE-88A67DD42249}"/>
  <tableColumns count="10">
    <tableColumn id="1" xr3:uid="{1A312C32-9FCA-41AE-BBF3-0E1189CFB3E5}" name="N"/>
    <tableColumn id="2" xr3:uid="{23CC626A-68F3-43FF-9384-035F3812EF42}" name="eff (stochastic)" dataDxfId="13" dataCellStyle="Percent"/>
    <tableColumn id="3" xr3:uid="{FEA266E2-E5E2-4F9E-BCAB-31B870556071}" name="std" dataDxfId="12" dataCellStyle="Percent"/>
    <tableColumn id="4" xr3:uid="{448CB9AD-EE87-451E-8B25-0EE71085E792}" name="time /s"/>
    <tableColumn id="9" xr3:uid="{3D2BDB44-7407-44AF-8B6D-19C74B3EF920}" name="interation" dataDxfId="11"/>
    <tableColumn id="5" xr3:uid="{CF8B6E0E-B6BC-42B6-BD79-992F016E48F9}" name="error" dataDxfId="10">
      <calculatedColumnFormula>B131/B$5-1</calculatedColumnFormula>
    </tableColumn>
    <tableColumn id="6" xr3:uid="{6FFE4936-878E-4317-A067-EE4AC45CE5C5}" name="L /keV-1"/>
    <tableColumn id="7" xr3:uid="{D2FB2BFE-9112-4705-9D7B-07D340DA3BBC}" name="speed /s" dataDxfId="9">
      <calculatedColumnFormula>Table48[[#This Row],[N]]*Table48[[#This Row],[interation]]/Table48[[#This Row],[time /s]]</calculatedColumnFormula>
    </tableColumn>
    <tableColumn id="8" xr3:uid="{EC225E2A-8E22-4676-B463-53E0BCD0C837}" name="time /h" dataDxfId="8">
      <calculatedColumnFormula>Table48[[#This Row],[time /s]]/3600</calculatedColumnFormula>
    </tableColumn>
    <tableColumn id="10" xr3:uid="{9D985096-4123-4E85-B451-0D523A795D58}" name="Z-score" dataDxfId="1">
      <calculatedColumnFormula>(Table48[[#This Row],[eff (stochastic)]]-$C$190)/Table48[[#This Row],[std]]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AD48A6-0370-4313-99C6-706237C08F90}" name="Table479" displayName="Table479" ref="A161:M185" totalsRowShown="0">
  <autoFilter ref="A161:M185" xr:uid="{2EAD48A6-0370-4313-99C6-706237C08F90}"/>
  <tableColumns count="13">
    <tableColumn id="1" xr3:uid="{4936D717-6A48-44A9-B3F8-AD43FF4DBAEA}" name="N"/>
    <tableColumn id="2" xr3:uid="{05152AB6-FBEE-4D8C-8972-8AADD038EDD3}" name="eff (stochastic)" dataDxfId="7" dataCellStyle="Percent"/>
    <tableColumn id="3" xr3:uid="{487B6454-47C0-473F-B56B-87BC9FBD6525}" name="std" dataDxfId="6" dataCellStyle="Percent"/>
    <tableColumn id="4" xr3:uid="{B06F9C07-E7BF-4288-BED3-4C97CB606F5D}" name="time /s"/>
    <tableColumn id="9" xr3:uid="{175C5E83-32ED-47D6-837B-81D7CEDCF30F}" name="interation" dataDxfId="5"/>
    <tableColumn id="5" xr3:uid="{581325E5-812B-46FB-AB3E-4F0EF2E9D513}" name="error" dataDxfId="4">
      <calculatedColumnFormula>B162/B$5-1</calculatedColumnFormula>
    </tableColumn>
    <tableColumn id="6" xr3:uid="{234C2629-0DD0-4C9F-906A-25E8843F567A}" name="L /keV-1"/>
    <tableColumn id="13" xr3:uid="{EB7613CB-4675-4100-8500-0CC47CA99624}" name="LA /keV-1"/>
    <tableColumn id="12" xr3:uid="{247FDCBC-64CE-43CD-8AC9-8259472F6D90}" name="LB /keV-1"/>
    <tableColumn id="11" xr3:uid="{BC1F7DB4-29E0-4C86-B60F-ABD31D50B674}" name="LC /keV-1"/>
    <tableColumn id="7" xr3:uid="{2AECCDA0-2990-4A3D-80AF-B2DAC0A52A36}" name="speed /s" dataDxfId="3">
      <calculatedColumnFormula>Table479[[#This Row],[N]]*Table479[[#This Row],[interation]]/Table479[[#This Row],[time /s]]</calculatedColumnFormula>
    </tableColumn>
    <tableColumn id="8" xr3:uid="{47842E90-0810-4534-9AFB-FD27204EF560}" name="time /h" dataDxfId="2">
      <calculatedColumnFormula>Table479[[#This Row],[time /s]]/3600</calculatedColumnFormula>
    </tableColumn>
    <tableColumn id="10" xr3:uid="{C2D7729C-B424-48AD-8D16-1C4AB2258D34}" name="Z-score" dataDxfId="0">
      <calculatedColumnFormula>(Table479[[#This Row],[eff (stochastic)]]-$C$190)/Table479[[#This Row],[std]]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3"/>
  <sheetViews>
    <sheetView topLeftCell="E125" workbookViewId="0">
      <selection activeCell="O131" sqref="O131:O154"/>
    </sheetView>
  </sheetViews>
  <sheetFormatPr defaultRowHeight="14.4" x14ac:dyDescent="0.3"/>
  <cols>
    <col min="1" max="1" width="21.88671875" bestFit="1" customWidth="1"/>
    <col min="2" max="2" width="16.33203125" customWidth="1"/>
    <col min="3" max="3" width="9.44140625" customWidth="1"/>
    <col min="4" max="4" width="13.44140625" bestFit="1" customWidth="1"/>
    <col min="5" max="5" width="12" bestFit="1" customWidth="1"/>
    <col min="6" max="6" width="11.6640625" customWidth="1"/>
    <col min="7" max="7" width="11.6640625" bestFit="1" customWidth="1"/>
    <col min="8" max="8" width="12.33203125" customWidth="1"/>
    <col min="9" max="9" width="11.6640625" bestFit="1" customWidth="1"/>
    <col min="10" max="10" width="11" bestFit="1" customWidth="1"/>
  </cols>
  <sheetData>
    <row r="1" spans="1:11" x14ac:dyDescent="0.3">
      <c r="D1" t="s">
        <v>13</v>
      </c>
      <c r="E1" s="4">
        <v>84683</v>
      </c>
      <c r="F1" t="s">
        <v>14</v>
      </c>
    </row>
    <row r="2" spans="1:11" x14ac:dyDescent="0.3">
      <c r="D2" t="s">
        <v>15</v>
      </c>
      <c r="E2">
        <v>86920</v>
      </c>
      <c r="F2" t="s">
        <v>16</v>
      </c>
      <c r="G2" t="s">
        <v>57</v>
      </c>
      <c r="H2">
        <v>7062</v>
      </c>
    </row>
    <row r="3" spans="1:11" x14ac:dyDescent="0.3">
      <c r="A3" t="s">
        <v>0</v>
      </c>
      <c r="E3">
        <f>E1/E2</f>
        <v>0.9742636907501151</v>
      </c>
      <c r="G3" t="s">
        <v>58</v>
      </c>
      <c r="H3">
        <v>2.2999999999999998</v>
      </c>
      <c r="I3">
        <f>H3/H2</f>
        <v>3.2568677428490512E-4</v>
      </c>
    </row>
    <row r="4" spans="1:11" x14ac:dyDescent="0.3">
      <c r="A4" t="s">
        <v>1</v>
      </c>
      <c r="B4" s="5">
        <v>0.9788</v>
      </c>
    </row>
    <row r="5" spans="1:11" x14ac:dyDescent="0.3">
      <c r="A5" t="s">
        <v>2</v>
      </c>
      <c r="B5" s="17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3">
      <c r="E7" t="s">
        <v>17</v>
      </c>
      <c r="F7" t="s">
        <v>18</v>
      </c>
      <c r="G7" t="s">
        <v>19</v>
      </c>
      <c r="H7" t="s">
        <v>20</v>
      </c>
    </row>
    <row r="8" spans="1:11" x14ac:dyDescent="0.3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3">
      <c r="A9" t="s">
        <v>4</v>
      </c>
      <c r="B9">
        <v>0.99234341945900195</v>
      </c>
      <c r="E9" s="3">
        <f>E8*1000</f>
        <v>1.3093253609752</v>
      </c>
      <c r="F9" s="3">
        <f>F8*1000</f>
        <v>1.3031999999999999</v>
      </c>
      <c r="G9" s="3">
        <f>G8*1000</f>
        <v>1.3370199999999999</v>
      </c>
      <c r="H9" s="3">
        <f>H8*1000</f>
        <v>1.29413</v>
      </c>
    </row>
    <row r="10" spans="1:11" x14ac:dyDescent="0.3">
      <c r="A10" t="s">
        <v>5</v>
      </c>
      <c r="B10">
        <v>0.99275350064608003</v>
      </c>
      <c r="F10" s="13">
        <f>F9/$E$9</f>
        <v>0.99532174266399465</v>
      </c>
      <c r="G10" s="13">
        <f>G9/$E$9</f>
        <v>1.0211518388402503</v>
      </c>
      <c r="H10" s="13">
        <f>H9/$E$9</f>
        <v>0.9883945110756257</v>
      </c>
    </row>
    <row r="12" spans="1:11" x14ac:dyDescent="0.3">
      <c r="E12" t="s">
        <v>32</v>
      </c>
      <c r="F12" t="s">
        <v>33</v>
      </c>
    </row>
    <row r="14" spans="1:11" x14ac:dyDescent="0.3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3">
      <c r="A15">
        <v>10</v>
      </c>
      <c r="B15" s="14">
        <v>0.99999999999975597</v>
      </c>
      <c r="C15" s="1"/>
      <c r="D15">
        <v>21</v>
      </c>
      <c r="E15" s="1">
        <f t="shared" ref="E15:E31" si="0">B15/B$5-1</f>
        <v>2.6416163810667914E-2</v>
      </c>
      <c r="F15" s="8">
        <v>1.3071666916143501</v>
      </c>
      <c r="G15" s="8">
        <v>1.2868519199999999</v>
      </c>
      <c r="H15" s="8">
        <v>1.29949213</v>
      </c>
      <c r="I15" s="8">
        <v>1.33515603</v>
      </c>
    </row>
    <row r="16" spans="1:11" x14ac:dyDescent="0.3">
      <c r="A16">
        <v>20</v>
      </c>
      <c r="B16" s="14">
        <v>0.99999999968061704</v>
      </c>
      <c r="C16" s="1"/>
      <c r="D16">
        <v>39</v>
      </c>
      <c r="E16" s="1">
        <f t="shared" si="0"/>
        <v>2.6416163483098387E-2</v>
      </c>
      <c r="F16" s="8">
        <v>1.3209213268092199</v>
      </c>
      <c r="G16" s="8">
        <v>1.3084471200000001</v>
      </c>
      <c r="H16" s="8">
        <v>1.3095473</v>
      </c>
      <c r="I16" s="8">
        <v>1.34476956</v>
      </c>
    </row>
    <row r="17" spans="1:9" x14ac:dyDescent="0.3">
      <c r="A17">
        <v>50</v>
      </c>
      <c r="B17" s="14">
        <v>0.97371157039186895</v>
      </c>
      <c r="C17" s="1"/>
      <c r="D17">
        <v>97</v>
      </c>
      <c r="E17" s="1">
        <f t="shared" si="0"/>
        <v>-5.6670526007296385E-4</v>
      </c>
      <c r="F17" s="8">
        <v>1.3383330375921301</v>
      </c>
      <c r="G17" s="8">
        <v>1.28764726</v>
      </c>
      <c r="H17" s="8">
        <v>1.34610048</v>
      </c>
      <c r="I17" s="8">
        <v>1.38125137</v>
      </c>
    </row>
    <row r="18" spans="1:9" x14ac:dyDescent="0.3">
      <c r="A18">
        <v>100</v>
      </c>
      <c r="B18" s="14">
        <v>0.98998357590445796</v>
      </c>
      <c r="C18" s="1"/>
      <c r="D18">
        <v>198</v>
      </c>
      <c r="E18" s="1">
        <f t="shared" si="0"/>
        <v>1.6135144215668751E-2</v>
      </c>
      <c r="F18" s="8">
        <v>1.3071647456267499</v>
      </c>
      <c r="G18" s="8">
        <v>1.27962274</v>
      </c>
      <c r="H18" s="8">
        <v>1.3732884299999999</v>
      </c>
      <c r="I18" s="8">
        <v>1.2685830600000001</v>
      </c>
    </row>
    <row r="19" spans="1:9" x14ac:dyDescent="0.3">
      <c r="A19">
        <v>200</v>
      </c>
      <c r="B19" s="14">
        <v>0.96555246464794797</v>
      </c>
      <c r="C19" s="1"/>
      <c r="D19">
        <v>380</v>
      </c>
      <c r="E19" s="1">
        <f t="shared" si="0"/>
        <v>-8.9413432778758795E-3</v>
      </c>
      <c r="F19" s="8">
        <v>1.3030254629629601</v>
      </c>
      <c r="G19" s="8">
        <v>1.2581458299999999</v>
      </c>
      <c r="H19" s="8">
        <v>1.3527569399999999</v>
      </c>
      <c r="I19" s="8">
        <v>1.2981736100000001</v>
      </c>
    </row>
    <row r="20" spans="1:9" x14ac:dyDescent="0.3">
      <c r="A20">
        <v>500</v>
      </c>
      <c r="B20" s="14">
        <v>0.98093903776333202</v>
      </c>
      <c r="C20" s="1"/>
      <c r="D20">
        <v>949</v>
      </c>
      <c r="E20" s="1">
        <f t="shared" si="0"/>
        <v>6.8516840734127449E-3</v>
      </c>
      <c r="F20" s="8">
        <v>1.3142096779969401</v>
      </c>
      <c r="G20" s="8">
        <v>1.3452672000000001</v>
      </c>
      <c r="H20" s="8">
        <v>1.3571634699999999</v>
      </c>
      <c r="I20" s="8">
        <v>1.2401983700000001</v>
      </c>
    </row>
    <row r="21" spans="1:9" x14ac:dyDescent="0.3">
      <c r="A21">
        <v>1000</v>
      </c>
      <c r="B21" s="14">
        <v>0.97841463217168401</v>
      </c>
      <c r="C21" s="1"/>
      <c r="D21">
        <v>1744</v>
      </c>
      <c r="E21" s="1">
        <f t="shared" si="0"/>
        <v>4.2605933701305165E-3</v>
      </c>
      <c r="F21" s="8">
        <v>1.3137062757201601</v>
      </c>
      <c r="G21" s="8">
        <v>1.29483796</v>
      </c>
      <c r="H21" s="8">
        <v>1.3437608000000001</v>
      </c>
      <c r="I21" s="8">
        <v>1.30252006</v>
      </c>
    </row>
    <row r="22" spans="1:9" x14ac:dyDescent="0.3">
      <c r="A22">
        <v>2000</v>
      </c>
      <c r="B22" s="14">
        <v>0.974241617436574</v>
      </c>
      <c r="C22" s="1"/>
      <c r="D22">
        <v>3778</v>
      </c>
      <c r="E22" s="1">
        <f t="shared" si="0"/>
        <v>-2.2656405807452984E-5</v>
      </c>
      <c r="F22" s="8">
        <v>1.31956629774305</v>
      </c>
      <c r="G22" s="8">
        <v>1.3383861800000001</v>
      </c>
      <c r="H22" s="8">
        <v>1.3392959</v>
      </c>
      <c r="I22" s="8">
        <v>1.2810168200000001</v>
      </c>
    </row>
    <row r="23" spans="1:9" x14ac:dyDescent="0.3">
      <c r="A23">
        <v>3000</v>
      </c>
      <c r="B23" s="14">
        <v>0.979438873261817</v>
      </c>
      <c r="C23" s="1"/>
      <c r="D23">
        <v>5904</v>
      </c>
      <c r="E23" s="1">
        <f t="shared" si="0"/>
        <v>5.3118909806824099E-3</v>
      </c>
      <c r="F23" s="8">
        <v>1.3227336272225201</v>
      </c>
      <c r="G23" s="8">
        <v>1.29720451</v>
      </c>
      <c r="H23" s="8">
        <v>1.3628018500000001</v>
      </c>
      <c r="I23" s="8">
        <v>1.30819452</v>
      </c>
    </row>
    <row r="24" spans="1:9" x14ac:dyDescent="0.3">
      <c r="A24">
        <v>4000</v>
      </c>
      <c r="B24" s="14">
        <v>0.97540955292919795</v>
      </c>
      <c r="C24" s="1">
        <v>2.1058803879757601E-3</v>
      </c>
      <c r="D24">
        <v>7765</v>
      </c>
      <c r="E24" s="1">
        <f t="shared" si="0"/>
        <v>1.1761314621101526E-3</v>
      </c>
      <c r="F24" s="8">
        <v>1.3278649385894501</v>
      </c>
      <c r="G24" s="8">
        <v>1.30347038</v>
      </c>
      <c r="H24" s="8">
        <v>1.3375309900000001</v>
      </c>
      <c r="I24" s="8">
        <v>1.3425934399999999</v>
      </c>
    </row>
    <row r="25" spans="1:9" x14ac:dyDescent="0.3">
      <c r="A25">
        <v>5000</v>
      </c>
      <c r="B25" s="14">
        <v>0.97811167622094497</v>
      </c>
      <c r="C25" s="1"/>
      <c r="D25">
        <v>8584</v>
      </c>
      <c r="E25" s="1">
        <f t="shared" si="0"/>
        <v>3.9496344853693355E-3</v>
      </c>
      <c r="F25" s="8">
        <v>1.3254062162715099</v>
      </c>
      <c r="G25" s="8">
        <v>1.3094954299999999</v>
      </c>
      <c r="H25" s="8">
        <v>1.37015179</v>
      </c>
      <c r="I25" s="8">
        <v>1.29657143</v>
      </c>
    </row>
    <row r="26" spans="1:9" x14ac:dyDescent="0.3">
      <c r="A26">
        <v>6000</v>
      </c>
      <c r="B26" s="14">
        <v>0.97788062393202702</v>
      </c>
      <c r="C26" s="1">
        <v>1.57705246774949E-3</v>
      </c>
      <c r="D26" s="15">
        <v>10242.793486</v>
      </c>
      <c r="E26" s="1">
        <f t="shared" si="0"/>
        <v>3.7124786813385047E-3</v>
      </c>
      <c r="F26" s="8">
        <v>1.32083150655864</v>
      </c>
      <c r="G26" s="8">
        <v>1.30214253</v>
      </c>
      <c r="H26" s="8">
        <v>1.33673598</v>
      </c>
      <c r="I26" s="8">
        <v>1.3236160100000001</v>
      </c>
    </row>
    <row r="27" spans="1:9" x14ac:dyDescent="0.3">
      <c r="A27">
        <v>7000</v>
      </c>
      <c r="B27" s="14">
        <v>0.975590653685527</v>
      </c>
      <c r="C27" s="1">
        <v>1.5623459098259699E-3</v>
      </c>
      <c r="D27" s="15">
        <v>12233</v>
      </c>
      <c r="E27" s="1">
        <f t="shared" si="0"/>
        <v>1.3620162056846574E-3</v>
      </c>
      <c r="F27" s="8">
        <v>1.32431181842059</v>
      </c>
      <c r="G27" s="8">
        <v>1.3103681300000001</v>
      </c>
      <c r="H27" s="8">
        <v>1.4089489799999999</v>
      </c>
      <c r="I27" s="8">
        <v>1.2536183400000001</v>
      </c>
    </row>
    <row r="28" spans="1:9" x14ac:dyDescent="0.3">
      <c r="A28">
        <v>8000</v>
      </c>
      <c r="B28" s="14">
        <v>0.97967488531139002</v>
      </c>
      <c r="C28" s="1">
        <v>1.3326393393106801E-3</v>
      </c>
      <c r="D28" s="15">
        <v>15302.657252999999</v>
      </c>
      <c r="E28" s="1">
        <f t="shared" si="0"/>
        <v>5.5541375632182088E-3</v>
      </c>
      <c r="F28" s="8">
        <v>1.34982444438751</v>
      </c>
      <c r="G28" s="8">
        <v>1.3478365999999999</v>
      </c>
      <c r="H28" s="8">
        <v>1.3688335199999999</v>
      </c>
      <c r="I28" s="8">
        <v>1.3328032000000001</v>
      </c>
    </row>
    <row r="29" spans="1:9" x14ac:dyDescent="0.3">
      <c r="A29">
        <v>9000</v>
      </c>
      <c r="B29" s="18">
        <v>0.97432484706725697</v>
      </c>
      <c r="C29" s="1">
        <v>1.4294584916424401E-3</v>
      </c>
      <c r="D29" s="15">
        <v>14955</v>
      </c>
      <c r="E29" s="1">
        <f t="shared" si="0"/>
        <v>6.2771832433528019E-5</v>
      </c>
      <c r="F29" s="16">
        <v>1.2056104252400499</v>
      </c>
      <c r="G29" s="8">
        <v>1.21353909</v>
      </c>
      <c r="H29" s="8">
        <v>1.1620987700000001</v>
      </c>
      <c r="I29" s="8">
        <v>1.2411934200000001</v>
      </c>
    </row>
    <row r="30" spans="1:9" x14ac:dyDescent="0.3">
      <c r="A30">
        <v>10000</v>
      </c>
      <c r="B30" s="14">
        <v>0.97698617359333895</v>
      </c>
      <c r="C30" s="1">
        <v>1.27538214027621E-3</v>
      </c>
      <c r="D30">
        <v>19231</v>
      </c>
      <c r="E30" s="1">
        <f t="shared" si="0"/>
        <v>2.7944003959827768E-3</v>
      </c>
      <c r="F30" s="8">
        <v>1.33391183122806</v>
      </c>
      <c r="G30" s="8">
        <v>1.30415967</v>
      </c>
      <c r="H30" s="8">
        <v>1.4038886500000001</v>
      </c>
      <c r="I30" s="8">
        <v>1.2936871700000001</v>
      </c>
    </row>
    <row r="31" spans="1:9" x14ac:dyDescent="0.3">
      <c r="A31">
        <v>20000</v>
      </c>
      <c r="B31" s="14">
        <v>0.97582093048292695</v>
      </c>
      <c r="C31" s="1">
        <v>9.2558898292303699E-4</v>
      </c>
      <c r="D31">
        <v>34634</v>
      </c>
      <c r="E31" s="1">
        <f t="shared" si="0"/>
        <v>1.5983760326867547E-3</v>
      </c>
      <c r="F31" s="8">
        <v>1.2100420899777</v>
      </c>
      <c r="G31" s="8">
        <v>1.2126448599999999</v>
      </c>
      <c r="H31" s="8">
        <v>1.2229515799999999</v>
      </c>
      <c r="I31" s="8">
        <v>1.19452983</v>
      </c>
    </row>
    <row r="33" spans="1:8" x14ac:dyDescent="0.3">
      <c r="B33" t="s">
        <v>26</v>
      </c>
    </row>
    <row r="34" spans="1:8" x14ac:dyDescent="0.3">
      <c r="A34" t="s">
        <v>34</v>
      </c>
      <c r="B34" t="s">
        <v>35</v>
      </c>
    </row>
    <row r="35" spans="1:8" x14ac:dyDescent="0.3">
      <c r="F35" s="13">
        <f t="shared" ref="F35:H38" si="1">G21/$F$23</f>
        <v>0.97891059344949483</v>
      </c>
      <c r="G35" s="13">
        <f t="shared" si="1"/>
        <v>1.0158967552837022</v>
      </c>
      <c r="H35" s="13">
        <f t="shared" si="1"/>
        <v>0.98471833874446468</v>
      </c>
    </row>
    <row r="36" spans="1:8" x14ac:dyDescent="0.3">
      <c r="F36" s="13">
        <f t="shared" si="1"/>
        <v>1.0118334882060473</v>
      </c>
      <c r="G36" s="13">
        <f t="shared" si="1"/>
        <v>1.0125212457267434</v>
      </c>
      <c r="H36" s="13">
        <f t="shared" si="1"/>
        <v>0.96846167182570453</v>
      </c>
    </row>
    <row r="37" spans="1:8" x14ac:dyDescent="0.3">
      <c r="F37" s="13">
        <f t="shared" si="1"/>
        <v>0.98069972918423032</v>
      </c>
      <c r="G37" s="13">
        <f t="shared" si="1"/>
        <v>1.0302919816604461</v>
      </c>
      <c r="H37" s="13">
        <f t="shared" si="1"/>
        <v>0.98900828789463124</v>
      </c>
    </row>
    <row r="38" spans="1:8" x14ac:dyDescent="0.3">
      <c r="F38" s="13">
        <f t="shared" si="1"/>
        <v>0.98543679027577979</v>
      </c>
      <c r="G38" s="13">
        <f t="shared" si="1"/>
        <v>1.0111869559168549</v>
      </c>
      <c r="H38" s="13">
        <f t="shared" si="1"/>
        <v>1.0150142193172949</v>
      </c>
    </row>
    <row r="42" spans="1:8" x14ac:dyDescent="0.3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3">
      <c r="A45" s="19" t="s">
        <v>6</v>
      </c>
      <c r="B45" s="20" t="s">
        <v>9</v>
      </c>
      <c r="C45" s="20" t="s">
        <v>27</v>
      </c>
      <c r="D45" s="20" t="s">
        <v>12</v>
      </c>
      <c r="E45" s="20" t="s">
        <v>8</v>
      </c>
      <c r="F45" s="20" t="s">
        <v>21</v>
      </c>
    </row>
    <row r="46" spans="1:8" x14ac:dyDescent="0.3">
      <c r="A46" s="6">
        <v>10</v>
      </c>
      <c r="B46" s="9">
        <v>1</v>
      </c>
      <c r="C46" s="9">
        <v>0</v>
      </c>
      <c r="D46" s="27">
        <v>5.2425560000000004</v>
      </c>
      <c r="E46" s="9">
        <f t="shared" ref="E46:E54" si="2">B46/B$5-1</f>
        <v>2.6416163810918381E-2</v>
      </c>
      <c r="F46" s="10">
        <v>4.76132539402004</v>
      </c>
    </row>
    <row r="47" spans="1:8" x14ac:dyDescent="0.3">
      <c r="A47" s="7">
        <v>20</v>
      </c>
      <c r="B47" s="11">
        <v>0.99994626928644204</v>
      </c>
      <c r="C47" s="11">
        <v>5.2350578762301402E-5</v>
      </c>
      <c r="D47" s="28">
        <v>11.377882</v>
      </c>
      <c r="E47" s="11">
        <f t="shared" si="2"/>
        <v>2.6361013738029238E-2</v>
      </c>
      <c r="F47" s="12">
        <v>1.56230482634155</v>
      </c>
    </row>
    <row r="48" spans="1:8" x14ac:dyDescent="0.3">
      <c r="A48" s="6">
        <v>50</v>
      </c>
      <c r="B48" s="9">
        <v>0.97425759014365299</v>
      </c>
      <c r="C48" s="9">
        <v>1.7151998059231201E-2</v>
      </c>
      <c r="D48" s="27">
        <v>28.254159999999999</v>
      </c>
      <c r="E48" s="9">
        <f t="shared" si="2"/>
        <v>-6.2617610817605751E-6</v>
      </c>
      <c r="F48" s="10">
        <v>1.0019229842906301</v>
      </c>
    </row>
    <row r="49" spans="1:8" x14ac:dyDescent="0.3">
      <c r="A49" s="7">
        <v>100</v>
      </c>
      <c r="B49" s="11">
        <v>0.99810930311627499</v>
      </c>
      <c r="C49" s="11">
        <v>1.3704898814054099E-3</v>
      </c>
      <c r="D49" s="28">
        <v>55.383166000000003</v>
      </c>
      <c r="E49" s="11">
        <f t="shared" si="2"/>
        <v>2.4475521968595926E-2</v>
      </c>
      <c r="F49" s="12">
        <v>1.57546064880198</v>
      </c>
    </row>
    <row r="50" spans="1:8" x14ac:dyDescent="0.3">
      <c r="A50">
        <v>1000</v>
      </c>
      <c r="B50" s="1">
        <v>0.97598204484110396</v>
      </c>
      <c r="C50" s="1">
        <v>3.9299974735150303E-3</v>
      </c>
      <c r="D50" s="15">
        <v>568.85709999999995</v>
      </c>
      <c r="E50" s="1">
        <f t="shared" si="2"/>
        <v>1.7637464141415649E-3</v>
      </c>
      <c r="F50">
        <v>0.97567425102328897</v>
      </c>
    </row>
    <row r="51" spans="1:8" x14ac:dyDescent="0.3">
      <c r="A51">
        <v>2000</v>
      </c>
      <c r="B51" s="1">
        <v>0.97027142460793603</v>
      </c>
      <c r="C51" s="1">
        <v>3.2552150339764498E-3</v>
      </c>
      <c r="D51" s="15">
        <v>1177.683</v>
      </c>
      <c r="E51" s="1">
        <f t="shared" si="2"/>
        <v>-4.0977264985676554E-3</v>
      </c>
      <c r="F51">
        <v>0.99882342212500197</v>
      </c>
    </row>
    <row r="52" spans="1:8" x14ac:dyDescent="0.3">
      <c r="A52">
        <v>3000</v>
      </c>
      <c r="B52" s="1">
        <v>0.97426100993836795</v>
      </c>
      <c r="C52" s="1">
        <v>2.4370764873652899E-3</v>
      </c>
      <c r="D52" s="15">
        <v>1751.653804</v>
      </c>
      <c r="E52" s="21">
        <f t="shared" si="2"/>
        <v>-2.7516285093787118E-6</v>
      </c>
      <c r="F52">
        <v>1.0688837073264801</v>
      </c>
    </row>
    <row r="53" spans="1:8" x14ac:dyDescent="0.3">
      <c r="A53">
        <v>5000</v>
      </c>
      <c r="B53" s="1">
        <v>0.97356445244348899</v>
      </c>
      <c r="C53" s="1">
        <v>1.9328846167121999E-3</v>
      </c>
      <c r="D53" s="15">
        <v>2804.289049</v>
      </c>
      <c r="E53" s="21">
        <f t="shared" si="2"/>
        <v>-7.1770950027683078E-4</v>
      </c>
      <c r="F53">
        <v>1.1927623679358801</v>
      </c>
    </row>
    <row r="54" spans="1:8" x14ac:dyDescent="0.3">
      <c r="A54">
        <v>10000</v>
      </c>
      <c r="B54" s="1">
        <v>0.97475463437336396</v>
      </c>
      <c r="C54" s="1">
        <v>1.3103086059575401E-3</v>
      </c>
      <c r="D54" s="15">
        <v>5691.679948</v>
      </c>
      <c r="E54" s="21">
        <f t="shared" si="2"/>
        <v>5.03912470422474E-4</v>
      </c>
      <c r="F54">
        <v>1.0213270926685001</v>
      </c>
    </row>
    <row r="55" spans="1:8" x14ac:dyDescent="0.3">
      <c r="B55" s="1"/>
      <c r="C55" s="1"/>
      <c r="E55" s="21"/>
    </row>
    <row r="56" spans="1:8" x14ac:dyDescent="0.3">
      <c r="B56" s="1"/>
      <c r="C56" s="1"/>
      <c r="E56" s="21"/>
    </row>
    <row r="57" spans="1:8" x14ac:dyDescent="0.3">
      <c r="B57" s="1"/>
      <c r="C57" s="1"/>
      <c r="E57" s="21"/>
    </row>
    <row r="58" spans="1:8" x14ac:dyDescent="0.3">
      <c r="B58" s="1"/>
      <c r="C58" s="1"/>
      <c r="E58" s="21"/>
    </row>
    <row r="59" spans="1:8" x14ac:dyDescent="0.3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8" x14ac:dyDescent="0.3">
      <c r="A62" s="19" t="s">
        <v>6</v>
      </c>
      <c r="B62" s="20" t="s">
        <v>9</v>
      </c>
      <c r="C62" s="20" t="s">
        <v>27</v>
      </c>
      <c r="D62" s="20" t="s">
        <v>12</v>
      </c>
      <c r="E62" s="20" t="s">
        <v>8</v>
      </c>
      <c r="F62" s="20" t="s">
        <v>21</v>
      </c>
      <c r="G62" s="20" t="s">
        <v>42</v>
      </c>
      <c r="H62" s="20" t="s">
        <v>44</v>
      </c>
    </row>
    <row r="63" spans="1:8" x14ac:dyDescent="0.3">
      <c r="A63" s="6">
        <v>10</v>
      </c>
      <c r="B63" s="9">
        <v>0.99999990507450098</v>
      </c>
      <c r="C63" s="9">
        <v>9.0054235389743999E-8</v>
      </c>
      <c r="D63" s="27">
        <v>5.4687739999999998</v>
      </c>
      <c r="E63" s="9">
        <f t="shared" ref="E63:E71" si="3">B63/B$5-1</f>
        <v>2.6416066377851877E-2</v>
      </c>
      <c r="F63" s="10">
        <v>1.3788447930534999</v>
      </c>
      <c r="G63">
        <f>Table24[[#This Row],[N]]/Table24[[#This Row],[time /s]]</f>
        <v>1.8285634037903193</v>
      </c>
      <c r="H63">
        <f>Table24[[#This Row],[time /s]]/3600</f>
        <v>1.5191038888888889E-3</v>
      </c>
    </row>
    <row r="64" spans="1:8" x14ac:dyDescent="0.3">
      <c r="A64" s="7">
        <v>20</v>
      </c>
      <c r="B64" s="11">
        <v>0.99759326286470595</v>
      </c>
      <c r="C64" s="11">
        <v>2.3457292431222801E-3</v>
      </c>
      <c r="D64" s="28">
        <v>11.343603</v>
      </c>
      <c r="E64" s="11">
        <f t="shared" si="3"/>
        <v>2.3945849913208583E-2</v>
      </c>
      <c r="F64" s="12">
        <v>1.38270283314251</v>
      </c>
      <c r="G64">
        <f>Table24[[#This Row],[N]]/Table24[[#This Row],[time /s]]</f>
        <v>1.7631082470005341</v>
      </c>
      <c r="H64">
        <f>Table24[[#This Row],[time /s]]/3600</f>
        <v>3.1510008333333335E-3</v>
      </c>
    </row>
    <row r="65" spans="1:8" x14ac:dyDescent="0.3">
      <c r="A65" s="6">
        <v>50</v>
      </c>
      <c r="B65" s="9">
        <v>0.98596855589367005</v>
      </c>
      <c r="C65" s="9">
        <v>8.8425708328747996E-3</v>
      </c>
      <c r="D65" s="27">
        <v>28.603586</v>
      </c>
      <c r="E65" s="9">
        <f t="shared" si="3"/>
        <v>1.2014062778571866E-2</v>
      </c>
      <c r="F65" s="10">
        <v>0.85410197157480905</v>
      </c>
      <c r="G65">
        <f>Table24[[#This Row],[N]]/Table24[[#This Row],[time /s]]</f>
        <v>1.7480325718600458</v>
      </c>
      <c r="H65">
        <f>Table24[[#This Row],[time /s]]/3600</f>
        <v>7.9454405555555562E-3</v>
      </c>
    </row>
    <row r="66" spans="1:8" x14ac:dyDescent="0.3">
      <c r="A66" s="7">
        <v>100</v>
      </c>
      <c r="B66" s="11">
        <v>0.98030188273837304</v>
      </c>
      <c r="C66" s="11">
        <v>9.45806051909002E-3</v>
      </c>
      <c r="D66" s="28">
        <v>55.921340999999998</v>
      </c>
      <c r="E66" s="11">
        <f t="shared" si="3"/>
        <v>6.1976978569415753E-3</v>
      </c>
      <c r="F66" s="12">
        <v>0.98030188273837304</v>
      </c>
      <c r="G66">
        <f>Table24[[#This Row],[N]]/Table24[[#This Row],[time /s]]</f>
        <v>1.7882260727617387</v>
      </c>
      <c r="H66">
        <f>Table24[[#This Row],[time /s]]/3600</f>
        <v>1.5533705833333333E-2</v>
      </c>
    </row>
    <row r="67" spans="1:8" x14ac:dyDescent="0.3">
      <c r="A67">
        <v>1000</v>
      </c>
      <c r="B67" s="1">
        <v>0.97395221073226501</v>
      </c>
      <c r="C67" s="1">
        <v>4.4345580902809198E-3</v>
      </c>
      <c r="D67" s="15">
        <v>556.997705</v>
      </c>
      <c r="E67" s="1">
        <f t="shared" si="3"/>
        <v>-3.1970812502546408E-4</v>
      </c>
      <c r="F67">
        <v>1.05572808970182</v>
      </c>
      <c r="G67">
        <f>Table24[[#This Row],[N]]/Table24[[#This Row],[time /s]]</f>
        <v>1.7953395337598383</v>
      </c>
      <c r="H67">
        <f>Table24[[#This Row],[time /s]]/3600</f>
        <v>0.15472158472222222</v>
      </c>
    </row>
    <row r="68" spans="1:8" x14ac:dyDescent="0.3">
      <c r="A68">
        <v>2000</v>
      </c>
      <c r="B68" s="1">
        <v>0.97446988362571296</v>
      </c>
      <c r="C68" s="1">
        <v>2.96694676070435E-3</v>
      </c>
      <c r="D68" s="15">
        <v>1113.903869</v>
      </c>
      <c r="E68" s="21">
        <f t="shared" si="3"/>
        <v>2.1163970037640922E-4</v>
      </c>
      <c r="F68">
        <v>1.0143478195065401</v>
      </c>
      <c r="G68">
        <f>Table24[[#This Row],[N]]/Table24[[#This Row],[time /s]]</f>
        <v>1.795487075375263</v>
      </c>
      <c r="H68">
        <f>Table24[[#This Row],[time /s]]/3600</f>
        <v>0.30941774138888889</v>
      </c>
    </row>
    <row r="69" spans="1:8" x14ac:dyDescent="0.3">
      <c r="A69">
        <v>3000</v>
      </c>
      <c r="B69" s="1">
        <v>0.96870112152713905</v>
      </c>
      <c r="C69" s="1">
        <v>2.7363097635930401E-3</v>
      </c>
      <c r="D69" s="15">
        <v>1702.973512</v>
      </c>
      <c r="E69" s="21">
        <f t="shared" si="3"/>
        <v>-5.709510962779718E-3</v>
      </c>
      <c r="F69">
        <v>1.0212862361646</v>
      </c>
      <c r="G69">
        <f>Table24[[#This Row],[N]]/Table24[[#This Row],[time /s]]</f>
        <v>1.7616245812753428</v>
      </c>
      <c r="H69">
        <f>Table24[[#This Row],[time /s]]/3600</f>
        <v>0.47304819777777779</v>
      </c>
    </row>
    <row r="70" spans="1:8" x14ac:dyDescent="0.3">
      <c r="A70">
        <v>5000</v>
      </c>
      <c r="B70" s="1">
        <v>0.97377741640645898</v>
      </c>
      <c r="C70" s="1">
        <v>1.90274375636109E-3</v>
      </c>
      <c r="D70" s="15">
        <v>2867.006691</v>
      </c>
      <c r="E70" s="21">
        <f t="shared" si="3"/>
        <v>-4.9911984637518447E-4</v>
      </c>
      <c r="F70">
        <v>1.0789649162858199</v>
      </c>
      <c r="G70">
        <f>Table24[[#This Row],[N]]/Table24[[#This Row],[time /s]]</f>
        <v>1.7439791876648953</v>
      </c>
      <c r="H70">
        <f>Table24[[#This Row],[time /s]]/3600</f>
        <v>0.79639074750000005</v>
      </c>
    </row>
    <row r="71" spans="1:8" x14ac:dyDescent="0.3">
      <c r="A71">
        <v>10000</v>
      </c>
      <c r="B71" s="1">
        <v>0.97301124279387396</v>
      </c>
      <c r="C71" s="1">
        <v>1.3638326289617201E-3</v>
      </c>
      <c r="D71" s="15">
        <v>5732.1051889999999</v>
      </c>
      <c r="E71" s="21">
        <f t="shared" si="3"/>
        <v>-1.2855328266178079E-3</v>
      </c>
      <c r="F71">
        <v>1.0902360504508699</v>
      </c>
      <c r="G71">
        <f>Table24[[#This Row],[N]]/Table24[[#This Row],[time /s]]</f>
        <v>1.7445597507858295</v>
      </c>
      <c r="H71">
        <f>Table24[[#This Row],[time /s]]/3600</f>
        <v>1.5922514413888889</v>
      </c>
    </row>
    <row r="74" spans="1:8" x14ac:dyDescent="0.3">
      <c r="A74" t="s">
        <v>39</v>
      </c>
    </row>
    <row r="75" spans="1:8" x14ac:dyDescent="0.3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  <c r="G75" t="s">
        <v>42</v>
      </c>
      <c r="H75" t="s">
        <v>44</v>
      </c>
    </row>
    <row r="76" spans="1:8" x14ac:dyDescent="0.3">
      <c r="A76" t="s">
        <v>31</v>
      </c>
      <c r="B76" s="1">
        <v>0.97281689239879499</v>
      </c>
      <c r="C76" s="1">
        <v>1.3830518357971101E-3</v>
      </c>
      <c r="D76" s="15">
        <v>5782.0920059999999</v>
      </c>
      <c r="E76" s="9">
        <f>B76/B$5-1</f>
        <v>-1.4850172135699724E-3</v>
      </c>
      <c r="F76">
        <v>0.99187915307742403</v>
      </c>
      <c r="G76">
        <f>10000/Table5[[#This Row],[time /s]]</f>
        <v>1.7294778411729066</v>
      </c>
      <c r="H76">
        <f>Table5[[#This Row],[time /s]]/3600</f>
        <v>1.6061366683333334</v>
      </c>
    </row>
    <row r="77" spans="1:8" x14ac:dyDescent="0.3">
      <c r="A77" t="s">
        <v>40</v>
      </c>
      <c r="B77" s="1">
        <v>0.96850391024865701</v>
      </c>
      <c r="C77" s="1">
        <v>1.49731199923891E-3</v>
      </c>
      <c r="D77" s="15">
        <v>5012.1046740000002</v>
      </c>
      <c r="E77" s="21">
        <f>B77/B$5-1</f>
        <v>-5.9119318066995774E-3</v>
      </c>
      <c r="F77">
        <v>1</v>
      </c>
      <c r="G77">
        <f>10000/Table5[[#This Row],[time /s]]</f>
        <v>1.9951698239413105</v>
      </c>
      <c r="H77">
        <f>Table5[[#This Row],[time /s]]/3600</f>
        <v>1.3922512983333333</v>
      </c>
    </row>
    <row r="78" spans="1:8" x14ac:dyDescent="0.3">
      <c r="A78" s="5" t="s">
        <v>41</v>
      </c>
      <c r="B78" s="24">
        <v>0.97255643046974405</v>
      </c>
      <c r="C78" s="24">
        <v>1.38806657060112E-3</v>
      </c>
      <c r="D78" s="26">
        <v>3161.9371609999998</v>
      </c>
      <c r="E78" s="22">
        <f>B78/B$5-1</f>
        <v>-1.7523595476052201E-3</v>
      </c>
      <c r="F78" s="5">
        <v>1.0981310341470401</v>
      </c>
      <c r="G78">
        <f>10000/Table5[[#This Row],[time /s]]</f>
        <v>3.162618196004054</v>
      </c>
      <c r="H78">
        <f>Table5[[#This Row],[time /s]]/3600</f>
        <v>0.87831587805555555</v>
      </c>
    </row>
    <row r="80" spans="1:8" x14ac:dyDescent="0.3">
      <c r="A80" t="s">
        <v>54</v>
      </c>
    </row>
    <row r="82" spans="1:11" x14ac:dyDescent="0.3">
      <c r="A82" t="s">
        <v>28</v>
      </c>
      <c r="B82" t="s">
        <v>29</v>
      </c>
      <c r="C82">
        <v>1</v>
      </c>
      <c r="D82" t="s">
        <v>30</v>
      </c>
      <c r="E82" t="s">
        <v>31</v>
      </c>
      <c r="H82" s="25">
        <f>AVERAGE(H86:H96)</f>
        <v>3.5297902205180307</v>
      </c>
      <c r="I82" t="s">
        <v>49</v>
      </c>
      <c r="K82" t="s">
        <v>52</v>
      </c>
    </row>
    <row r="83" spans="1:11" x14ac:dyDescent="0.3">
      <c r="E83" t="s">
        <v>47</v>
      </c>
      <c r="F83">
        <v>20</v>
      </c>
      <c r="H83" s="25">
        <f>_xlfn.STDEV.S(H86:H96)</f>
        <v>7.1019712816277225E-2</v>
      </c>
    </row>
    <row r="85" spans="1:11" x14ac:dyDescent="0.3">
      <c r="A85" t="s">
        <v>6</v>
      </c>
      <c r="B85" t="s">
        <v>9</v>
      </c>
      <c r="C85" t="s">
        <v>27</v>
      </c>
      <c r="D85" t="s">
        <v>12</v>
      </c>
      <c r="E85" t="s">
        <v>48</v>
      </c>
      <c r="F85" t="s">
        <v>8</v>
      </c>
      <c r="G85" t="s">
        <v>21</v>
      </c>
      <c r="H85" t="s">
        <v>45</v>
      </c>
      <c r="I85" t="s">
        <v>43</v>
      </c>
      <c r="J85" t="s">
        <v>50</v>
      </c>
      <c r="K85" t="s">
        <v>46</v>
      </c>
    </row>
    <row r="86" spans="1:11" x14ac:dyDescent="0.3">
      <c r="A86">
        <v>10</v>
      </c>
      <c r="B86" s="1">
        <v>1</v>
      </c>
      <c r="C86" s="1">
        <v>1E-4</v>
      </c>
      <c r="D86" s="15">
        <v>57.320431999999997</v>
      </c>
      <c r="E86">
        <v>20</v>
      </c>
      <c r="F86" s="9">
        <f t="shared" ref="F86:F97" si="4">B86/B$5-1</f>
        <v>2.6416163810918381E-2</v>
      </c>
      <c r="G86">
        <v>1.6261646097200499</v>
      </c>
      <c r="H86">
        <f>Table4[[#This Row],[N]]*Table4[[#This Row],[interation]]/Table4[[#This Row],[time /s]]</f>
        <v>3.4891572345442201</v>
      </c>
      <c r="I86">
        <f>Table4[[#This Row],[time /s]]/3600</f>
        <v>1.5922342222222222E-2</v>
      </c>
      <c r="J86" s="30">
        <f>ABS(Table4[[#This Row],[error]])/Table4[[#This Row],[std]]</f>
        <v>264.1616381091838</v>
      </c>
      <c r="K86" s="14">
        <f t="shared" ref="K86:K95" si="5">B$5</f>
        <v>0.9742636907501151</v>
      </c>
    </row>
    <row r="87" spans="1:11" x14ac:dyDescent="0.3">
      <c r="A87">
        <v>20</v>
      </c>
      <c r="B87" s="1">
        <v>0.99999902534551099</v>
      </c>
      <c r="C87" s="1">
        <v>1.00004023012459E-4</v>
      </c>
      <c r="D87" s="15">
        <v>112.054773</v>
      </c>
      <c r="E87">
        <v>20</v>
      </c>
      <c r="F87" s="21">
        <f t="shared" si="4"/>
        <v>2.641516340979666E-2</v>
      </c>
      <c r="G87">
        <v>1.63932022718894</v>
      </c>
      <c r="H87">
        <f>Table4[[#This Row],[N]]*Table4[[#This Row],[interation]]/Table4[[#This Row],[time /s]]</f>
        <v>3.5696828371603591</v>
      </c>
      <c r="I87">
        <f>Table4[[#This Row],[time /s]]/3600</f>
        <v>3.1126325833333333E-2</v>
      </c>
      <c r="J87" s="30">
        <f>ABS(Table4[[#This Row],[error]])/Table4[[#This Row],[std]]</f>
        <v>264.14100767231861</v>
      </c>
      <c r="K87" s="14">
        <f t="shared" si="5"/>
        <v>0.9742636907501151</v>
      </c>
    </row>
    <row r="88" spans="1:11" x14ac:dyDescent="0.3">
      <c r="A88">
        <v>50</v>
      </c>
      <c r="B88" s="1">
        <v>0.98409092774370999</v>
      </c>
      <c r="C88" s="1">
        <v>1.57450069007182E-2</v>
      </c>
      <c r="D88" s="15">
        <v>297.86422499999998</v>
      </c>
      <c r="E88" s="15">
        <v>20</v>
      </c>
      <c r="F88" s="21">
        <f t="shared" si="4"/>
        <v>1.0086834895826513E-2</v>
      </c>
      <c r="G88">
        <v>2.7631988969183201</v>
      </c>
      <c r="H88">
        <f>Table4[[#This Row],[N]]*Table4[[#This Row],[interation]]/Table4[[#This Row],[time /s]]</f>
        <v>3.3572343237929969</v>
      </c>
      <c r="I88">
        <f>Table4[[#This Row],[time /s]]/3600</f>
        <v>8.2740062499999989E-2</v>
      </c>
      <c r="J88" s="30">
        <f>ABS(Table4[[#This Row],[error]])/Table4[[#This Row],[std]]</f>
        <v>0.64063705779426539</v>
      </c>
      <c r="K88" s="14">
        <f t="shared" si="5"/>
        <v>0.9742636907501151</v>
      </c>
    </row>
    <row r="89" spans="1:11" x14ac:dyDescent="0.3">
      <c r="A89">
        <v>100</v>
      </c>
      <c r="B89" s="1">
        <v>0.99842885364966105</v>
      </c>
      <c r="C89" s="1">
        <v>1.4501795719273E-3</v>
      </c>
      <c r="D89" s="15">
        <v>577.406834</v>
      </c>
      <c r="E89" s="15">
        <v>20</v>
      </c>
      <c r="F89" s="23">
        <f t="shared" si="4"/>
        <v>2.4803513801217925E-2</v>
      </c>
      <c r="G89">
        <v>2.85410197864709</v>
      </c>
      <c r="H89">
        <f>Table4[[#This Row],[N]]*Table4[[#This Row],[interation]]/Table4[[#This Row],[time /s]]</f>
        <v>3.4637622595232394</v>
      </c>
      <c r="I89">
        <f>Table4[[#This Row],[time /s]]/3600</f>
        <v>0.16039078722222222</v>
      </c>
      <c r="J89" s="30">
        <f>ABS(Table4[[#This Row],[error]])/Table4[[#This Row],[std]]</f>
        <v>17.103753411899092</v>
      </c>
      <c r="K89" s="14">
        <f t="shared" si="5"/>
        <v>0.9742636907501151</v>
      </c>
    </row>
    <row r="90" spans="1:11" x14ac:dyDescent="0.3">
      <c r="A90">
        <v>200</v>
      </c>
      <c r="B90" s="1">
        <v>0.96602421826473395</v>
      </c>
      <c r="C90" s="1">
        <v>1.12280905510878E-2</v>
      </c>
      <c r="D90" s="15">
        <v>1108.32042</v>
      </c>
      <c r="E90" s="15">
        <v>20</v>
      </c>
      <c r="F90" s="21">
        <f>B90/B$5-1</f>
        <v>-8.4571277402705203E-3</v>
      </c>
      <c r="G90">
        <v>1</v>
      </c>
      <c r="H90">
        <f>Table4[[#This Row],[N]]*Table4[[#This Row],[interation]]/Table4[[#This Row],[time /s]]</f>
        <v>3.6090646060640115</v>
      </c>
      <c r="I90">
        <f>Table4[[#This Row],[time /s]]/3600</f>
        <v>0.30786678333333334</v>
      </c>
      <c r="J90" s="31">
        <f>ABS(Table4[[#This Row],[error]])/Table4[[#This Row],[std]]</f>
        <v>0.75321157251008963</v>
      </c>
      <c r="K90" s="14">
        <f t="shared" si="5"/>
        <v>0.9742636907501151</v>
      </c>
    </row>
    <row r="91" spans="1:11" x14ac:dyDescent="0.3">
      <c r="A91">
        <v>500</v>
      </c>
      <c r="B91" s="1">
        <v>0.97734125761243695</v>
      </c>
      <c r="C91" s="1">
        <v>5.3492086640359897E-3</v>
      </c>
      <c r="D91" s="15">
        <v>2808.4864750000002</v>
      </c>
      <c r="E91" s="15">
        <v>20</v>
      </c>
      <c r="F91" s="21">
        <f>B91/B$5-1</f>
        <v>3.1588643726960797E-3</v>
      </c>
      <c r="G91">
        <v>0.94444498081293604</v>
      </c>
      <c r="H91">
        <f>Table4[[#This Row],[N]]*Table4[[#This Row],[interation]]/Table4[[#This Row],[time /s]]</f>
        <v>3.5606366948945336</v>
      </c>
      <c r="I91">
        <f>Table4[[#This Row],[time /s]]/3600</f>
        <v>0.7801351319444445</v>
      </c>
      <c r="J91" s="31">
        <f>ABS(Table4[[#This Row],[error]])/Table4[[#This Row],[std]]</f>
        <v>0.59052928593604526</v>
      </c>
      <c r="K91" s="14">
        <f t="shared" si="5"/>
        <v>0.9742636907501151</v>
      </c>
    </row>
    <row r="92" spans="1:11" x14ac:dyDescent="0.3">
      <c r="A92">
        <v>800</v>
      </c>
      <c r="B92" s="1">
        <v>0.96776028977950501</v>
      </c>
      <c r="C92" s="1">
        <v>4.9156807982157803E-3</v>
      </c>
      <c r="D92" s="15">
        <v>4476.9731840000004</v>
      </c>
      <c r="E92" s="15">
        <v>20</v>
      </c>
      <c r="F92" s="21">
        <f>B92/B$5-1</f>
        <v>-6.6751958759777574E-3</v>
      </c>
      <c r="G92">
        <v>1</v>
      </c>
      <c r="H92">
        <f>Table4[[#This Row],[N]]*Table4[[#This Row],[interation]]/Table4[[#This Row],[time /s]]</f>
        <v>3.5738431619786084</v>
      </c>
      <c r="I92">
        <f>Table4[[#This Row],[time /s]]/3600</f>
        <v>1.2436036622222224</v>
      </c>
      <c r="J92" s="31">
        <f>ABS(Table4[[#This Row],[error]])/Table4[[#This Row],[std]]</f>
        <v>1.3579392458518909</v>
      </c>
      <c r="K92" s="14">
        <f t="shared" si="5"/>
        <v>0.9742636907501151</v>
      </c>
    </row>
    <row r="93" spans="1:11" x14ac:dyDescent="0.3">
      <c r="A93">
        <v>1000</v>
      </c>
      <c r="B93" s="1">
        <v>0.97574966077707004</v>
      </c>
      <c r="C93" s="1">
        <v>4.13928230830747E-3</v>
      </c>
      <c r="D93" s="15">
        <v>5620.5697950000003</v>
      </c>
      <c r="E93" s="15">
        <v>20</v>
      </c>
      <c r="F93" s="23">
        <f t="shared" si="4"/>
        <v>1.5252236546050568E-3</v>
      </c>
      <c r="G93">
        <v>1.1457249631767901</v>
      </c>
      <c r="H93">
        <f>Table4[[#This Row],[N]]*Table4[[#This Row],[interation]]/Table4[[#This Row],[time /s]]</f>
        <v>3.5583580899203118</v>
      </c>
      <c r="I93">
        <f>Table4[[#This Row],[time /s]]/3600</f>
        <v>1.5612693875000001</v>
      </c>
      <c r="J93" s="31">
        <f>ABS(Table4[[#This Row],[error]])/Table4[[#This Row],[std]]</f>
        <v>0.36847538800239804</v>
      </c>
      <c r="K93" s="14">
        <f t="shared" si="5"/>
        <v>0.9742636907501151</v>
      </c>
    </row>
    <row r="94" spans="1:11" x14ac:dyDescent="0.3">
      <c r="A94">
        <v>2000</v>
      </c>
      <c r="B94" s="1">
        <v>0.97619165598090696</v>
      </c>
      <c r="C94" s="1">
        <v>2.83597127328472E-3</v>
      </c>
      <c r="D94" s="15">
        <v>11225.037076000001</v>
      </c>
      <c r="E94" s="15">
        <v>20</v>
      </c>
      <c r="F94" s="23">
        <f t="shared" si="4"/>
        <v>1.9788946761503112E-3</v>
      </c>
      <c r="G94">
        <v>1.29416855010804</v>
      </c>
      <c r="H94">
        <f>Table4[[#This Row],[N]]*Table4[[#This Row],[interation]]/Table4[[#This Row],[time /s]]</f>
        <v>3.5634626174663691</v>
      </c>
      <c r="I94">
        <f>Table4[[#This Row],[time /s]]/3600</f>
        <v>3.1180658544444446</v>
      </c>
      <c r="J94" s="31">
        <f>ABS(Table4[[#This Row],[error]])/Table4[[#This Row],[std]]</f>
        <v>0.69778375218106037</v>
      </c>
      <c r="K94" s="14">
        <f t="shared" si="5"/>
        <v>0.9742636907501151</v>
      </c>
    </row>
    <row r="95" spans="1:11" x14ac:dyDescent="0.3">
      <c r="A95">
        <v>3000</v>
      </c>
      <c r="B95" s="1">
        <v>0.97279644924364905</v>
      </c>
      <c r="C95" s="1">
        <v>2.5502114442741801E-3</v>
      </c>
      <c r="D95" s="15">
        <v>16806.002012000001</v>
      </c>
      <c r="E95" s="15">
        <v>20</v>
      </c>
      <c r="F95" s="23">
        <f>B95/B$5-1</f>
        <v>-1.5060003984510573E-3</v>
      </c>
      <c r="G95">
        <v>1.09784745834081</v>
      </c>
      <c r="H95">
        <f>Table4[[#This Row],[N]]*Table4[[#This Row],[interation]]/Table4[[#This Row],[time /s]]</f>
        <v>3.5701530891855278</v>
      </c>
      <c r="I95">
        <f>Table4[[#This Row],[time /s]]/3600</f>
        <v>4.6683338922222228</v>
      </c>
      <c r="J95" s="31">
        <f>ABS(Table4[[#This Row],[error]])/Table4[[#This Row],[std]]</f>
        <v>0.59053942442003371</v>
      </c>
      <c r="K95" s="14">
        <f t="shared" si="5"/>
        <v>0.9742636907501151</v>
      </c>
    </row>
    <row r="96" spans="1:11" x14ac:dyDescent="0.3">
      <c r="A96">
        <v>5000</v>
      </c>
      <c r="B96" s="1">
        <v>0.97080700472807402</v>
      </c>
      <c r="C96" s="1">
        <v>2.0296784458947201E-3</v>
      </c>
      <c r="D96" s="15">
        <v>28471.067965999999</v>
      </c>
      <c r="E96" s="15">
        <v>20</v>
      </c>
      <c r="F96" s="23">
        <f t="shared" si="4"/>
        <v>-3.5479984062422032E-3</v>
      </c>
      <c r="G96">
        <v>1.0901699434910901</v>
      </c>
      <c r="H96">
        <f>Table4[[#This Row],[N]]*Table4[[#This Row],[interation]]/Table4[[#This Row],[time /s]]</f>
        <v>3.5123375111681612</v>
      </c>
      <c r="I96">
        <f>Table4[[#This Row],[time /s]]/3600</f>
        <v>7.9086299905555553</v>
      </c>
      <c r="J96" s="31">
        <f>ABS(Table4[[#This Row],[error]])/Table4[[#This Row],[std]]</f>
        <v>1.7480593605447583</v>
      </c>
      <c r="K96" s="14">
        <f>B$5</f>
        <v>0.9742636907501151</v>
      </c>
    </row>
    <row r="97" spans="1:14" x14ac:dyDescent="0.3">
      <c r="A97">
        <v>10000</v>
      </c>
      <c r="B97" s="1">
        <v>0.97283924872993899</v>
      </c>
      <c r="C97" s="1">
        <v>1.3675480918551499E-3</v>
      </c>
      <c r="D97" s="15">
        <v>56222.440164</v>
      </c>
      <c r="E97" s="15">
        <v>17</v>
      </c>
      <c r="F97" s="23">
        <f t="shared" si="4"/>
        <v>-1.4620703139202051E-3</v>
      </c>
      <c r="G97">
        <v>1.0468643338310299</v>
      </c>
      <c r="H97">
        <f>Table4[[#This Row],[N]]*Table4[[#This Row],[interation]]/Table4[[#This Row],[time /s]]</f>
        <v>3.0237036938295918</v>
      </c>
      <c r="I97">
        <f>Table4[[#This Row],[time /s]]/3600</f>
        <v>15.617344490000001</v>
      </c>
      <c r="J97" s="31">
        <f>ABS(Table4[[#This Row],[error]])/Table4[[#This Row],[std]]</f>
        <v>1.0691180241689571</v>
      </c>
      <c r="K97" s="14">
        <f>B$5</f>
        <v>0.9742636907501151</v>
      </c>
    </row>
    <row r="98" spans="1:14" x14ac:dyDescent="0.3">
      <c r="A98">
        <v>20000</v>
      </c>
      <c r="B98" s="1">
        <v>0.97442273869045803</v>
      </c>
      <c r="C98" s="1">
        <v>9.5970702563293899E-4</v>
      </c>
      <c r="D98" s="15">
        <v>111933.442089</v>
      </c>
      <c r="E98" s="15">
        <v>20</v>
      </c>
      <c r="F98" s="21">
        <f>B98/B$5-1</f>
        <v>1.6324937678890983E-4</v>
      </c>
      <c r="G98">
        <v>1.1246117971245799</v>
      </c>
      <c r="H98">
        <f>Table4[[#This Row],[N]]*Table4[[#This Row],[interation]]/Table4[[#This Row],[time /s]]</f>
        <v>3.5735522158065489</v>
      </c>
      <c r="I98">
        <f>Table4[[#This Row],[time /s]]/3600</f>
        <v>31.092622802499999</v>
      </c>
      <c r="J98" s="31">
        <f>ABS(Table4[[#This Row],[error]])/Table4[[#This Row],[std]]</f>
        <v>0.17010334657209036</v>
      </c>
      <c r="K98" s="14">
        <f>B$5</f>
        <v>0.9742636907501151</v>
      </c>
    </row>
    <row r="99" spans="1:14" x14ac:dyDescent="0.3">
      <c r="A99">
        <v>50000</v>
      </c>
      <c r="B99" s="1"/>
      <c r="C99" s="24"/>
      <c r="D99" s="15"/>
      <c r="E99" s="15"/>
      <c r="F99" s="22"/>
      <c r="I99" s="5"/>
      <c r="J99" s="31"/>
      <c r="K99" s="14">
        <v>0.97430000000000005</v>
      </c>
    </row>
    <row r="102" spans="1:14" x14ac:dyDescent="0.3">
      <c r="A102" t="s">
        <v>51</v>
      </c>
    </row>
    <row r="104" spans="1:14" x14ac:dyDescent="0.3">
      <c r="A104" t="s">
        <v>28</v>
      </c>
      <c r="B104" t="s">
        <v>29</v>
      </c>
      <c r="C104">
        <v>1</v>
      </c>
      <c r="D104" t="s">
        <v>30</v>
      </c>
      <c r="E104" t="s">
        <v>33</v>
      </c>
      <c r="H104" s="25">
        <f>AVERAGE(K108:K118)*3</f>
        <v>3.4033226295919339</v>
      </c>
      <c r="I104" t="s">
        <v>49</v>
      </c>
      <c r="K104" t="s">
        <v>53</v>
      </c>
    </row>
    <row r="105" spans="1:14" x14ac:dyDescent="0.3">
      <c r="E105" t="s">
        <v>47</v>
      </c>
      <c r="F105">
        <v>20</v>
      </c>
      <c r="H105" s="25">
        <f>_xlfn.STDEV.S(K108:K118)</f>
        <v>4.6098267241727206E-2</v>
      </c>
    </row>
    <row r="107" spans="1:14" x14ac:dyDescent="0.3">
      <c r="A107" t="s">
        <v>6</v>
      </c>
      <c r="B107" t="s">
        <v>9</v>
      </c>
      <c r="C107" t="s">
        <v>27</v>
      </c>
      <c r="D107" t="s">
        <v>12</v>
      </c>
      <c r="E107" t="s">
        <v>48</v>
      </c>
      <c r="F107" t="s">
        <v>8</v>
      </c>
      <c r="G107" t="s">
        <v>21</v>
      </c>
      <c r="H107" t="s">
        <v>22</v>
      </c>
      <c r="I107" t="s">
        <v>23</v>
      </c>
      <c r="J107" t="s">
        <v>24</v>
      </c>
      <c r="K107" t="s">
        <v>45</v>
      </c>
      <c r="L107" t="s">
        <v>43</v>
      </c>
      <c r="M107" t="s">
        <v>50</v>
      </c>
      <c r="N107" t="s">
        <v>46</v>
      </c>
    </row>
    <row r="108" spans="1:14" x14ac:dyDescent="0.3">
      <c r="A108">
        <v>10</v>
      </c>
      <c r="B108" s="1">
        <v>0.89999999999991798</v>
      </c>
      <c r="C108" s="1">
        <v>9.4868382509655805E-2</v>
      </c>
      <c r="D108" s="15">
        <v>176.09594300000001</v>
      </c>
      <c r="E108">
        <v>20</v>
      </c>
      <c r="F108" s="9">
        <f t="shared" ref="F108:F121" si="6">B108/B$5-1</f>
        <v>-7.6225452570257701E-2</v>
      </c>
      <c r="G108">
        <v>2.66911798409155</v>
      </c>
      <c r="H108">
        <v>2.6655462700000001</v>
      </c>
      <c r="I108">
        <v>2.66699157</v>
      </c>
      <c r="J108">
        <v>2.6748161100000001</v>
      </c>
      <c r="K108">
        <f>Table47[[#This Row],[N]]*Table47[[#This Row],[interation]]/Table47[[#This Row],[time /s]]</f>
        <v>1.1357445071860628</v>
      </c>
      <c r="L108">
        <f>Table47[[#This Row],[time /s]]/3600</f>
        <v>4.891553972222222E-2</v>
      </c>
      <c r="M108" s="30">
        <f>ABS(Table47[[#This Row],[error]])/Table47[[#This Row],[std]]</f>
        <v>0.80348637294937952</v>
      </c>
      <c r="N108" s="14">
        <f t="shared" ref="N108:N120" si="7">B$5</f>
        <v>0.9742636907501151</v>
      </c>
    </row>
    <row r="109" spans="1:14" x14ac:dyDescent="0.3">
      <c r="A109">
        <v>20</v>
      </c>
      <c r="B109" s="1">
        <v>0.99997976694522905</v>
      </c>
      <c r="C109" s="1">
        <v>1.00916893667015E-4</v>
      </c>
      <c r="D109" s="15">
        <v>348.601651</v>
      </c>
      <c r="E109">
        <v>20</v>
      </c>
      <c r="F109" s="21">
        <f t="shared" si="6"/>
        <v>2.6395396276458039E-2</v>
      </c>
      <c r="G109">
        <v>3.9926993925645999</v>
      </c>
      <c r="H109">
        <v>3.8667701000000001</v>
      </c>
      <c r="I109">
        <v>3.8889929099999998</v>
      </c>
      <c r="J109">
        <v>4.2223351600000001</v>
      </c>
      <c r="K109">
        <f>Table47[[#This Row],[N]]*Table47[[#This Row],[interation]]/Table47[[#This Row],[time /s]]</f>
        <v>1.147441496196471</v>
      </c>
      <c r="L109">
        <f>Table47[[#This Row],[time /s]]/3600</f>
        <v>9.6833791944444442E-2</v>
      </c>
      <c r="M109" s="30">
        <f>ABS(Table47[[#This Row],[error]])/Table47[[#This Row],[std]]</f>
        <v>261.5557744330913</v>
      </c>
      <c r="N109" s="14">
        <f t="shared" si="7"/>
        <v>0.9742636907501151</v>
      </c>
    </row>
    <row r="110" spans="1:14" x14ac:dyDescent="0.3">
      <c r="A110">
        <v>50</v>
      </c>
      <c r="B110" s="1">
        <v>0.999834230140207</v>
      </c>
      <c r="C110" s="1">
        <v>1.5228336935008699E-4</v>
      </c>
      <c r="D110" s="15">
        <v>927.60307699999998</v>
      </c>
      <c r="E110" s="15">
        <v>20</v>
      </c>
      <c r="F110" s="21">
        <f t="shared" si="6"/>
        <v>2.6246014947354013E-2</v>
      </c>
      <c r="G110">
        <v>2.72469102398248</v>
      </c>
      <c r="H110">
        <v>2.7895240000000001</v>
      </c>
      <c r="I110">
        <v>2.61038025</v>
      </c>
      <c r="J110">
        <v>2.7741688199999999</v>
      </c>
      <c r="K110">
        <f>Table47[[#This Row],[N]]*Table47[[#This Row],[interation]]/Table47[[#This Row],[time /s]]</f>
        <v>1.0780473079435462</v>
      </c>
      <c r="L110">
        <f>Table47[[#This Row],[time /s]]/3600</f>
        <v>0.25766752138888888</v>
      </c>
      <c r="M110" s="30">
        <f>ABS(Table47[[#This Row],[error]])/Table47[[#This Row],[std]]</f>
        <v>172.34984397420689</v>
      </c>
      <c r="N110" s="14">
        <f t="shared" si="7"/>
        <v>0.9742636907501151</v>
      </c>
    </row>
    <row r="111" spans="1:14" x14ac:dyDescent="0.3">
      <c r="A111">
        <v>100</v>
      </c>
      <c r="B111" s="1">
        <v>0.97042322392989699</v>
      </c>
      <c r="C111" s="1">
        <v>1.46588795948069E-2</v>
      </c>
      <c r="D111" s="15">
        <v>1831.974514</v>
      </c>
      <c r="E111" s="15">
        <v>20</v>
      </c>
      <c r="F111" s="23">
        <f t="shared" si="6"/>
        <v>-3.9419172208513542E-3</v>
      </c>
      <c r="G111">
        <v>0.92499389026511303</v>
      </c>
      <c r="H111">
        <v>0.93257581000000001</v>
      </c>
      <c r="I111">
        <v>0.90983006</v>
      </c>
      <c r="J111">
        <v>0.93257581000000001</v>
      </c>
      <c r="K111">
        <f>Table47[[#This Row],[N]]*Table47[[#This Row],[interation]]/Table47[[#This Row],[time /s]]</f>
        <v>1.0917182442855753</v>
      </c>
      <c r="L111">
        <f>Table47[[#This Row],[time /s]]/3600</f>
        <v>0.5088818094444445</v>
      </c>
      <c r="M111" s="31">
        <f>ABS(Table47[[#This Row],[error]])/Table47[[#This Row],[std]]</f>
        <v>0.26890985735689038</v>
      </c>
      <c r="N111" s="14">
        <f t="shared" si="7"/>
        <v>0.9742636907501151</v>
      </c>
    </row>
    <row r="112" spans="1:14" x14ac:dyDescent="0.3">
      <c r="A112">
        <v>200</v>
      </c>
      <c r="B112" s="1">
        <v>0.974034364549624</v>
      </c>
      <c r="C112" s="1">
        <v>9.7130100995358407E-3</v>
      </c>
      <c r="D112" s="15">
        <v>3671.1841829999998</v>
      </c>
      <c r="E112" s="15">
        <v>20</v>
      </c>
      <c r="F112" s="21">
        <f t="shared" si="6"/>
        <v>-2.3538411896939504E-4</v>
      </c>
      <c r="G112">
        <v>1.6095438314436099</v>
      </c>
      <c r="H112">
        <v>1.6216775800000001</v>
      </c>
      <c r="I112">
        <v>1.59140774</v>
      </c>
      <c r="J112">
        <v>1.61554617</v>
      </c>
      <c r="K112">
        <f>Table47[[#This Row],[N]]*Table47[[#This Row],[interation]]/Table47[[#This Row],[time /s]]</f>
        <v>1.0895666903672754</v>
      </c>
      <c r="L112">
        <f>Table47[[#This Row],[time /s]]/3600</f>
        <v>1.0197733841666665</v>
      </c>
      <c r="M112" s="31">
        <f>ABS(Table47[[#This Row],[error]])/Table47[[#This Row],[std]]</f>
        <v>2.4233900362220711E-2</v>
      </c>
      <c r="N112" s="14">
        <f t="shared" si="7"/>
        <v>0.9742636907501151</v>
      </c>
    </row>
    <row r="113" spans="1:14" x14ac:dyDescent="0.3">
      <c r="A113">
        <v>500</v>
      </c>
      <c r="B113" s="1">
        <v>0.97095748797454795</v>
      </c>
      <c r="C113" s="1">
        <v>6.5270799099533296E-3</v>
      </c>
      <c r="D113" s="15">
        <v>9038.7205520000007</v>
      </c>
      <c r="E113" s="15">
        <v>20</v>
      </c>
      <c r="F113" s="21">
        <f t="shared" si="6"/>
        <v>-3.3935399696786162E-3</v>
      </c>
      <c r="G113">
        <v>1.21163967509254</v>
      </c>
      <c r="H113">
        <v>1.2316667800000001</v>
      </c>
      <c r="I113">
        <v>1.20162612</v>
      </c>
      <c r="J113">
        <v>1.20162612</v>
      </c>
      <c r="K113">
        <f>Table47[[#This Row],[N]]*Table47[[#This Row],[interation]]/Table47[[#This Row],[time /s]]</f>
        <v>1.1063512742173778</v>
      </c>
      <c r="L113">
        <f>Table47[[#This Row],[time /s]]/3600</f>
        <v>2.510755708888889</v>
      </c>
      <c r="M113" s="31">
        <f>ABS(Table47[[#This Row],[error]])/Table47[[#This Row],[std]]</f>
        <v>0.51991702514683646</v>
      </c>
      <c r="N113" s="14">
        <f t="shared" si="7"/>
        <v>0.9742636907501151</v>
      </c>
    </row>
    <row r="114" spans="1:14" x14ac:dyDescent="0.3">
      <c r="A114">
        <v>800</v>
      </c>
      <c r="B114" s="1">
        <v>0.97471052388777801</v>
      </c>
      <c r="C114" s="1">
        <v>4.6328836590388001E-3</v>
      </c>
      <c r="D114" s="15">
        <v>14403.683476</v>
      </c>
      <c r="E114" s="15">
        <v>20</v>
      </c>
      <c r="F114" s="21">
        <f t="shared" si="6"/>
        <v>4.5863675502366696E-4</v>
      </c>
      <c r="G114">
        <v>1.1983810712888701</v>
      </c>
      <c r="H114">
        <v>1.18786013</v>
      </c>
      <c r="I114">
        <v>1.20740827</v>
      </c>
      <c r="J114">
        <v>1.19987482</v>
      </c>
      <c r="K114">
        <f>Table47[[#This Row],[N]]*Table47[[#This Row],[interation]]/Table47[[#This Row],[time /s]]</f>
        <v>1.1108269649676659</v>
      </c>
      <c r="L114">
        <f>Table47[[#This Row],[time /s]]/3600</f>
        <v>4.0010231877777782</v>
      </c>
      <c r="M114" s="31">
        <f>ABS(Table47[[#This Row],[error]])/Table47[[#This Row],[std]]</f>
        <v>9.8995957761396039E-2</v>
      </c>
      <c r="N114" s="14">
        <f t="shared" si="7"/>
        <v>0.9742636907501151</v>
      </c>
    </row>
    <row r="115" spans="1:14" x14ac:dyDescent="0.3">
      <c r="A115">
        <v>1000</v>
      </c>
      <c r="B115" s="1">
        <v>0.976520694196089</v>
      </c>
      <c r="C115" s="1">
        <v>4.00211494721081E-3</v>
      </c>
      <c r="D115" s="15">
        <v>16559.163094</v>
      </c>
      <c r="E115" s="15">
        <v>20</v>
      </c>
      <c r="F115" s="23">
        <f t="shared" si="6"/>
        <v>2.316624818724522E-3</v>
      </c>
      <c r="G115">
        <v>1.00735465515953</v>
      </c>
      <c r="H115">
        <v>0.99043183999999995</v>
      </c>
      <c r="I115">
        <v>1.0422059100000001</v>
      </c>
      <c r="J115">
        <v>0.98942620999999997</v>
      </c>
      <c r="K115">
        <f>Table47[[#This Row],[N]]*Table47[[#This Row],[interation]]/Table47[[#This Row],[time /s]]</f>
        <v>1.2077905076764865</v>
      </c>
      <c r="L115">
        <f>Table47[[#This Row],[time /s]]/3600</f>
        <v>4.5997675261111111</v>
      </c>
      <c r="M115" s="31">
        <f>ABS(Table47[[#This Row],[error]])/Table47[[#This Row],[std]]</f>
        <v>0.5788501453060575</v>
      </c>
      <c r="N115" s="14">
        <f t="shared" si="7"/>
        <v>0.9742636907501151</v>
      </c>
    </row>
    <row r="116" spans="1:14" x14ac:dyDescent="0.3">
      <c r="A116">
        <v>2000</v>
      </c>
      <c r="B116" s="1">
        <v>0.97260897655259304</v>
      </c>
      <c r="C116" s="1">
        <v>3.1379606387295601E-3</v>
      </c>
      <c r="D116" s="15">
        <v>35556.100186000003</v>
      </c>
      <c r="E116" s="15">
        <v>20</v>
      </c>
      <c r="F116" s="23">
        <f t="shared" si="6"/>
        <v>-1.6984253988240328E-3</v>
      </c>
      <c r="G116">
        <v>1.0180555555555499</v>
      </c>
      <c r="H116">
        <v>1.0069444400000001</v>
      </c>
      <c r="I116">
        <v>1.04027778</v>
      </c>
      <c r="J116">
        <v>1.0069444400000001</v>
      </c>
      <c r="K116">
        <f>Table47[[#This Row],[N]]*Table47[[#This Row],[interation]]/Table47[[#This Row],[time /s]]</f>
        <v>1.1249827678163016</v>
      </c>
      <c r="L116">
        <f>Table47[[#This Row],[time /s]]/3600</f>
        <v>9.8766944961111118</v>
      </c>
      <c r="M116" s="31">
        <f>ABS(Table47[[#This Row],[error]])/Table47[[#This Row],[std]]</f>
        <v>0.54125133944052917</v>
      </c>
      <c r="N116" s="14">
        <f t="shared" si="7"/>
        <v>0.9742636907501151</v>
      </c>
    </row>
    <row r="117" spans="1:14" x14ac:dyDescent="0.3">
      <c r="A117">
        <v>3000</v>
      </c>
      <c r="B117" s="1">
        <v>0.96885786348300795</v>
      </c>
      <c r="C117" s="1">
        <v>2.66382368565496E-3</v>
      </c>
      <c r="D117" s="15">
        <v>50842.137107000002</v>
      </c>
      <c r="E117" s="15">
        <v>20</v>
      </c>
      <c r="F117" s="23">
        <f t="shared" si="6"/>
        <v>-5.5486284857285684E-3</v>
      </c>
      <c r="G117">
        <v>0.96682849921400005</v>
      </c>
      <c r="H117">
        <v>0.96510669000000004</v>
      </c>
      <c r="I117">
        <v>0.97541856000000005</v>
      </c>
      <c r="J117">
        <v>0.95996024999999996</v>
      </c>
      <c r="K117">
        <f>Table47[[#This Row],[N]]*Table47[[#This Row],[interation]]/Table47[[#This Row],[time /s]]</f>
        <v>1.1801234844579169</v>
      </c>
      <c r="L117">
        <f>Table47[[#This Row],[time /s]]/3600</f>
        <v>14.122815863055557</v>
      </c>
      <c r="M117" s="32">
        <f>ABS(Table47[[#This Row],[error]])/Table47[[#This Row],[std]]</f>
        <v>2.0829563591647076</v>
      </c>
      <c r="N117" s="14">
        <f t="shared" si="7"/>
        <v>0.9742636907501151</v>
      </c>
    </row>
    <row r="118" spans="1:14" x14ac:dyDescent="0.3">
      <c r="A118">
        <v>5000</v>
      </c>
      <c r="B118" s="1">
        <v>0.97283304995231501</v>
      </c>
      <c r="C118" s="1">
        <v>1.9672322652768801E-3</v>
      </c>
      <c r="D118" s="15">
        <v>82901.114780999997</v>
      </c>
      <c r="E118" s="15">
        <v>20</v>
      </c>
      <c r="F118" s="23">
        <f t="shared" si="6"/>
        <v>-1.4684328394694024E-3</v>
      </c>
      <c r="G118">
        <v>1.1056124408624299</v>
      </c>
      <c r="H118">
        <v>1.11386791</v>
      </c>
      <c r="I118">
        <v>1.12156273</v>
      </c>
      <c r="J118">
        <v>1.08140668</v>
      </c>
      <c r="K118">
        <f>Table47[[#This Row],[N]]*Table47[[#This Row],[interation]]/Table47[[#This Row],[time /s]]</f>
        <v>1.2062563967224103</v>
      </c>
      <c r="L118">
        <f>Table47[[#This Row],[time /s]]/3600</f>
        <v>23.028087439166665</v>
      </c>
      <c r="M118" s="31">
        <f>ABS(Table47[[#This Row],[error]])/Table47[[#This Row],[std]]</f>
        <v>0.74644609352354552</v>
      </c>
      <c r="N118" s="14">
        <f t="shared" si="7"/>
        <v>0.9742636907501151</v>
      </c>
    </row>
    <row r="119" spans="1:14" x14ac:dyDescent="0.3">
      <c r="A119">
        <v>10000</v>
      </c>
      <c r="B119" s="1">
        <v>0.97291042044462706</v>
      </c>
      <c r="C119" s="1">
        <v>1.35211337422687E-3</v>
      </c>
      <c r="D119" s="15">
        <v>172397.84753200001</v>
      </c>
      <c r="E119" s="15">
        <v>20</v>
      </c>
      <c r="F119" s="9">
        <f t="shared" si="6"/>
        <v>-1.3890185155582824E-3</v>
      </c>
      <c r="G119">
        <v>1.0707615407533899</v>
      </c>
      <c r="H119">
        <v>1.0633587</v>
      </c>
      <c r="I119">
        <v>1.09339067</v>
      </c>
      <c r="J119">
        <v>1.0555352499999999</v>
      </c>
      <c r="K119">
        <f>Table47[[#This Row],[N]]*Table47[[#This Row],[interation]]/Table47[[#This Row],[time /s]]</f>
        <v>1.1601072917275057</v>
      </c>
      <c r="L119">
        <f>Table47[[#This Row],[time /s]]/3600</f>
        <v>47.888290981111112</v>
      </c>
      <c r="M119" s="31">
        <f>ABS(Table47[[#This Row],[error]])/Table47[[#This Row],[std]]</f>
        <v>1.0272944133494091</v>
      </c>
      <c r="N119" s="14">
        <f t="shared" si="7"/>
        <v>0.9742636907501151</v>
      </c>
    </row>
    <row r="120" spans="1:14" x14ac:dyDescent="0.3">
      <c r="A120">
        <v>20000</v>
      </c>
      <c r="B120" s="1"/>
      <c r="C120" s="1"/>
      <c r="D120" s="15"/>
      <c r="E120" s="15">
        <v>20</v>
      </c>
      <c r="F120" s="21">
        <f t="shared" si="6"/>
        <v>-1</v>
      </c>
      <c r="K120" t="e">
        <f>Table47[[#This Row],[N]]*Table47[[#This Row],[interation]]/Table47[[#This Row],[time /s]]</f>
        <v>#DIV/0!</v>
      </c>
      <c r="L120">
        <f>Table47[[#This Row],[time /s]]/3600</f>
        <v>0</v>
      </c>
      <c r="M120" s="31" t="e">
        <f>ABS(Table47[[#This Row],[error]])/Table47[[#This Row],[std]]</f>
        <v>#DIV/0!</v>
      </c>
      <c r="N120" s="14">
        <f t="shared" si="7"/>
        <v>0.9742636907501151</v>
      </c>
    </row>
    <row r="121" spans="1:14" x14ac:dyDescent="0.3">
      <c r="A121">
        <v>50000</v>
      </c>
      <c r="B121" s="1"/>
      <c r="C121" s="24"/>
      <c r="D121" s="15"/>
      <c r="E121" s="15"/>
      <c r="F121" s="22">
        <f t="shared" si="6"/>
        <v>-1</v>
      </c>
      <c r="L121" s="5"/>
      <c r="M121" s="31"/>
      <c r="N121" s="14"/>
    </row>
    <row r="125" spans="1:14" x14ac:dyDescent="0.3">
      <c r="A125" t="s">
        <v>55</v>
      </c>
    </row>
    <row r="127" spans="1:14" x14ac:dyDescent="0.3">
      <c r="A127" t="s">
        <v>28</v>
      </c>
      <c r="B127" t="s">
        <v>29</v>
      </c>
      <c r="C127">
        <v>1</v>
      </c>
      <c r="D127" t="s">
        <v>30</v>
      </c>
      <c r="E127" t="s">
        <v>31</v>
      </c>
      <c r="H127" s="25">
        <f>AVERAGE(H131:H141)</f>
        <v>219.47972931048059</v>
      </c>
      <c r="I127" t="s">
        <v>49</v>
      </c>
      <c r="K127" t="s">
        <v>52</v>
      </c>
    </row>
    <row r="128" spans="1:14" x14ac:dyDescent="0.3">
      <c r="E128" t="s">
        <v>47</v>
      </c>
      <c r="F128">
        <v>20</v>
      </c>
      <c r="H128" s="25">
        <f>_xlfn.STDEV.S(H131:H141)</f>
        <v>2.5954777181250956</v>
      </c>
    </row>
    <row r="130" spans="1:15" x14ac:dyDescent="0.3">
      <c r="A130" t="s">
        <v>6</v>
      </c>
      <c r="B130" t="s">
        <v>9</v>
      </c>
      <c r="C130" t="s">
        <v>27</v>
      </c>
      <c r="D130" t="s">
        <v>12</v>
      </c>
      <c r="E130" t="s">
        <v>48</v>
      </c>
      <c r="F130" t="s">
        <v>8</v>
      </c>
      <c r="G130" t="s">
        <v>21</v>
      </c>
      <c r="H130" t="s">
        <v>45</v>
      </c>
      <c r="I130" t="s">
        <v>43</v>
      </c>
      <c r="J130" t="s">
        <v>50</v>
      </c>
      <c r="K130" t="s">
        <v>46</v>
      </c>
      <c r="L130" t="s">
        <v>37</v>
      </c>
      <c r="M130" t="s">
        <v>59</v>
      </c>
      <c r="N130" t="s">
        <v>60</v>
      </c>
      <c r="O130" t="s">
        <v>69</v>
      </c>
    </row>
    <row r="131" spans="1:15" x14ac:dyDescent="0.3">
      <c r="A131">
        <v>10</v>
      </c>
      <c r="B131" s="1">
        <v>0.99999999918793203</v>
      </c>
      <c r="C131" s="1">
        <v>1.0000000000296701E-4</v>
      </c>
      <c r="D131" s="15">
        <v>0.92199399999999998</v>
      </c>
      <c r="E131">
        <v>20</v>
      </c>
      <c r="F131" s="9">
        <f t="shared" ref="F131:F134" si="8">B131/B$5-1</f>
        <v>2.6416162977398683E-2</v>
      </c>
      <c r="G131" s="3">
        <v>1.8196601152388401</v>
      </c>
      <c r="H131" s="15">
        <f>Table48[[#This Row],[N]]*Table48[[#This Row],[interation]]/Table48[[#This Row],[time /s]]</f>
        <v>216.9211513307028</v>
      </c>
      <c r="I131" s="25">
        <f>Table48[[#This Row],[time /s]]/3600</f>
        <v>2.5610944444444443E-4</v>
      </c>
      <c r="J131" s="30">
        <f>(Table48[[#This Row],[eff (stochastic)]]-$C$190)/Table48[[#This Row],[std]]</f>
        <v>267.3253486063486</v>
      </c>
      <c r="K131" s="14">
        <f t="shared" ref="K131:K140" si="9">B$5</f>
        <v>0.9742636907501151</v>
      </c>
      <c r="L131">
        <f>K131*I$3</f>
        <v>3.1730479874331137E-4</v>
      </c>
      <c r="M131" s="14">
        <f>K131-L131</f>
        <v>0.97394638595137184</v>
      </c>
      <c r="N131" s="14">
        <f>K131+L131</f>
        <v>0.97458099554885835</v>
      </c>
      <c r="O131" s="21">
        <f>$C$190</f>
        <v>0.97326746432650402</v>
      </c>
    </row>
    <row r="132" spans="1:15" x14ac:dyDescent="0.3">
      <c r="A132">
        <v>20</v>
      </c>
      <c r="B132" s="1">
        <v>0.97085354760542597</v>
      </c>
      <c r="C132" s="1">
        <v>2.8394745858847499E-2</v>
      </c>
      <c r="D132" s="15">
        <v>1.8123</v>
      </c>
      <c r="E132">
        <v>20</v>
      </c>
      <c r="F132" s="21">
        <f t="shared" si="8"/>
        <v>-3.5002260446178601E-3</v>
      </c>
      <c r="G132" s="3">
        <v>1.9787137682881299</v>
      </c>
      <c r="H132" s="15">
        <f>Table48[[#This Row],[N]]*Table48[[#This Row],[interation]]/Table48[[#This Row],[time /s]]</f>
        <v>220.71400982177343</v>
      </c>
      <c r="I132" s="25">
        <f>Table48[[#This Row],[time /s]]/3600</f>
        <v>5.0341666666666666E-4</v>
      </c>
      <c r="J132" s="35">
        <f>(Table48[[#This Row],[eff (stochastic)]]-$C$190)/Table48[[#This Row],[std]]</f>
        <v>-8.5012795433275418E-2</v>
      </c>
      <c r="K132" s="14">
        <f t="shared" si="9"/>
        <v>0.9742636907501151</v>
      </c>
      <c r="L132">
        <f t="shared" ref="L132:L154" si="10">K132*I$3</f>
        <v>3.1730479874331137E-4</v>
      </c>
      <c r="M132" s="14">
        <f t="shared" ref="M132:M154" si="11">K132-L132</f>
        <v>0.97394638595137184</v>
      </c>
      <c r="N132" s="14">
        <f t="shared" ref="N132:N154" si="12">K132+L132</f>
        <v>0.97458099554885835</v>
      </c>
      <c r="O132" s="21">
        <f t="shared" ref="O132:O154" si="13">$C$190</f>
        <v>0.97326746432650402</v>
      </c>
    </row>
    <row r="133" spans="1:15" x14ac:dyDescent="0.3">
      <c r="A133">
        <v>50</v>
      </c>
      <c r="B133" s="1">
        <v>0.97955893087547896</v>
      </c>
      <c r="C133" s="1">
        <v>1.54246475427962E-2</v>
      </c>
      <c r="D133" s="15">
        <v>4.5312739999999998</v>
      </c>
      <c r="E133" s="15">
        <v>20</v>
      </c>
      <c r="F133" s="21">
        <f t="shared" si="8"/>
        <v>5.4351200559337176E-3</v>
      </c>
      <c r="G133" s="3">
        <v>1.4156747295438501</v>
      </c>
      <c r="H133" s="15">
        <f>Table48[[#This Row],[N]]*Table48[[#This Row],[interation]]/Table48[[#This Row],[time /s]]</f>
        <v>220.68848628443126</v>
      </c>
      <c r="I133" s="25">
        <f>Table48[[#This Row],[time /s]]/3600</f>
        <v>1.2586872222222223E-3</v>
      </c>
      <c r="J133" s="35">
        <f>(Table48[[#This Row],[eff (stochastic)]]-$C$190)/Table48[[#This Row],[std]]</f>
        <v>0.40788397475657451</v>
      </c>
      <c r="K133" s="14">
        <f t="shared" si="9"/>
        <v>0.9742636907501151</v>
      </c>
      <c r="L133">
        <f t="shared" si="10"/>
        <v>3.1730479874331137E-4</v>
      </c>
      <c r="M133" s="14">
        <f t="shared" si="11"/>
        <v>0.97394638595137184</v>
      </c>
      <c r="N133" s="14">
        <f t="shared" si="12"/>
        <v>0.97458099554885835</v>
      </c>
      <c r="O133" s="21">
        <f t="shared" si="13"/>
        <v>0.97326746432650402</v>
      </c>
    </row>
    <row r="134" spans="1:15" x14ac:dyDescent="0.3">
      <c r="A134">
        <v>100</v>
      </c>
      <c r="B134" s="1">
        <v>0.97082072522149199</v>
      </c>
      <c r="C134" s="1">
        <v>1.5563360432562699E-2</v>
      </c>
      <c r="D134" s="15">
        <v>9.3910239999999998</v>
      </c>
      <c r="E134" s="15">
        <v>20</v>
      </c>
      <c r="F134" s="23">
        <f t="shared" si="8"/>
        <v>-3.533915470022575E-3</v>
      </c>
      <c r="G134" s="3">
        <v>1.6177539619694401</v>
      </c>
      <c r="H134" s="15">
        <f>Table48[[#This Row],[N]]*Table48[[#This Row],[interation]]/Table48[[#This Row],[time /s]]</f>
        <v>212.96932049156726</v>
      </c>
      <c r="I134" s="25">
        <f>Table48[[#This Row],[time /s]]/3600</f>
        <v>2.6086177777777777E-3</v>
      </c>
      <c r="J134" s="35">
        <f>(Table48[[#This Row],[eff (stochastic)]]-$C$190)/Table48[[#This Row],[std]]</f>
        <v>-0.15721149141369237</v>
      </c>
      <c r="K134" s="14">
        <f t="shared" si="9"/>
        <v>0.9742636907501151</v>
      </c>
      <c r="L134">
        <f t="shared" si="10"/>
        <v>3.1730479874331137E-4</v>
      </c>
      <c r="M134" s="14">
        <f t="shared" si="11"/>
        <v>0.97394638595137184</v>
      </c>
      <c r="N134" s="14">
        <f t="shared" si="12"/>
        <v>0.97458099554885835</v>
      </c>
      <c r="O134" s="21">
        <f t="shared" si="13"/>
        <v>0.97326746432650402</v>
      </c>
    </row>
    <row r="135" spans="1:15" x14ac:dyDescent="0.3">
      <c r="A135">
        <v>200</v>
      </c>
      <c r="B135" s="1">
        <v>0.97895324430115704</v>
      </c>
      <c r="C135" s="1">
        <v>8.1950683426093105E-3</v>
      </c>
      <c r="D135" s="15">
        <v>17.984493000000001</v>
      </c>
      <c r="E135" s="15">
        <v>20</v>
      </c>
      <c r="F135" s="21">
        <f>B135/B$5-1</f>
        <v>4.8134335658462923E-3</v>
      </c>
      <c r="G135" s="3">
        <v>1.6362146072069099</v>
      </c>
      <c r="H135" s="15">
        <f>Table48[[#This Row],[N]]*Table48[[#This Row],[interation]]/Table48[[#This Row],[time /s]]</f>
        <v>222.41383173826472</v>
      </c>
      <c r="I135" s="25">
        <f>Table48[[#This Row],[time /s]]/3600</f>
        <v>4.9956925000000001E-3</v>
      </c>
      <c r="J135" s="35">
        <f>(Table48[[#This Row],[eff (stochastic)]]-$C$190)/Table48[[#This Row],[std]]</f>
        <v>0.69380507116584633</v>
      </c>
      <c r="K135" s="14">
        <f t="shared" si="9"/>
        <v>0.9742636907501151</v>
      </c>
      <c r="L135">
        <f t="shared" si="10"/>
        <v>3.1730479874331137E-4</v>
      </c>
      <c r="M135" s="14">
        <f t="shared" si="11"/>
        <v>0.97394638595137184</v>
      </c>
      <c r="N135" s="14">
        <f t="shared" si="12"/>
        <v>0.97458099554885835</v>
      </c>
      <c r="O135" s="21">
        <f t="shared" si="13"/>
        <v>0.97326746432650402</v>
      </c>
    </row>
    <row r="136" spans="1:15" x14ac:dyDescent="0.3">
      <c r="A136">
        <v>500</v>
      </c>
      <c r="B136" s="1">
        <v>0.97140316539775595</v>
      </c>
      <c r="C136" s="1">
        <v>5.87264871686171E-3</v>
      </c>
      <c r="D136" s="15">
        <v>45.578356999999997</v>
      </c>
      <c r="E136" s="15">
        <v>20</v>
      </c>
      <c r="F136" s="21">
        <f>B136/B$5-1</f>
        <v>-2.9360894586523134E-3</v>
      </c>
      <c r="G136" s="3">
        <v>1.0444918509418399</v>
      </c>
      <c r="H136" s="15">
        <f>Table48[[#This Row],[N]]*Table48[[#This Row],[interation]]/Table48[[#This Row],[time /s]]</f>
        <v>219.40237994976434</v>
      </c>
      <c r="I136" s="25">
        <f>Table48[[#This Row],[time /s]]/3600</f>
        <v>1.2660654722222222E-2</v>
      </c>
      <c r="J136" s="35">
        <f>(Table48[[#This Row],[eff (stochastic)]]-$C$190)/Table48[[#This Row],[std]]</f>
        <v>-0.31745452837920285</v>
      </c>
      <c r="K136" s="14">
        <f t="shared" si="9"/>
        <v>0.9742636907501151</v>
      </c>
      <c r="L136">
        <f t="shared" si="10"/>
        <v>3.1730479874331137E-4</v>
      </c>
      <c r="M136" s="14">
        <f t="shared" si="11"/>
        <v>0.97394638595137184</v>
      </c>
      <c r="N136" s="14">
        <f t="shared" si="12"/>
        <v>0.97458099554885835</v>
      </c>
      <c r="O136" s="21">
        <f t="shared" si="13"/>
        <v>0.97326746432650402</v>
      </c>
    </row>
    <row r="137" spans="1:15" x14ac:dyDescent="0.3">
      <c r="A137">
        <v>800</v>
      </c>
      <c r="B137" s="1">
        <v>0.97075401112749304</v>
      </c>
      <c r="C137" s="1">
        <v>5.10582693702519E-3</v>
      </c>
      <c r="D137" s="15">
        <v>72.531563000000006</v>
      </c>
      <c r="E137" s="15">
        <v>20</v>
      </c>
      <c r="F137" s="21">
        <f>B137/B$5-1</f>
        <v>-3.6023918944571021E-3</v>
      </c>
      <c r="G137" s="3">
        <v>1</v>
      </c>
      <c r="H137" s="15">
        <f>Table48[[#This Row],[N]]*Table48[[#This Row],[interation]]/Table48[[#This Row],[time /s]]</f>
        <v>220.59361935989162</v>
      </c>
      <c r="I137" s="25">
        <f>Table48[[#This Row],[time /s]]/3600</f>
        <v>2.014765638888889E-2</v>
      </c>
      <c r="J137" s="35">
        <f>(Table48[[#This Row],[eff (stochastic)]]-$C$190)/Table48[[#This Row],[std]]</f>
        <v>-0.49227152232374477</v>
      </c>
      <c r="K137" s="14">
        <f t="shared" si="9"/>
        <v>0.9742636907501151</v>
      </c>
      <c r="L137">
        <f t="shared" si="10"/>
        <v>3.1730479874331137E-4</v>
      </c>
      <c r="M137" s="14">
        <f t="shared" si="11"/>
        <v>0.97394638595137184</v>
      </c>
      <c r="N137" s="14">
        <f t="shared" si="12"/>
        <v>0.97458099554885835</v>
      </c>
      <c r="O137" s="21">
        <f t="shared" si="13"/>
        <v>0.97326746432650402</v>
      </c>
    </row>
    <row r="138" spans="1:15" x14ac:dyDescent="0.3">
      <c r="A138">
        <v>1000</v>
      </c>
      <c r="B138" s="1">
        <v>0.97498556163389205</v>
      </c>
      <c r="C138" s="1">
        <v>4.1321082703423698E-3</v>
      </c>
      <c r="D138" s="15">
        <v>90.797678000000005</v>
      </c>
      <c r="E138" s="15">
        <v>20</v>
      </c>
      <c r="F138" s="23">
        <f t="shared" ref="F138:F139" si="14">B138/B$5-1</f>
        <v>7.4093994329316182E-4</v>
      </c>
      <c r="G138" s="3">
        <v>1.10835055967366</v>
      </c>
      <c r="H138" s="15">
        <f>Table48[[#This Row],[N]]*Table48[[#This Row],[interation]]/Table48[[#This Row],[time /s]]</f>
        <v>220.26995007515498</v>
      </c>
      <c r="I138" s="25">
        <f>Table48[[#This Row],[time /s]]/3600</f>
        <v>2.5221577222222225E-2</v>
      </c>
      <c r="J138" s="35">
        <f>(Table48[[#This Row],[eff (stochastic)]]-$C$190)/Table48[[#This Row],[std]]</f>
        <v>0.41579193839605727</v>
      </c>
      <c r="K138" s="14">
        <f t="shared" si="9"/>
        <v>0.9742636907501151</v>
      </c>
      <c r="L138">
        <f t="shared" si="10"/>
        <v>3.1730479874331137E-4</v>
      </c>
      <c r="M138" s="14">
        <f t="shared" si="11"/>
        <v>0.97394638595137184</v>
      </c>
      <c r="N138" s="14">
        <f t="shared" si="12"/>
        <v>0.97458099554885835</v>
      </c>
      <c r="O138" s="21">
        <f t="shared" si="13"/>
        <v>0.97326746432650402</v>
      </c>
    </row>
    <row r="139" spans="1:15" x14ac:dyDescent="0.3">
      <c r="A139">
        <v>2000</v>
      </c>
      <c r="B139" s="1">
        <v>0.970045219378184</v>
      </c>
      <c r="C139" s="1">
        <v>3.2146787962424798E-3</v>
      </c>
      <c r="D139" s="15">
        <v>182.73725300000001</v>
      </c>
      <c r="E139" s="15">
        <v>20</v>
      </c>
      <c r="F139" s="23">
        <f t="shared" si="14"/>
        <v>-4.3299072027237484E-3</v>
      </c>
      <c r="G139" s="3">
        <v>1.0181806160862901</v>
      </c>
      <c r="H139" s="15">
        <f>Table48[[#This Row],[N]]*Table48[[#This Row],[interation]]/Table48[[#This Row],[time /s]]</f>
        <v>218.8935170214034</v>
      </c>
      <c r="I139" s="25">
        <f>Table48[[#This Row],[time /s]]/3600</f>
        <v>5.0760348055555557E-2</v>
      </c>
      <c r="J139" s="35">
        <f>(Table48[[#This Row],[eff (stochastic)]]-$C$190)/Table48[[#This Row],[std]]</f>
        <v>-1.0023536261496429</v>
      </c>
      <c r="K139" s="14">
        <f t="shared" si="9"/>
        <v>0.9742636907501151</v>
      </c>
      <c r="L139">
        <f t="shared" si="10"/>
        <v>3.1730479874331137E-4</v>
      </c>
      <c r="M139" s="14">
        <f t="shared" si="11"/>
        <v>0.97394638595137184</v>
      </c>
      <c r="N139" s="14">
        <f t="shared" si="12"/>
        <v>0.97458099554885835</v>
      </c>
      <c r="O139" s="21">
        <f t="shared" si="13"/>
        <v>0.97326746432650402</v>
      </c>
    </row>
    <row r="140" spans="1:15" x14ac:dyDescent="0.3">
      <c r="A140">
        <v>3000</v>
      </c>
      <c r="B140" s="1">
        <v>0.980185355239793</v>
      </c>
      <c r="C140" s="1">
        <v>2.1211993826268298E-3</v>
      </c>
      <c r="D140" s="15">
        <v>272.96894099999997</v>
      </c>
      <c r="E140" s="15">
        <v>20</v>
      </c>
      <c r="F140" s="23">
        <f>B140/B$5-1</f>
        <v>6.0780921488705619E-3</v>
      </c>
      <c r="G140" s="3">
        <v>1.31308230427802</v>
      </c>
      <c r="H140" s="15">
        <f>Table48[[#This Row],[N]]*Table48[[#This Row],[interation]]/Table48[[#This Row],[time /s]]</f>
        <v>219.80522685179778</v>
      </c>
      <c r="I140" s="25">
        <f>Table48[[#This Row],[time /s]]/3600</f>
        <v>7.5824705833333325E-2</v>
      </c>
      <c r="J140" s="30">
        <f>(Table48[[#This Row],[eff (stochastic)]]-$C$190)/Table48[[#This Row],[std]]</f>
        <v>3.2613110158094019</v>
      </c>
      <c r="K140" s="14">
        <f t="shared" si="9"/>
        <v>0.9742636907501151</v>
      </c>
      <c r="L140">
        <f t="shared" si="10"/>
        <v>3.1730479874331137E-4</v>
      </c>
      <c r="M140" s="14">
        <f t="shared" si="11"/>
        <v>0.97394638595137184</v>
      </c>
      <c r="N140" s="14">
        <f t="shared" si="12"/>
        <v>0.97458099554885835</v>
      </c>
      <c r="O140" s="21">
        <f t="shared" si="13"/>
        <v>0.97326746432650402</v>
      </c>
    </row>
    <row r="141" spans="1:15" x14ac:dyDescent="0.3">
      <c r="A141">
        <v>5000</v>
      </c>
      <c r="B141" s="1">
        <v>0.97510731060224398</v>
      </c>
      <c r="C141" s="1">
        <v>1.8605943856475099E-3</v>
      </c>
      <c r="D141" s="15">
        <v>451.25227799999999</v>
      </c>
      <c r="E141" s="15">
        <v>20</v>
      </c>
      <c r="F141" s="23">
        <f t="shared" ref="F141:F145" si="15">B141/B$5-1</f>
        <v>8.6590505233696824E-4</v>
      </c>
      <c r="G141" s="3">
        <v>1.08853059837199</v>
      </c>
      <c r="H141" s="15">
        <f>Table48[[#This Row],[N]]*Table48[[#This Row],[interation]]/Table48[[#This Row],[time /s]]</f>
        <v>221.60552949053479</v>
      </c>
      <c r="I141" s="25">
        <f>Table48[[#This Row],[time /s]]/3600</f>
        <v>0.12534785500000001</v>
      </c>
      <c r="J141" s="35">
        <f>(Table48[[#This Row],[eff (stochastic)]]-$C$190)/Table48[[#This Row],[std]]</f>
        <v>0.98884866574488528</v>
      </c>
      <c r="K141" s="14">
        <f>B$5</f>
        <v>0.9742636907501151</v>
      </c>
      <c r="L141">
        <f t="shared" si="10"/>
        <v>3.1730479874331137E-4</v>
      </c>
      <c r="M141" s="14">
        <f t="shared" si="11"/>
        <v>0.97394638595137184</v>
      </c>
      <c r="N141" s="14">
        <f t="shared" si="12"/>
        <v>0.97458099554885835</v>
      </c>
      <c r="O141" s="21">
        <f t="shared" si="13"/>
        <v>0.97326746432650402</v>
      </c>
    </row>
    <row r="142" spans="1:15" x14ac:dyDescent="0.3">
      <c r="A142">
        <v>7000</v>
      </c>
      <c r="B142" s="1">
        <v>0.97255782318272999</v>
      </c>
      <c r="C142" s="1">
        <v>1.6474252699531699E-3</v>
      </c>
      <c r="D142" s="15">
        <v>674.86001599999997</v>
      </c>
      <c r="E142" s="15">
        <v>20</v>
      </c>
      <c r="F142" s="21">
        <f>B142/B$5-1</f>
        <v>-1.7509300444848996E-3</v>
      </c>
      <c r="G142" s="3">
        <v>1.0932755634731199</v>
      </c>
      <c r="H142" s="15">
        <f>Table48[[#This Row],[N]]*Table48[[#This Row],[interation]]/Table48[[#This Row],[time /s]]</f>
        <v>207.45042924575932</v>
      </c>
      <c r="I142" s="25">
        <f>Table48[[#This Row],[time /s]]/3600</f>
        <v>0.18746111555555556</v>
      </c>
      <c r="J142" s="35">
        <f>(Table48[[#This Row],[eff (stochastic)]]-$C$190)/Table48[[#This Row],[std]]</f>
        <v>-0.4307577143054287</v>
      </c>
      <c r="K142" s="14">
        <f t="shared" ref="K142:K154" si="16">B$5</f>
        <v>0.9742636907501151</v>
      </c>
      <c r="L142">
        <f t="shared" si="10"/>
        <v>3.1730479874331137E-4</v>
      </c>
      <c r="M142" s="14">
        <f t="shared" si="11"/>
        <v>0.97394638595137184</v>
      </c>
      <c r="N142" s="14">
        <f t="shared" si="12"/>
        <v>0.97458099554885835</v>
      </c>
      <c r="O142" s="21">
        <f t="shared" si="13"/>
        <v>0.97326746432650402</v>
      </c>
    </row>
    <row r="143" spans="1:15" x14ac:dyDescent="0.3">
      <c r="A143">
        <v>8000</v>
      </c>
      <c r="B143" s="1">
        <v>0.97184209602948401</v>
      </c>
      <c r="C143" s="1">
        <v>1.57708983512519E-3</v>
      </c>
      <c r="D143" s="15">
        <v>756.95043299999998</v>
      </c>
      <c r="E143" s="15">
        <v>20</v>
      </c>
      <c r="F143" s="21">
        <f>B143/B$5-1</f>
        <v>-2.4855639634548954E-3</v>
      </c>
      <c r="G143" s="3">
        <v>1.00004085634782</v>
      </c>
      <c r="H143" s="15">
        <f>Table48[[#This Row],[N]]*Table48[[#This Row],[interation]]/Table48[[#This Row],[time /s]]</f>
        <v>211.37447450274462</v>
      </c>
      <c r="I143" s="25">
        <f>Table48[[#This Row],[time /s]]/3600</f>
        <v>0.21026400916666665</v>
      </c>
      <c r="J143" s="35">
        <f>(Table48[[#This Row],[eff (stochastic)]]-$C$190)/Table48[[#This Row],[std]]</f>
        <v>-0.90379651512169934</v>
      </c>
      <c r="K143" s="14">
        <f t="shared" si="16"/>
        <v>0.9742636907501151</v>
      </c>
      <c r="L143">
        <f t="shared" si="10"/>
        <v>3.1730479874331137E-4</v>
      </c>
      <c r="M143" s="14">
        <f t="shared" si="11"/>
        <v>0.97394638595137184</v>
      </c>
      <c r="N143" s="14">
        <f t="shared" si="12"/>
        <v>0.97458099554885835</v>
      </c>
      <c r="O143" s="21">
        <f t="shared" si="13"/>
        <v>0.97326746432650402</v>
      </c>
    </row>
    <row r="144" spans="1:15" x14ac:dyDescent="0.3">
      <c r="A144">
        <v>9000</v>
      </c>
      <c r="B144" s="1">
        <v>0.97259679513310604</v>
      </c>
      <c r="C144" s="1">
        <v>1.4590034301809401E-3</v>
      </c>
      <c r="D144" s="15">
        <v>843.74263900000005</v>
      </c>
      <c r="E144" s="15">
        <v>20</v>
      </c>
      <c r="F144" s="21">
        <f>B144/B$5-1</f>
        <v>-1.7109286046836925E-3</v>
      </c>
      <c r="G144" s="3">
        <v>1.0639656719571799</v>
      </c>
      <c r="H144" s="15">
        <f>Table48[[#This Row],[N]]*Table48[[#This Row],[interation]]/Table48[[#This Row],[time /s]]</f>
        <v>213.33519450117535</v>
      </c>
      <c r="I144" s="25">
        <f>Table48[[#This Row],[time /s]]/3600</f>
        <v>0.23437295527777779</v>
      </c>
      <c r="J144" s="35">
        <f>(Table48[[#This Row],[eff (stochastic)]]-$C$190)/Table48[[#This Row],[std]]</f>
        <v>-0.45967622798172797</v>
      </c>
      <c r="K144" s="14">
        <f t="shared" si="16"/>
        <v>0.9742636907501151</v>
      </c>
      <c r="L144">
        <f t="shared" si="10"/>
        <v>3.1730479874331137E-4</v>
      </c>
      <c r="M144" s="14">
        <f t="shared" si="11"/>
        <v>0.97394638595137184</v>
      </c>
      <c r="N144" s="14">
        <f t="shared" si="12"/>
        <v>0.97458099554885835</v>
      </c>
      <c r="O144" s="21">
        <f t="shared" si="13"/>
        <v>0.97326746432650402</v>
      </c>
    </row>
    <row r="145" spans="1:16" x14ac:dyDescent="0.3">
      <c r="A145">
        <v>10000</v>
      </c>
      <c r="B145" s="1">
        <v>0.97247281917443795</v>
      </c>
      <c r="C145" s="1">
        <v>1.3904138338907599E-3</v>
      </c>
      <c r="D145" s="15">
        <v>905.02535599999999</v>
      </c>
      <c r="E145" s="15">
        <v>17</v>
      </c>
      <c r="F145" s="23">
        <f t="shared" si="15"/>
        <v>-1.8381795325845829E-3</v>
      </c>
      <c r="G145" s="3">
        <v>1.0892637358011601</v>
      </c>
      <c r="H145" s="15">
        <f>Table48[[#This Row],[N]]*Table48[[#This Row],[interation]]/Table48[[#This Row],[time /s]]</f>
        <v>187.84004102532572</v>
      </c>
      <c r="I145" s="25">
        <f>Table48[[#This Row],[time /s]]/3600</f>
        <v>0.25139593222222223</v>
      </c>
      <c r="J145" s="35">
        <f>(Table48[[#This Row],[eff (stochastic)]]-$C$190)/Table48[[#This Row],[std]]</f>
        <v>-0.57151700644579262</v>
      </c>
      <c r="K145" s="14">
        <f t="shared" si="16"/>
        <v>0.9742636907501151</v>
      </c>
      <c r="L145">
        <f t="shared" si="10"/>
        <v>3.1730479874331137E-4</v>
      </c>
      <c r="M145" s="14">
        <f t="shared" si="11"/>
        <v>0.97394638595137184</v>
      </c>
      <c r="N145" s="14">
        <f t="shared" si="12"/>
        <v>0.97458099554885835</v>
      </c>
      <c r="O145" s="21">
        <f t="shared" si="13"/>
        <v>0.97326746432650402</v>
      </c>
    </row>
    <row r="146" spans="1:16" x14ac:dyDescent="0.3">
      <c r="A146">
        <v>20000</v>
      </c>
      <c r="B146" s="1">
        <v>0.97167722862393502</v>
      </c>
      <c r="C146" s="1">
        <v>1.0030663635827301E-3</v>
      </c>
      <c r="D146" s="15">
        <v>1777.1452380000001</v>
      </c>
      <c r="E146" s="15">
        <v>20</v>
      </c>
      <c r="F146" s="21">
        <f>B146/B$5-1</f>
        <v>-2.6547865333960141E-3</v>
      </c>
      <c r="G146" s="3">
        <v>1.0406530935326901</v>
      </c>
      <c r="H146" s="15">
        <f>Table48[[#This Row],[N]]*Table48[[#This Row],[interation]]/Table48[[#This Row],[time /s]]</f>
        <v>225.08008430991276</v>
      </c>
      <c r="I146" s="25">
        <f>Table48[[#This Row],[time /s]]/3600</f>
        <v>0.49365145500000002</v>
      </c>
      <c r="J146" s="35">
        <f>(Table48[[#This Row],[eff (stochastic)]]-$C$190)/Table48[[#This Row],[std]]</f>
        <v>-1.585374368340924</v>
      </c>
      <c r="K146" s="14">
        <f t="shared" si="16"/>
        <v>0.9742636907501151</v>
      </c>
      <c r="L146">
        <f t="shared" si="10"/>
        <v>3.1730479874331137E-4</v>
      </c>
      <c r="M146" s="14">
        <f t="shared" si="11"/>
        <v>0.97394638595137184</v>
      </c>
      <c r="N146" s="14">
        <f t="shared" si="12"/>
        <v>0.97458099554885835</v>
      </c>
      <c r="O146" s="21">
        <f t="shared" si="13"/>
        <v>0.97326746432650402</v>
      </c>
    </row>
    <row r="147" spans="1:16" x14ac:dyDescent="0.3">
      <c r="A147">
        <v>30000</v>
      </c>
      <c r="B147" s="1">
        <v>0.97386147249556498</v>
      </c>
      <c r="C147" s="1">
        <v>7.8193127700400397E-4</v>
      </c>
      <c r="D147" s="15">
        <v>2820.7693079999999</v>
      </c>
      <c r="E147" s="15">
        <v>20</v>
      </c>
      <c r="F147" s="21">
        <f>B147/B$5-1</f>
        <v>-4.1284331785007566E-4</v>
      </c>
      <c r="G147" s="3">
        <v>1.0351749912163899</v>
      </c>
      <c r="H147" s="15">
        <f>Table48[[#This Row],[N]]*Table48[[#This Row],[interation]]/Table48[[#This Row],[time /s]]</f>
        <v>212.70792981841393</v>
      </c>
      <c r="I147" s="25">
        <f>Table48[[#This Row],[time /s]]/3600</f>
        <v>0.78354702999999992</v>
      </c>
      <c r="J147" s="35">
        <f>(Table48[[#This Row],[eff (stochastic)]]-$C$190)/Table48[[#This Row],[std]]</f>
        <v>0.75966799964432807</v>
      </c>
      <c r="K147" s="14">
        <f t="shared" si="16"/>
        <v>0.9742636907501151</v>
      </c>
      <c r="L147">
        <f t="shared" si="10"/>
        <v>3.1730479874331137E-4</v>
      </c>
      <c r="M147" s="14">
        <f t="shared" si="11"/>
        <v>0.97394638595137184</v>
      </c>
      <c r="N147" s="14">
        <f t="shared" si="12"/>
        <v>0.97458099554885835</v>
      </c>
      <c r="O147" s="21">
        <f t="shared" si="13"/>
        <v>0.97326746432650402</v>
      </c>
    </row>
    <row r="148" spans="1:16" x14ac:dyDescent="0.3">
      <c r="A148">
        <v>40000</v>
      </c>
      <c r="B148" s="1">
        <v>0.97315076202509598</v>
      </c>
      <c r="C148" s="1">
        <v>6.8392417700342703E-4</v>
      </c>
      <c r="D148" s="15">
        <v>3752.6048460000002</v>
      </c>
      <c r="E148" s="15">
        <v>20</v>
      </c>
      <c r="F148" s="21">
        <f>B148/B$5-1</f>
        <v>-1.1423280325291163E-3</v>
      </c>
      <c r="G148" s="3">
        <v>1.0351749912163899</v>
      </c>
      <c r="H148" s="15">
        <f>Table48[[#This Row],[N]]*Table48[[#This Row],[interation]]/Table48[[#This Row],[time /s]]</f>
        <v>213.1852494015566</v>
      </c>
      <c r="I148" s="25">
        <f>Table48[[#This Row],[time /s]]/3600</f>
        <v>1.0423902350000001</v>
      </c>
      <c r="J148" s="35">
        <f>(Table48[[#This Row],[eff (stochastic)]]-$C$190)/Table48[[#This Row],[std]]</f>
        <v>-0.17063631515317662</v>
      </c>
      <c r="K148" s="14">
        <f t="shared" si="16"/>
        <v>0.9742636907501151</v>
      </c>
      <c r="L148">
        <f t="shared" si="10"/>
        <v>3.1730479874331137E-4</v>
      </c>
      <c r="M148" s="14">
        <f t="shared" si="11"/>
        <v>0.97394638595137184</v>
      </c>
      <c r="N148" s="14">
        <f t="shared" si="12"/>
        <v>0.97458099554885835</v>
      </c>
      <c r="O148" s="21">
        <f t="shared" si="13"/>
        <v>0.97326746432650402</v>
      </c>
    </row>
    <row r="149" spans="1:16" x14ac:dyDescent="0.3">
      <c r="A149">
        <v>50000</v>
      </c>
      <c r="B149" s="1">
        <v>0.97377929877157499</v>
      </c>
      <c r="C149" s="1">
        <v>6.1367052850524301E-4</v>
      </c>
      <c r="D149" s="15">
        <v>4580.2534340000002</v>
      </c>
      <c r="E149" s="15">
        <v>20</v>
      </c>
      <c r="F149" s="21">
        <f>B149/B$5-1</f>
        <v>-4.9718775639395751E-4</v>
      </c>
      <c r="G149" s="3">
        <v>1.0819323614274901</v>
      </c>
      <c r="H149" s="15">
        <f>Table48[[#This Row],[N]]*Table48[[#This Row],[interation]]/Table48[[#This Row],[time /s]]</f>
        <v>218.32853015879644</v>
      </c>
      <c r="I149" s="25">
        <f>Table48[[#This Row],[time /s]]/3600</f>
        <v>1.2722926205555556</v>
      </c>
      <c r="J149" s="35">
        <f>(Table48[[#This Row],[eff (stochastic)]]-$C$190)/Table48[[#This Row],[std]]</f>
        <v>0.83405414028546743</v>
      </c>
      <c r="K149" s="14">
        <f t="shared" si="16"/>
        <v>0.9742636907501151</v>
      </c>
      <c r="L149">
        <f t="shared" si="10"/>
        <v>3.1730479874331137E-4</v>
      </c>
      <c r="M149" s="14">
        <f t="shared" si="11"/>
        <v>0.97394638595137184</v>
      </c>
      <c r="N149" s="14">
        <f t="shared" si="12"/>
        <v>0.97458099554885835</v>
      </c>
      <c r="O149" s="21">
        <f t="shared" si="13"/>
        <v>0.97326746432650402</v>
      </c>
    </row>
    <row r="150" spans="1:16" x14ac:dyDescent="0.3">
      <c r="A150">
        <v>60000</v>
      </c>
      <c r="B150" s="1">
        <v>0.97310247690642304</v>
      </c>
      <c r="C150" s="1">
        <v>5.6481578904607802E-4</v>
      </c>
      <c r="D150" s="15">
        <v>5676.9708179999998</v>
      </c>
      <c r="E150" s="15">
        <v>20</v>
      </c>
      <c r="F150" s="21">
        <f>B150/B$5-1</f>
        <v>-1.1918886588064836E-3</v>
      </c>
      <c r="G150" s="3">
        <v>1.0423994022168099</v>
      </c>
      <c r="H150" s="15">
        <f>Table48[[#This Row],[N]]*Table48[[#This Row],[interation]]/Table48[[#This Row],[time /s]]</f>
        <v>211.38033618125252</v>
      </c>
      <c r="I150" s="25">
        <f>Table48[[#This Row],[time /s]]/3600</f>
        <v>1.5769363383333332</v>
      </c>
      <c r="J150" s="35">
        <f>(Table48[[#This Row],[eff (stochastic)]]-$C$190)/Table48[[#This Row],[std]]</f>
        <v>-0.29210837104894666</v>
      </c>
      <c r="K150" s="14">
        <f t="shared" si="16"/>
        <v>0.9742636907501151</v>
      </c>
      <c r="L150">
        <f t="shared" si="10"/>
        <v>3.1730479874331137E-4</v>
      </c>
      <c r="M150" s="14">
        <f t="shared" si="11"/>
        <v>0.97394638595137184</v>
      </c>
      <c r="N150" s="14">
        <f t="shared" si="12"/>
        <v>0.97458099554885835</v>
      </c>
      <c r="O150" s="21">
        <f t="shared" si="13"/>
        <v>0.97326746432650402</v>
      </c>
    </row>
    <row r="151" spans="1:16" x14ac:dyDescent="0.3">
      <c r="A151">
        <v>70000</v>
      </c>
      <c r="B151" s="1">
        <v>0.97398609166737704</v>
      </c>
      <c r="C151" s="1">
        <v>5.1666407229893801E-4</v>
      </c>
      <c r="D151" s="15">
        <v>6579.9411419999997</v>
      </c>
      <c r="E151" s="15">
        <v>20</v>
      </c>
      <c r="F151" s="21">
        <f>B151/B$5-1</f>
        <v>-2.8493218558145461E-4</v>
      </c>
      <c r="G151" s="3">
        <v>1.0901699434910901</v>
      </c>
      <c r="H151" s="15">
        <f>Table48[[#This Row],[N]]*Table48[[#This Row],[interation]]/Table48[[#This Row],[time /s]]</f>
        <v>212.7678606520885</v>
      </c>
      <c r="I151" s="25">
        <f>Table48[[#This Row],[time /s]]/3600</f>
        <v>1.8277614283333332</v>
      </c>
      <c r="J151" s="35">
        <f>(Table48[[#This Row],[eff (stochastic)]]-$C$190)/Table48[[#This Row],[std]]</f>
        <v>1.3908986116945079</v>
      </c>
      <c r="K151" s="14">
        <f t="shared" si="16"/>
        <v>0.9742636907501151</v>
      </c>
      <c r="L151">
        <f t="shared" si="10"/>
        <v>3.1730479874331137E-4</v>
      </c>
      <c r="M151" s="14">
        <f t="shared" si="11"/>
        <v>0.97394638595137184</v>
      </c>
      <c r="N151" s="14">
        <f t="shared" si="12"/>
        <v>0.97458099554885835</v>
      </c>
      <c r="O151" s="21">
        <f t="shared" si="13"/>
        <v>0.97326746432650402</v>
      </c>
    </row>
    <row r="152" spans="1:16" x14ac:dyDescent="0.3">
      <c r="A152">
        <v>80000</v>
      </c>
      <c r="B152" s="1">
        <v>0.97407928076459804</v>
      </c>
      <c r="C152" s="1">
        <v>4.84945225712072E-4</v>
      </c>
      <c r="D152" s="15">
        <v>7463.976087</v>
      </c>
      <c r="E152" s="15">
        <v>20</v>
      </c>
      <c r="F152" s="21">
        <f>B152/B$5-1</f>
        <v>-1.8928138990281784E-4</v>
      </c>
      <c r="G152" s="3">
        <v>1.0983005621868001</v>
      </c>
      <c r="H152" s="15">
        <f>Table48[[#This Row],[N]]*Table48[[#This Row],[interation]]/Table48[[#This Row],[time /s]]</f>
        <v>214.36295901144678</v>
      </c>
      <c r="I152" s="25">
        <f>Table48[[#This Row],[time /s]]/3600</f>
        <v>2.0733266908333334</v>
      </c>
      <c r="J152" s="35">
        <f>(Table48[[#This Row],[eff (stochastic)]]-$C$190)/Table48[[#This Row],[std]]</f>
        <v>1.6740373861851947</v>
      </c>
      <c r="K152" s="14">
        <f t="shared" si="16"/>
        <v>0.9742636907501151</v>
      </c>
      <c r="L152">
        <f t="shared" si="10"/>
        <v>3.1730479874331137E-4</v>
      </c>
      <c r="M152" s="14">
        <f t="shared" si="11"/>
        <v>0.97394638595137184</v>
      </c>
      <c r="N152" s="14">
        <f t="shared" si="12"/>
        <v>0.97458099554885835</v>
      </c>
      <c r="O152" s="21">
        <f t="shared" si="13"/>
        <v>0.97326746432650402</v>
      </c>
    </row>
    <row r="153" spans="1:16" x14ac:dyDescent="0.3">
      <c r="A153">
        <v>90000</v>
      </c>
      <c r="B153" s="1">
        <v>0.97302268324139396</v>
      </c>
      <c r="C153" s="1">
        <v>4.67831521301818E-4</v>
      </c>
      <c r="D153" s="15">
        <v>8178.3266439999998</v>
      </c>
      <c r="E153" s="15">
        <v>20</v>
      </c>
      <c r="F153" s="21">
        <f>B153/B$5-1</f>
        <v>-1.2737901663620876E-3</v>
      </c>
      <c r="G153" s="3">
        <v>1.0932755634731199</v>
      </c>
      <c r="H153" s="15">
        <f>Table48[[#This Row],[N]]*Table48[[#This Row],[interation]]/Table48[[#This Row],[time /s]]</f>
        <v>220.09392365375422</v>
      </c>
      <c r="I153" s="25">
        <f>Table48[[#This Row],[time /s]]/3600</f>
        <v>2.271757401111111</v>
      </c>
      <c r="J153" s="35">
        <f>(Table48[[#This Row],[eff (stochastic)]]-$C$190)/Table48[[#This Row],[std]]</f>
        <v>-0.52322486614179786</v>
      </c>
      <c r="K153" s="14">
        <f t="shared" si="16"/>
        <v>0.9742636907501151</v>
      </c>
      <c r="L153">
        <f t="shared" si="10"/>
        <v>3.1730479874331137E-4</v>
      </c>
      <c r="M153" s="14">
        <f t="shared" si="11"/>
        <v>0.97394638595137184</v>
      </c>
      <c r="N153" s="14">
        <f t="shared" si="12"/>
        <v>0.97458099554885835</v>
      </c>
      <c r="O153" s="21">
        <f t="shared" si="13"/>
        <v>0.97326746432650402</v>
      </c>
    </row>
    <row r="154" spans="1:16" x14ac:dyDescent="0.3">
      <c r="A154">
        <v>100000</v>
      </c>
      <c r="B154" s="1">
        <v>0.97250727618427102</v>
      </c>
      <c r="C154" s="1">
        <v>4.4997537351935198E-4</v>
      </c>
      <c r="D154" s="15">
        <v>9280.4419809999999</v>
      </c>
      <c r="E154" s="15">
        <v>20</v>
      </c>
      <c r="F154" s="21">
        <f>B154/B$5-1</f>
        <v>-1.8028123007353125E-3</v>
      </c>
      <c r="G154">
        <v>1.04731743768034</v>
      </c>
      <c r="H154">
        <f>Table48[[#This Row],[N]]*Table48[[#This Row],[interation]]/Table48[[#This Row],[time /s]]</f>
        <v>215.50697737183557</v>
      </c>
      <c r="I154" s="25">
        <f>Table48[[#This Row],[time /s]]/3600</f>
        <v>2.5779005502777776</v>
      </c>
      <c r="J154" s="35">
        <f>(Table48[[#This Row],[eff (stochastic)]]-$C$190)/Table48[[#This Row],[std]]</f>
        <v>-1.6893994359900339</v>
      </c>
      <c r="K154" s="14">
        <f t="shared" si="16"/>
        <v>0.9742636907501151</v>
      </c>
      <c r="L154">
        <f t="shared" si="10"/>
        <v>3.1730479874331137E-4</v>
      </c>
      <c r="M154" s="14">
        <f t="shared" si="11"/>
        <v>0.97394638595137184</v>
      </c>
      <c r="N154" s="14">
        <f t="shared" si="12"/>
        <v>0.97458099554885835</v>
      </c>
      <c r="O154" s="21">
        <f t="shared" si="13"/>
        <v>0.97326746432650402</v>
      </c>
    </row>
    <row r="156" spans="1:16" x14ac:dyDescent="0.3">
      <c r="A156" t="s">
        <v>51</v>
      </c>
    </row>
    <row r="158" spans="1:16" x14ac:dyDescent="0.3">
      <c r="A158" t="s">
        <v>28</v>
      </c>
      <c r="B158" t="s">
        <v>29</v>
      </c>
      <c r="C158">
        <v>1</v>
      </c>
      <c r="D158" t="s">
        <v>30</v>
      </c>
      <c r="E158" t="s">
        <v>33</v>
      </c>
      <c r="H158" s="25">
        <f>AVERAGE(K162:K172)*3</f>
        <v>213.5367421130548</v>
      </c>
      <c r="I158" t="s">
        <v>49</v>
      </c>
      <c r="K158" t="s">
        <v>53</v>
      </c>
      <c r="O158" s="29">
        <f>H158/H104</f>
        <v>62.743608336262362</v>
      </c>
      <c r="P158" s="33" t="s">
        <v>56</v>
      </c>
    </row>
    <row r="159" spans="1:16" x14ac:dyDescent="0.3">
      <c r="E159" t="s">
        <v>47</v>
      </c>
      <c r="F159">
        <v>20</v>
      </c>
      <c r="H159" s="25">
        <f>_xlfn.STDEV.S(K162:K172)</f>
        <v>4.4405190304637721</v>
      </c>
    </row>
    <row r="161" spans="1:14" x14ac:dyDescent="0.3">
      <c r="A161" t="s">
        <v>6</v>
      </c>
      <c r="B161" t="s">
        <v>9</v>
      </c>
      <c r="C161" t="s">
        <v>27</v>
      </c>
      <c r="D161" t="s">
        <v>12</v>
      </c>
      <c r="E161" t="s">
        <v>48</v>
      </c>
      <c r="F161" t="s">
        <v>8</v>
      </c>
      <c r="G161" t="s">
        <v>21</v>
      </c>
      <c r="H161" t="s">
        <v>22</v>
      </c>
      <c r="I161" t="s">
        <v>23</v>
      </c>
      <c r="J161" t="s">
        <v>24</v>
      </c>
      <c r="K161" t="s">
        <v>45</v>
      </c>
      <c r="L161" t="s">
        <v>43</v>
      </c>
      <c r="M161" t="s">
        <v>50</v>
      </c>
    </row>
    <row r="162" spans="1:14" x14ac:dyDescent="0.3">
      <c r="A162">
        <v>10</v>
      </c>
      <c r="B162" s="1">
        <v>0.99999999999975597</v>
      </c>
      <c r="C162" s="1">
        <v>1E-4</v>
      </c>
      <c r="D162" s="15">
        <v>3.0923910000000001</v>
      </c>
      <c r="E162">
        <v>20</v>
      </c>
      <c r="F162" s="9">
        <f t="shared" ref="F162:F180" si="17">B162/B$5-1</f>
        <v>2.6416163810667914E-2</v>
      </c>
      <c r="G162">
        <v>2.5699951241173902</v>
      </c>
      <c r="H162">
        <v>2.5278640600000002</v>
      </c>
      <c r="I162">
        <v>2.6226589599999999</v>
      </c>
      <c r="J162">
        <v>2.5594623599999999</v>
      </c>
      <c r="K162">
        <f>Table479[[#This Row],[N]]*Table479[[#This Row],[interation]]/Table479[[#This Row],[time /s]]</f>
        <v>64.674874554996435</v>
      </c>
      <c r="L162">
        <f>Table479[[#This Row],[time /s]]/3600</f>
        <v>8.5899750000000008E-4</v>
      </c>
      <c r="M162" s="30">
        <f>(Table479[[#This Row],[eff (stochastic)]]-$C$190)/Table479[[#This Row],[std]]</f>
        <v>267.32535673251954</v>
      </c>
      <c r="N162" s="14"/>
    </row>
    <row r="163" spans="1:14" x14ac:dyDescent="0.3">
      <c r="A163">
        <v>20</v>
      </c>
      <c r="B163" s="1">
        <v>0.99999999998685996</v>
      </c>
      <c r="C163" s="1">
        <v>1E-4</v>
      </c>
      <c r="D163" s="15">
        <v>5.907921</v>
      </c>
      <c r="E163">
        <v>20</v>
      </c>
      <c r="F163" s="21">
        <f t="shared" si="17"/>
        <v>2.6416163797431169E-2</v>
      </c>
      <c r="G163">
        <v>3.4324264855820998</v>
      </c>
      <c r="H163">
        <v>3.4466985299999999</v>
      </c>
      <c r="I163">
        <v>3.4466985299999999</v>
      </c>
      <c r="J163">
        <v>3.4038824000000001</v>
      </c>
      <c r="K163">
        <f>Table479[[#This Row],[N]]*Table479[[#This Row],[interation]]/Table479[[#This Row],[time /s]]</f>
        <v>67.705712381732937</v>
      </c>
      <c r="L163">
        <f>Table479[[#This Row],[time /s]]/3600</f>
        <v>1.6410891666666667E-3</v>
      </c>
      <c r="M163" s="30">
        <f>(Table479[[#This Row],[eff (stochastic)]]-$C$190)/Table479[[#This Row],[std]]</f>
        <v>267.32535660355938</v>
      </c>
      <c r="N163" s="14"/>
    </row>
    <row r="164" spans="1:14" x14ac:dyDescent="0.3">
      <c r="A164">
        <v>50</v>
      </c>
      <c r="B164" s="1">
        <v>0.99355282406985101</v>
      </c>
      <c r="C164" s="1">
        <v>4.4605023803087401E-3</v>
      </c>
      <c r="D164" s="15">
        <v>12.671714</v>
      </c>
      <c r="E164" s="15">
        <v>20</v>
      </c>
      <c r="F164" s="21">
        <f t="shared" si="17"/>
        <v>1.9798678225280808E-2</v>
      </c>
      <c r="G164">
        <v>1.0098406394308499</v>
      </c>
      <c r="H164">
        <v>1.0352274800000001</v>
      </c>
      <c r="I164">
        <v>1.0035132200000001</v>
      </c>
      <c r="J164">
        <v>0.99078122000000002</v>
      </c>
      <c r="K164">
        <f>Table479[[#This Row],[N]]*Table479[[#This Row],[interation]]/Table479[[#This Row],[time /s]]</f>
        <v>78.915922502670128</v>
      </c>
      <c r="L164">
        <f>Table479[[#This Row],[time /s]]/3600</f>
        <v>3.5199205555555553E-3</v>
      </c>
      <c r="M164" s="30">
        <f>(Table479[[#This Row],[eff (stochastic)]]-$C$190)/Table479[[#This Row],[std]]</f>
        <v>4.5477746706062554</v>
      </c>
      <c r="N164" s="14"/>
    </row>
    <row r="165" spans="1:14" x14ac:dyDescent="0.3">
      <c r="A165">
        <v>100</v>
      </c>
      <c r="B165" s="1">
        <v>0.99911541246763902</v>
      </c>
      <c r="C165" s="1">
        <v>5.6943984583410798E-4</v>
      </c>
      <c r="D165" s="15">
        <v>29.937548</v>
      </c>
      <c r="E165" s="15">
        <v>20</v>
      </c>
      <c r="F165" s="23">
        <f t="shared" si="17"/>
        <v>2.550820886939742E-2</v>
      </c>
      <c r="G165">
        <v>2.0844665816284702</v>
      </c>
      <c r="H165">
        <v>2.03590676</v>
      </c>
      <c r="I165">
        <v>2.1109100500000002</v>
      </c>
      <c r="J165">
        <v>2.10658294</v>
      </c>
      <c r="K165">
        <f>Table479[[#This Row],[N]]*Table479[[#This Row],[interation]]/Table479[[#This Row],[time /s]]</f>
        <v>66.80573839915013</v>
      </c>
      <c r="L165">
        <f>Table479[[#This Row],[time /s]]/3600</f>
        <v>8.3159855555555561E-3</v>
      </c>
      <c r="M165" s="30">
        <f>(Table479[[#This Row],[eff (stochastic)]]-$C$190)/Table479[[#This Row],[std]]</f>
        <v>45.391885253960879</v>
      </c>
      <c r="N165" s="14"/>
    </row>
    <row r="166" spans="1:14" x14ac:dyDescent="0.3">
      <c r="A166">
        <v>200</v>
      </c>
      <c r="B166" s="1">
        <v>0.95590071845454605</v>
      </c>
      <c r="C166" s="1">
        <v>1.3223967316902899E-2</v>
      </c>
      <c r="D166" s="15">
        <v>56.891123999999998</v>
      </c>
      <c r="E166" s="15">
        <v>20</v>
      </c>
      <c r="F166" s="21">
        <f t="shared" si="17"/>
        <v>-1.8848051579784197E-2</v>
      </c>
      <c r="G166">
        <v>0.99414503320721703</v>
      </c>
      <c r="H166">
        <v>0.97717580000000004</v>
      </c>
      <c r="I166">
        <v>1.00523882</v>
      </c>
      <c r="J166">
        <v>1.00002049</v>
      </c>
      <c r="K166">
        <f>Table479[[#This Row],[N]]*Table479[[#This Row],[interation]]/Table479[[#This Row],[time /s]]</f>
        <v>70.30973759632522</v>
      </c>
      <c r="L166">
        <f>Table479[[#This Row],[time /s]]/3600</f>
        <v>1.5803089999999999E-2</v>
      </c>
      <c r="M166" s="35">
        <f>(Table479[[#This Row],[eff (stochastic)]]-$C$190)/Table479[[#This Row],[std]]</f>
        <v>-1.3132780394700281</v>
      </c>
      <c r="N166" s="14"/>
    </row>
    <row r="167" spans="1:14" x14ac:dyDescent="0.3">
      <c r="A167">
        <v>500</v>
      </c>
      <c r="B167" s="1">
        <v>0.97021577784225399</v>
      </c>
      <c r="C167" s="1">
        <v>6.4163218616926703E-3</v>
      </c>
      <c r="D167" s="15">
        <v>130.12619000000001</v>
      </c>
      <c r="E167" s="15">
        <v>20</v>
      </c>
      <c r="F167" s="21">
        <f t="shared" si="17"/>
        <v>-4.154843238327488E-3</v>
      </c>
      <c r="G167">
        <v>1.14174978691408</v>
      </c>
      <c r="H167">
        <v>1.12704195</v>
      </c>
      <c r="I167">
        <v>1.1679012200000001</v>
      </c>
      <c r="J167">
        <v>1.13030619</v>
      </c>
      <c r="K167">
        <f>Table479[[#This Row],[N]]*Table479[[#This Row],[interation]]/Table479[[#This Row],[time /s]]</f>
        <v>76.848480694009396</v>
      </c>
      <c r="L167">
        <f>Table479[[#This Row],[time /s]]/3600</f>
        <v>3.6146163888888888E-2</v>
      </c>
      <c r="M167" s="35">
        <f>(Table479[[#This Row],[eff (stochastic)]]-$C$190)/Table479[[#This Row],[std]]</f>
        <v>-0.47561306150638938</v>
      </c>
      <c r="N167" s="14"/>
    </row>
    <row r="168" spans="1:14" x14ac:dyDescent="0.3">
      <c r="A168">
        <v>800</v>
      </c>
      <c r="B168" s="1">
        <v>0.97455790938176401</v>
      </c>
      <c r="C168" s="1">
        <v>4.73780304218974E-3</v>
      </c>
      <c r="D168" s="15">
        <v>229.84510399999999</v>
      </c>
      <c r="E168" s="15">
        <v>20</v>
      </c>
      <c r="F168" s="21">
        <f t="shared" si="17"/>
        <v>3.0199075921877316E-4</v>
      </c>
      <c r="G168">
        <v>1.16001002060544</v>
      </c>
      <c r="H168">
        <v>1.1472860199999999</v>
      </c>
      <c r="I168">
        <v>1.16384789</v>
      </c>
      <c r="J168">
        <v>1.1688961600000001</v>
      </c>
      <c r="K168">
        <f>Table479[[#This Row],[N]]*Table479[[#This Row],[interation]]/Table479[[#This Row],[time /s]]</f>
        <v>69.6120984156356</v>
      </c>
      <c r="L168">
        <f>Table479[[#This Row],[time /s]]/3600</f>
        <v>6.3845862222222216E-2</v>
      </c>
      <c r="M168" s="35">
        <f>(Table479[[#This Row],[eff (stochastic)]]-$C$190)/Table479[[#This Row],[std]]</f>
        <v>0.27237203483738914</v>
      </c>
      <c r="N168" s="14"/>
    </row>
    <row r="169" spans="1:14" x14ac:dyDescent="0.3">
      <c r="A169">
        <v>1000</v>
      </c>
      <c r="B169" s="1">
        <v>0.97712675202761301</v>
      </c>
      <c r="C169" s="1">
        <v>4.0140669475216204E-3</v>
      </c>
      <c r="D169" s="15">
        <v>290.81414999999998</v>
      </c>
      <c r="E169" s="15">
        <v>20</v>
      </c>
      <c r="F169" s="23">
        <f t="shared" si="17"/>
        <v>2.9386923732050985E-3</v>
      </c>
      <c r="G169">
        <v>1.1650378719602099</v>
      </c>
      <c r="H169">
        <v>1.14593889</v>
      </c>
      <c r="I169">
        <v>1.14593889</v>
      </c>
      <c r="J169">
        <v>1.2032358299999999</v>
      </c>
      <c r="K169">
        <f>Table479[[#This Row],[N]]*Table479[[#This Row],[interation]]/Table479[[#This Row],[time /s]]</f>
        <v>68.772444532014688</v>
      </c>
      <c r="L169">
        <f>Table479[[#This Row],[time /s]]/3600</f>
        <v>8.0781708333333327E-2</v>
      </c>
      <c r="M169" s="35">
        <f>(Table479[[#This Row],[eff (stochastic)]]-$C$190)/Table479[[#This Row],[std]]</f>
        <v>0.96144079098925062</v>
      </c>
      <c r="N169" s="14"/>
    </row>
    <row r="170" spans="1:14" x14ac:dyDescent="0.3">
      <c r="A170">
        <v>2000</v>
      </c>
      <c r="B170" s="1">
        <v>0.97130484785958604</v>
      </c>
      <c r="C170" s="1">
        <v>3.0745007242883502E-3</v>
      </c>
      <c r="D170" s="15">
        <v>544.29601600000001</v>
      </c>
      <c r="E170" s="15">
        <v>20</v>
      </c>
      <c r="F170" s="23">
        <f t="shared" si="17"/>
        <v>-3.0370041690160887E-3</v>
      </c>
      <c r="G170">
        <v>1.0432196828253</v>
      </c>
      <c r="H170">
        <v>1.0482080600000001</v>
      </c>
      <c r="I170">
        <v>1.06150294</v>
      </c>
      <c r="J170">
        <v>1.0199480400000001</v>
      </c>
      <c r="K170">
        <f>Table479[[#This Row],[N]]*Table479[[#This Row],[interation]]/Table479[[#This Row],[time /s]]</f>
        <v>73.489422711482788</v>
      </c>
      <c r="L170">
        <f>Table479[[#This Row],[time /s]]/3600</f>
        <v>0.15119333777777777</v>
      </c>
      <c r="M170" s="35">
        <f>(Table479[[#This Row],[eff (stochastic)]]-$C$190)/Table479[[#This Row],[std]]</f>
        <v>-0.63835290439629366</v>
      </c>
      <c r="N170" s="14"/>
    </row>
    <row r="171" spans="1:14" x14ac:dyDescent="0.3">
      <c r="A171">
        <v>3000</v>
      </c>
      <c r="B171" s="1">
        <v>0.97469866140611805</v>
      </c>
      <c r="C171" s="1">
        <v>2.4024014575956499E-3</v>
      </c>
      <c r="D171" s="15">
        <v>850.59076600000003</v>
      </c>
      <c r="E171" s="15">
        <v>20</v>
      </c>
      <c r="F171" s="23">
        <f t="shared" si="17"/>
        <v>4.4646091210487349E-4</v>
      </c>
      <c r="G171">
        <v>1.10277243577408</v>
      </c>
      <c r="H171">
        <v>1.09896543</v>
      </c>
      <c r="I171">
        <v>1.1009183</v>
      </c>
      <c r="J171">
        <v>1.1084335700000001</v>
      </c>
      <c r="K171">
        <f>Table479[[#This Row],[N]]*Table479[[#This Row],[interation]]/Table479[[#This Row],[time /s]]</f>
        <v>70.539209215915704</v>
      </c>
      <c r="L171">
        <f>Table479[[#This Row],[time /s]]/3600</f>
        <v>0.2362752127777778</v>
      </c>
      <c r="M171" s="35">
        <f>(Table479[[#This Row],[eff (stochastic)]]-$C$190)/Table479[[#This Row],[std]]</f>
        <v>0.59573601867790682</v>
      </c>
      <c r="N171" s="14"/>
    </row>
    <row r="172" spans="1:14" x14ac:dyDescent="0.3">
      <c r="A172">
        <v>5000</v>
      </c>
      <c r="B172" s="1">
        <v>0.97309665583739302</v>
      </c>
      <c r="C172" s="1">
        <v>1.9070775078408901E-3</v>
      </c>
      <c r="D172" s="15">
        <v>1328.1197830000001</v>
      </c>
      <c r="E172" s="15">
        <v>20</v>
      </c>
      <c r="F172" s="23">
        <f t="shared" si="17"/>
        <v>-1.1978634981496539E-3</v>
      </c>
      <c r="G172">
        <v>1.08874409587036</v>
      </c>
      <c r="H172">
        <v>1.0889122899999999</v>
      </c>
      <c r="I172">
        <v>1.1039235000000001</v>
      </c>
      <c r="J172">
        <v>1.0733964899999999</v>
      </c>
      <c r="K172">
        <f>Table479[[#This Row],[N]]*Table479[[#This Row],[interation]]/Table479[[#This Row],[time /s]]</f>
        <v>75.294413410601223</v>
      </c>
      <c r="L172">
        <f>Table479[[#This Row],[time /s]]/3600</f>
        <v>0.36892216194444449</v>
      </c>
      <c r="M172" s="35">
        <f>(Table479[[#This Row],[eff (stochastic)]]-$C$190)/Table479[[#This Row],[std]]</f>
        <v>-8.95655726674571E-2</v>
      </c>
      <c r="N172" s="14"/>
    </row>
    <row r="173" spans="1:14" x14ac:dyDescent="0.3">
      <c r="A173">
        <v>7000</v>
      </c>
      <c r="B173" s="1">
        <v>0.973358805524138</v>
      </c>
      <c r="C173" s="1">
        <v>1.6014163952188199E-3</v>
      </c>
      <c r="D173" s="15">
        <v>2012.151895</v>
      </c>
      <c r="E173" s="15">
        <v>20</v>
      </c>
      <c r="F173" s="21">
        <f>B173/B$5-1</f>
        <v>-9.2878882233660143E-4</v>
      </c>
      <c r="G173">
        <v>1.0198522897701501</v>
      </c>
      <c r="H173">
        <v>1.0114225800000001</v>
      </c>
      <c r="I173">
        <v>1.04074942</v>
      </c>
      <c r="J173">
        <v>1.0073848700000001</v>
      </c>
      <c r="K173" s="34">
        <f>Table479[[#This Row],[N]]*Table479[[#This Row],[interation]]/Table479[[#This Row],[time /s]]</f>
        <v>69.577252268025219</v>
      </c>
      <c r="L173" s="34">
        <f>Table479[[#This Row],[time /s]]/3600</f>
        <v>0.55893108194444441</v>
      </c>
      <c r="M173" s="35">
        <f>(Table479[[#This Row],[eff (stochastic)]]-$C$190)/Table479[[#This Row],[std]]</f>
        <v>5.7037756018169336E-2</v>
      </c>
      <c r="N173" s="14"/>
    </row>
    <row r="174" spans="1:14" x14ac:dyDescent="0.3">
      <c r="A174">
        <v>8000</v>
      </c>
      <c r="B174" s="1">
        <v>0.97437427817034095</v>
      </c>
      <c r="C174" s="1">
        <v>1.51089851546704E-3</v>
      </c>
      <c r="D174" s="15">
        <v>2275.4293790000002</v>
      </c>
      <c r="E174" s="15">
        <v>20</v>
      </c>
      <c r="F174" s="21">
        <f>B174/B$5-1</f>
        <v>1.1350871563386988E-4</v>
      </c>
      <c r="G174">
        <v>1.1621205667410399</v>
      </c>
      <c r="H174">
        <v>1.1468171899999999</v>
      </c>
      <c r="I174">
        <v>1.2137188400000001</v>
      </c>
      <c r="J174">
        <v>1.1258256600000001</v>
      </c>
      <c r="K174" s="34">
        <f>Table479[[#This Row],[N]]*Table479[[#This Row],[interation]]/Table479[[#This Row],[time /s]]</f>
        <v>70.316398951619576</v>
      </c>
      <c r="L174" s="34">
        <f>Table479[[#This Row],[time /s]]/3600</f>
        <v>0.63206371638888892</v>
      </c>
      <c r="M174" s="35">
        <f>(Table479[[#This Row],[eff (stochastic)]]-$C$190)/Table479[[#This Row],[std]]</f>
        <v>0.73255339952120957</v>
      </c>
      <c r="N174" s="14"/>
    </row>
    <row r="175" spans="1:14" x14ac:dyDescent="0.3">
      <c r="A175">
        <v>9000</v>
      </c>
      <c r="B175" s="1">
        <v>0.97502196140878705</v>
      </c>
      <c r="C175" s="1">
        <v>1.38959820358256E-3</v>
      </c>
      <c r="D175" s="15">
        <v>2521.2965060000001</v>
      </c>
      <c r="E175" s="15">
        <v>20</v>
      </c>
      <c r="F175" s="21">
        <f>B175/B$5-1</f>
        <v>7.7830126060440818E-4</v>
      </c>
      <c r="G175">
        <v>1.09988595575304</v>
      </c>
      <c r="H175">
        <v>1.09213911</v>
      </c>
      <c r="I175">
        <v>1.11748106</v>
      </c>
      <c r="J175">
        <v>1.0900376899999999</v>
      </c>
      <c r="K175" s="34">
        <f>Table479[[#This Row],[N]]*Table479[[#This Row],[interation]]/Table479[[#This Row],[time /s]]</f>
        <v>71.391841289451264</v>
      </c>
      <c r="L175" s="34">
        <f>Table479[[#This Row],[time /s]]/3600</f>
        <v>0.70036014055555562</v>
      </c>
      <c r="M175" s="35">
        <f>(Table479[[#This Row],[eff (stochastic)]]-$C$190)/Table479[[#This Row],[std]]</f>
        <v>1.262593084648296</v>
      </c>
      <c r="N175" s="14"/>
    </row>
    <row r="176" spans="1:14" x14ac:dyDescent="0.3">
      <c r="A176">
        <v>10000</v>
      </c>
      <c r="B176" s="1">
        <v>0.97438443690259602</v>
      </c>
      <c r="C176" s="1">
        <v>1.3555266911556799E-3</v>
      </c>
      <c r="D176" s="15">
        <v>2645.7594319999998</v>
      </c>
      <c r="E176" s="15">
        <v>20</v>
      </c>
      <c r="F176" s="9">
        <f t="shared" si="17"/>
        <v>1.2393580262437531E-4</v>
      </c>
      <c r="G176">
        <v>1.1674823730130499</v>
      </c>
      <c r="H176">
        <v>1.17347851</v>
      </c>
      <c r="I176">
        <v>1.1681878000000001</v>
      </c>
      <c r="J176">
        <v>1.1607808100000001</v>
      </c>
      <c r="K176">
        <f>Table479[[#This Row],[N]]*Table479[[#This Row],[interation]]/Table479[[#This Row],[time /s]]</f>
        <v>75.592662575831653</v>
      </c>
      <c r="L176">
        <f>Table479[[#This Row],[time /s]]/3600</f>
        <v>0.73493317555555548</v>
      </c>
      <c r="M176" s="35">
        <f>(Table479[[#This Row],[eff (stochastic)]]-$C$190)/Table479[[#This Row],[std]]</f>
        <v>0.82401370875235602</v>
      </c>
      <c r="N176" s="14"/>
    </row>
    <row r="177" spans="1:14" x14ac:dyDescent="0.3">
      <c r="A177">
        <v>20000</v>
      </c>
      <c r="B177" s="1">
        <v>0.97236278425293698</v>
      </c>
      <c r="C177" s="1">
        <v>9.8289246366712007E-4</v>
      </c>
      <c r="D177" s="15">
        <v>5724.9130029999997</v>
      </c>
      <c r="E177" s="15">
        <v>20</v>
      </c>
      <c r="F177" s="21">
        <f t="shared" si="17"/>
        <v>-1.9511211545968354E-3</v>
      </c>
      <c r="G177">
        <v>1.03444386627606</v>
      </c>
      <c r="H177">
        <v>1.0209981100000001</v>
      </c>
      <c r="I177">
        <v>1.06160133</v>
      </c>
      <c r="J177">
        <v>1.0207321499999999</v>
      </c>
      <c r="K177">
        <f>Table479[[#This Row],[N]]*Table479[[#This Row],[interation]]/Table479[[#This Row],[time /s]]</f>
        <v>69.870057377359245</v>
      </c>
      <c r="L177">
        <f>Table479[[#This Row],[time /s]]/3600</f>
        <v>1.5902536119444444</v>
      </c>
      <c r="M177" s="35">
        <f>(Table479[[#This Row],[eff (stochastic)]]-$C$190)/Table479[[#This Row],[std]]</f>
        <v>-0.9204262999349071</v>
      </c>
      <c r="N177" s="14"/>
    </row>
    <row r="178" spans="1:14" x14ac:dyDescent="0.3">
      <c r="A178">
        <v>30000</v>
      </c>
      <c r="B178" s="1">
        <v>0.97476761088415897</v>
      </c>
      <c r="C178" s="1">
        <v>7.6944479412988499E-4</v>
      </c>
      <c r="D178" s="15">
        <v>9012.5571459999992</v>
      </c>
      <c r="E178" s="15">
        <v>20</v>
      </c>
      <c r="F178" s="21">
        <f>B178/B$5-1</f>
        <v>5.1723177085238881E-4</v>
      </c>
      <c r="G178">
        <v>1.10404359767787</v>
      </c>
      <c r="H178">
        <v>1.0952846899999999</v>
      </c>
      <c r="I178">
        <v>1.12237578</v>
      </c>
      <c r="J178">
        <v>1.0944703200000001</v>
      </c>
      <c r="K178" s="34">
        <f>Table479[[#This Row],[N]]*Table479[[#This Row],[interation]]/Table479[[#This Row],[time /s]]</f>
        <v>66.573780368903982</v>
      </c>
      <c r="L178" s="34">
        <f>Table479[[#This Row],[time /s]]/3600</f>
        <v>2.503488096111111</v>
      </c>
      <c r="M178" s="35">
        <f>(Table479[[#This Row],[eff (stochastic)]]-$C$190)/Table479[[#This Row],[std]]</f>
        <v>1.9496480697505736</v>
      </c>
      <c r="N178" s="14"/>
    </row>
    <row r="179" spans="1:14" x14ac:dyDescent="0.3">
      <c r="A179">
        <v>40000</v>
      </c>
      <c r="B179" s="1">
        <v>0.973679656802515</v>
      </c>
      <c r="C179" s="1">
        <v>6.8345092491158498E-4</v>
      </c>
      <c r="D179" s="15">
        <v>11653.928916000001</v>
      </c>
      <c r="E179" s="15">
        <v>20</v>
      </c>
      <c r="F179" s="21">
        <f>B179/B$5-1</f>
        <v>-5.9946188403103839E-4</v>
      </c>
      <c r="G179">
        <v>1.0712414002707</v>
      </c>
      <c r="H179">
        <v>1.0630202200000001</v>
      </c>
      <c r="I179">
        <v>1.08834119</v>
      </c>
      <c r="J179">
        <v>1.0623627899999999</v>
      </c>
      <c r="K179" s="34">
        <f>Table479[[#This Row],[N]]*Table479[[#This Row],[interation]]/Table479[[#This Row],[time /s]]</f>
        <v>68.646377180287928</v>
      </c>
      <c r="L179" s="34">
        <f>Table479[[#This Row],[time /s]]/3600</f>
        <v>3.2372024766666669</v>
      </c>
      <c r="M179" s="35">
        <f>(Table479[[#This Row],[eff (stochastic)]]-$C$190)/Table479[[#This Row],[std]]</f>
        <v>0.60310471606181504</v>
      </c>
      <c r="N179" s="14"/>
    </row>
    <row r="180" spans="1:14" x14ac:dyDescent="0.3">
      <c r="A180">
        <v>50000</v>
      </c>
      <c r="B180" s="1">
        <v>0.97121193616395196</v>
      </c>
      <c r="C180" s="24">
        <v>6.4411024443377198E-4</v>
      </c>
      <c r="D180" s="15">
        <v>13789.796058</v>
      </c>
      <c r="E180" s="15">
        <v>20</v>
      </c>
      <c r="F180" s="22">
        <f t="shared" si="17"/>
        <v>-3.1323702352219485E-3</v>
      </c>
      <c r="G180">
        <v>1.0419592244295299</v>
      </c>
      <c r="H180">
        <v>1.0356652399999999</v>
      </c>
      <c r="I180">
        <v>1.0642578199999999</v>
      </c>
      <c r="J180">
        <v>1.0259546100000001</v>
      </c>
      <c r="K180">
        <f>Table479[[#This Row],[N]]*Table479[[#This Row],[interation]]/Table479[[#This Row],[time /s]]</f>
        <v>72.517388639686288</v>
      </c>
      <c r="L180">
        <f>Table479[[#This Row],[time /s]]/3600</f>
        <v>3.8304989049999998</v>
      </c>
      <c r="M180" s="30">
        <f>(Table479[[#This Row],[eff (stochastic)]]-$C$190)/Table479[[#This Row],[std]]</f>
        <v>-3.1912676134487525</v>
      </c>
      <c r="N180" s="14"/>
    </row>
    <row r="181" spans="1:14" x14ac:dyDescent="0.3">
      <c r="A181">
        <v>60000</v>
      </c>
      <c r="B181" s="1">
        <v>0.97326746432650402</v>
      </c>
      <c r="C181" s="24">
        <v>5.6627169570918202E-4</v>
      </c>
      <c r="D181" s="15">
        <v>17142.021636000001</v>
      </c>
      <c r="E181" s="15">
        <v>20</v>
      </c>
      <c r="F181" s="22">
        <f>B181/B$5-1</f>
        <v>-1.0225429040099376E-3</v>
      </c>
      <c r="G181">
        <v>1.0554674446363099</v>
      </c>
      <c r="H181">
        <v>1.05184302</v>
      </c>
      <c r="I181">
        <v>1.0763456600000001</v>
      </c>
      <c r="J181">
        <v>1.03821366</v>
      </c>
      <c r="K181" s="34">
        <f>Table479[[#This Row],[N]]*Table479[[#This Row],[interation]]/Table479[[#This Row],[time /s]]</f>
        <v>70.003411819284906</v>
      </c>
      <c r="L181" s="34">
        <f>Table479[[#This Row],[time /s]]/3600</f>
        <v>4.7616726766666666</v>
      </c>
      <c r="M181" s="35">
        <f>(Table479[[#This Row],[eff (stochastic)]]-$C$190)/Table479[[#This Row],[std]]</f>
        <v>0</v>
      </c>
      <c r="N181" s="14"/>
    </row>
    <row r="182" spans="1:14" x14ac:dyDescent="0.3">
      <c r="A182">
        <v>70000</v>
      </c>
      <c r="B182" s="1">
        <v>0.97296981842303698</v>
      </c>
      <c r="C182" s="24">
        <v>5.2653560070763398E-4</v>
      </c>
      <c r="D182" s="15">
        <v>17750.953474999998</v>
      </c>
      <c r="E182" s="15">
        <v>20</v>
      </c>
      <c r="F182" s="22">
        <f>B182/B$5-1</f>
        <v>-1.3280514704205881E-3</v>
      </c>
      <c r="G182">
        <v>1.0359400566978001</v>
      </c>
      <c r="H182">
        <v>1.02905918</v>
      </c>
      <c r="I182">
        <v>1.0599867000000001</v>
      </c>
      <c r="J182">
        <v>1.0187743</v>
      </c>
      <c r="K182" s="34">
        <f>Table479[[#This Row],[N]]*Table479[[#This Row],[interation]]/Table479[[#This Row],[time /s]]</f>
        <v>78.86900283817009</v>
      </c>
      <c r="L182" s="34">
        <f>Table479[[#This Row],[time /s]]/3600</f>
        <v>4.9308204097222221</v>
      </c>
      <c r="M182" s="35">
        <f>(Table479[[#This Row],[eff (stochastic)]]-$C$190)/Table479[[#This Row],[std]]</f>
        <v>-0.56529112764078482</v>
      </c>
      <c r="N182" s="14"/>
    </row>
    <row r="183" spans="1:14" x14ac:dyDescent="0.3">
      <c r="A183">
        <v>80000</v>
      </c>
      <c r="B183" s="1">
        <v>0.97386837005321503</v>
      </c>
      <c r="C183" s="24">
        <v>4.8813942738869801E-4</v>
      </c>
      <c r="D183" s="15">
        <v>21536.009803000001</v>
      </c>
      <c r="E183" s="15">
        <v>20</v>
      </c>
      <c r="F183" s="22">
        <f>B183/B$5-1</f>
        <v>-4.0576355318722168E-4</v>
      </c>
      <c r="G183">
        <v>1.07152831029939</v>
      </c>
      <c r="H183">
        <v>1.06504738</v>
      </c>
      <c r="I183">
        <v>1.0934756400000001</v>
      </c>
      <c r="J183">
        <v>1.0560619099999999</v>
      </c>
      <c r="K183" s="34">
        <f>Table479[[#This Row],[N]]*Table479[[#This Row],[interation]]/Table479[[#This Row],[time /s]]</f>
        <v>74.294171233944994</v>
      </c>
      <c r="L183" s="34">
        <f>Table479[[#This Row],[time /s]]/3600</f>
        <v>5.9822249452777783</v>
      </c>
      <c r="M183" s="35">
        <f>(Table479[[#This Row],[eff (stochastic)]]-$C$190)/Table479[[#This Row],[std]]</f>
        <v>1.2310124792122508</v>
      </c>
      <c r="N183" s="14"/>
    </row>
    <row r="184" spans="1:14" x14ac:dyDescent="0.3">
      <c r="A184">
        <v>90000</v>
      </c>
      <c r="B184" s="1">
        <v>0.97368289695070898</v>
      </c>
      <c r="C184" s="24">
        <v>4.6263515468804902E-4</v>
      </c>
      <c r="D184" s="15">
        <v>22017.026491000001</v>
      </c>
      <c r="E184" s="15">
        <v>20</v>
      </c>
      <c r="F184" s="22">
        <f>B184/B$5-1</f>
        <v>-5.961361435515844E-4</v>
      </c>
      <c r="G184">
        <v>1.0911661403354</v>
      </c>
      <c r="H184">
        <v>1.08071334</v>
      </c>
      <c r="I184">
        <v>1.1045268100000001</v>
      </c>
      <c r="J184">
        <v>1.0882582700000001</v>
      </c>
      <c r="K184" s="34">
        <f>Table479[[#This Row],[N]]*Table479[[#This Row],[interation]]/Table479[[#This Row],[time /s]]</f>
        <v>81.754909126161706</v>
      </c>
      <c r="L184" s="34">
        <f>Table479[[#This Row],[time /s]]/3600</f>
        <v>6.1158406919444444</v>
      </c>
      <c r="M184" s="35">
        <f>(Table479[[#This Row],[eff (stochastic)]]-$C$190)/Table479[[#This Row],[std]]</f>
        <v>0.89797029040104304</v>
      </c>
      <c r="N184" s="14"/>
    </row>
    <row r="185" spans="1:14" x14ac:dyDescent="0.3">
      <c r="A185">
        <v>100000</v>
      </c>
      <c r="B185" s="1">
        <v>0.97396948608297595</v>
      </c>
      <c r="C185" s="24">
        <v>4.3690968675606399E-4</v>
      </c>
      <c r="D185" s="15">
        <v>26773.913746999999</v>
      </c>
      <c r="E185" s="15">
        <v>20</v>
      </c>
      <c r="F185" s="22">
        <f>B185/B$5-1</f>
        <v>-3.0197642582019402E-4</v>
      </c>
      <c r="G185">
        <v>1.0972175134365201</v>
      </c>
      <c r="H185">
        <v>1.09350418</v>
      </c>
      <c r="I185">
        <v>1.1111762300000001</v>
      </c>
      <c r="J185">
        <v>1.0869721299999999</v>
      </c>
      <c r="K185" s="34">
        <f>Table479[[#This Row],[N]]*Table479[[#This Row],[interation]]/Table479[[#This Row],[time /s]]</f>
        <v>74.699575822160057</v>
      </c>
      <c r="L185" s="36">
        <f>Table479[[#This Row],[time /s]]/3600</f>
        <v>7.4371982630555555</v>
      </c>
      <c r="M185" s="35">
        <f>(Table479[[#This Row],[eff (stochastic)]]-$C$190)/Table479[[#This Row],[std]]</f>
        <v>1.6067891780662018</v>
      </c>
    </row>
    <row r="189" spans="1:14" x14ac:dyDescent="0.3">
      <c r="H189" t="s">
        <v>62</v>
      </c>
    </row>
    <row r="190" spans="1:14" x14ac:dyDescent="0.3">
      <c r="B190" t="s">
        <v>61</v>
      </c>
      <c r="C190" s="21">
        <f>MEDIAN(B149:B154,B180:B184)</f>
        <v>0.97326746432650402</v>
      </c>
      <c r="D190">
        <f>_xlfn.STDEV.S(B180:B184,B149:B154)</f>
        <v>8.3248517282044621E-4</v>
      </c>
      <c r="E190" s="21">
        <f>C190-D190</f>
        <v>0.9724349791536836</v>
      </c>
      <c r="F190" s="21">
        <f>C190+D190</f>
        <v>0.97409994949932444</v>
      </c>
      <c r="H190" s="5">
        <f>C190/B5-1</f>
        <v>-1.0225429040099376E-3</v>
      </c>
    </row>
    <row r="194" spans="1:3" x14ac:dyDescent="0.3">
      <c r="A194" s="5" t="s">
        <v>63</v>
      </c>
    </row>
    <row r="195" spans="1:3" x14ac:dyDescent="0.3">
      <c r="A195" s="5" t="s">
        <v>64</v>
      </c>
    </row>
    <row r="196" spans="1:3" x14ac:dyDescent="0.3">
      <c r="A196" s="5" t="s">
        <v>65</v>
      </c>
    </row>
    <row r="197" spans="1:3" x14ac:dyDescent="0.3">
      <c r="A197" s="5" t="s">
        <v>68</v>
      </c>
    </row>
    <row r="200" spans="1:3" x14ac:dyDescent="0.3">
      <c r="A200" t="s">
        <v>57</v>
      </c>
      <c r="B200">
        <v>7062</v>
      </c>
    </row>
    <row r="201" spans="1:3" x14ac:dyDescent="0.3">
      <c r="C201" t="s">
        <v>67</v>
      </c>
    </row>
    <row r="202" spans="1:3" x14ac:dyDescent="0.3">
      <c r="A202" t="s">
        <v>66</v>
      </c>
      <c r="B202">
        <v>-12</v>
      </c>
      <c r="C202" s="14">
        <f>B202/B$200</f>
        <v>-1.6992353440951572E-3</v>
      </c>
    </row>
    <row r="203" spans="1:3" x14ac:dyDescent="0.3">
      <c r="B203">
        <v>-23</v>
      </c>
      <c r="C203" s="14">
        <f t="shared" ref="C203:C221" si="18">B203/B$200</f>
        <v>-3.2568677428490515E-3</v>
      </c>
    </row>
    <row r="204" spans="1:3" x14ac:dyDescent="0.3">
      <c r="B204">
        <v>39</v>
      </c>
      <c r="C204" s="14">
        <f t="shared" si="18"/>
        <v>5.5225148683092605E-3</v>
      </c>
    </row>
    <row r="205" spans="1:3" x14ac:dyDescent="0.3">
      <c r="B205">
        <v>-5</v>
      </c>
      <c r="C205" s="14">
        <f t="shared" si="18"/>
        <v>-7.0801472670631554E-4</v>
      </c>
    </row>
    <row r="206" spans="1:3" x14ac:dyDescent="0.3">
      <c r="B206">
        <v>8</v>
      </c>
      <c r="C206" s="14">
        <f t="shared" si="18"/>
        <v>1.1328235627301047E-3</v>
      </c>
    </row>
    <row r="207" spans="1:3" x14ac:dyDescent="0.3">
      <c r="B207">
        <v>3</v>
      </c>
      <c r="C207" s="14">
        <f t="shared" si="18"/>
        <v>4.248088360237893E-4</v>
      </c>
    </row>
    <row r="208" spans="1:3" x14ac:dyDescent="0.3">
      <c r="B208">
        <v>-10</v>
      </c>
      <c r="C208" s="14">
        <f t="shared" si="18"/>
        <v>-1.4160294534126311E-3</v>
      </c>
    </row>
    <row r="209" spans="2:3" x14ac:dyDescent="0.3">
      <c r="B209">
        <v>-14</v>
      </c>
      <c r="C209" s="14">
        <f t="shared" si="18"/>
        <v>-1.9824412347776836E-3</v>
      </c>
    </row>
    <row r="210" spans="2:3" x14ac:dyDescent="0.3">
      <c r="B210">
        <v>0</v>
      </c>
      <c r="C210" s="14">
        <f t="shared" si="18"/>
        <v>0</v>
      </c>
    </row>
    <row r="211" spans="2:3" x14ac:dyDescent="0.3">
      <c r="B211">
        <v>7</v>
      </c>
      <c r="C211" s="14">
        <f t="shared" si="18"/>
        <v>9.9122061738884178E-4</v>
      </c>
    </row>
    <row r="212" spans="2:3" x14ac:dyDescent="0.3">
      <c r="B212">
        <v>0</v>
      </c>
      <c r="C212" s="14">
        <f t="shared" si="18"/>
        <v>0</v>
      </c>
    </row>
    <row r="213" spans="2:3" x14ac:dyDescent="0.3">
      <c r="B213">
        <v>-15</v>
      </c>
      <c r="C213" s="14">
        <f t="shared" si="18"/>
        <v>-2.1240441801189465E-3</v>
      </c>
    </row>
    <row r="214" spans="2:3" x14ac:dyDescent="0.3">
      <c r="B214">
        <v>-13</v>
      </c>
      <c r="C214" s="14">
        <f t="shared" si="18"/>
        <v>-1.8408382894364204E-3</v>
      </c>
    </row>
    <row r="215" spans="2:3" x14ac:dyDescent="0.3">
      <c r="B215">
        <v>14</v>
      </c>
      <c r="C215" s="14">
        <f t="shared" si="18"/>
        <v>1.9824412347776836E-3</v>
      </c>
    </row>
    <row r="216" spans="2:3" x14ac:dyDescent="0.3">
      <c r="B216">
        <v>8</v>
      </c>
      <c r="C216" s="14">
        <f t="shared" si="18"/>
        <v>1.1328235627301047E-3</v>
      </c>
    </row>
    <row r="217" spans="2:3" x14ac:dyDescent="0.3">
      <c r="B217">
        <v>34</v>
      </c>
      <c r="C217" s="14">
        <f t="shared" si="18"/>
        <v>4.8145001416029457E-3</v>
      </c>
    </row>
    <row r="218" spans="2:3" x14ac:dyDescent="0.3">
      <c r="B218">
        <v>-4</v>
      </c>
      <c r="C218" s="14">
        <f t="shared" si="18"/>
        <v>-5.6641178136505237E-4</v>
      </c>
    </row>
    <row r="219" spans="2:3" x14ac:dyDescent="0.3">
      <c r="B219">
        <v>-4</v>
      </c>
      <c r="C219" s="14">
        <f t="shared" si="18"/>
        <v>-5.6641178136505237E-4</v>
      </c>
    </row>
    <row r="220" spans="2:3" x14ac:dyDescent="0.3">
      <c r="B220">
        <v>6</v>
      </c>
      <c r="C220" s="14">
        <f t="shared" si="18"/>
        <v>8.4961767204757861E-4</v>
      </c>
    </row>
    <row r="221" spans="2:3" x14ac:dyDescent="0.3">
      <c r="B221">
        <v>0</v>
      </c>
      <c r="C221" s="14">
        <f t="shared" si="18"/>
        <v>0</v>
      </c>
    </row>
    <row r="223" spans="2:3" x14ac:dyDescent="0.3">
      <c r="C223" s="14">
        <f>AVERAGE(C202:C221)</f>
        <v>1.3452279807419997E-4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Tables</vt:lpstr>
      <vt:lpstr>Model</vt:lpstr>
      <vt:lpstr>Free_paramter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2023-08-29T07:53:35Z</dcterms:modified>
</cp:coreProperties>
</file>