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DF616AE1-F915-49CE-9834-1CDB8A9ADC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5" r:id="rId1"/>
    <sheet name="H-3" sheetId="1" r:id="rId2"/>
    <sheet name="Pu-241" sheetId="12" r:id="rId3"/>
    <sheet name="C-14" sheetId="6" r:id="rId4"/>
    <sheet name="S-35" sheetId="7" r:id="rId5"/>
    <sheet name="Pm-147" sheetId="11" r:id="rId6"/>
    <sheet name="Ni-63" sheetId="4" r:id="rId7"/>
    <sheet name="Ca-45" sheetId="8" r:id="rId8"/>
    <sheet name="Tc-99" sheetId="10" r:id="rId9"/>
    <sheet name="Sr-90" sheetId="3" r:id="rId10"/>
    <sheet name="Sr-89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2" l="1"/>
  <c r="J54" i="12"/>
  <c r="I54" i="12"/>
  <c r="H54" i="12"/>
  <c r="J53" i="12"/>
  <c r="I53" i="12"/>
  <c r="H53" i="12"/>
  <c r="J52" i="12"/>
  <c r="I52" i="12"/>
  <c r="H52" i="12"/>
  <c r="J51" i="12"/>
  <c r="I51" i="12"/>
  <c r="H51" i="12"/>
  <c r="J50" i="12"/>
  <c r="I50" i="12"/>
  <c r="H50" i="12"/>
  <c r="J49" i="12"/>
  <c r="I49" i="12"/>
  <c r="H49" i="12"/>
  <c r="J48" i="12"/>
  <c r="I48" i="12"/>
  <c r="H48" i="12"/>
  <c r="J47" i="12"/>
  <c r="I47" i="12"/>
  <c r="H47" i="12"/>
  <c r="J46" i="12"/>
  <c r="I46" i="12"/>
  <c r="H46" i="12"/>
  <c r="J45" i="12"/>
  <c r="I45" i="12"/>
  <c r="H45" i="12"/>
  <c r="J44" i="12"/>
  <c r="I44" i="12"/>
  <c r="H44" i="12"/>
  <c r="J43" i="12"/>
  <c r="I43" i="12"/>
  <c r="H43" i="12"/>
  <c r="J42" i="12"/>
  <c r="I42" i="12"/>
  <c r="H42" i="12"/>
  <c r="J41" i="12"/>
  <c r="I41" i="12"/>
  <c r="H41" i="12"/>
  <c r="J40" i="12"/>
  <c r="I40" i="12"/>
  <c r="H4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B5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B58" i="10"/>
  <c r="J54" i="10"/>
  <c r="I54" i="10"/>
  <c r="H54" i="10"/>
  <c r="J53" i="10"/>
  <c r="I53" i="10"/>
  <c r="H53" i="10"/>
  <c r="J52" i="10"/>
  <c r="I52" i="10"/>
  <c r="H52" i="10"/>
  <c r="J51" i="10"/>
  <c r="I51" i="10"/>
  <c r="H51" i="10"/>
  <c r="J50" i="10"/>
  <c r="I50" i="10"/>
  <c r="H50" i="10"/>
  <c r="J49" i="10"/>
  <c r="I49" i="10"/>
  <c r="H49" i="10"/>
  <c r="J48" i="10"/>
  <c r="I48" i="10"/>
  <c r="H48" i="10"/>
  <c r="J47" i="10"/>
  <c r="I47" i="10"/>
  <c r="H47" i="10"/>
  <c r="J46" i="10"/>
  <c r="I46" i="10"/>
  <c r="H46" i="10"/>
  <c r="J45" i="10"/>
  <c r="I45" i="10"/>
  <c r="H45" i="10"/>
  <c r="J44" i="10"/>
  <c r="I44" i="10"/>
  <c r="H44" i="10"/>
  <c r="J43" i="10"/>
  <c r="I43" i="10"/>
  <c r="H43" i="10"/>
  <c r="J42" i="10"/>
  <c r="I42" i="10"/>
  <c r="H42" i="10"/>
  <c r="J41" i="10"/>
  <c r="I41" i="10"/>
  <c r="H41" i="10"/>
  <c r="J40" i="10"/>
  <c r="I40" i="10"/>
  <c r="H4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B58" i="9"/>
  <c r="J54" i="9"/>
  <c r="I54" i="9"/>
  <c r="H54" i="9"/>
  <c r="J53" i="9"/>
  <c r="I53" i="9"/>
  <c r="H53" i="9"/>
  <c r="J52" i="9"/>
  <c r="I52" i="9"/>
  <c r="H52" i="9"/>
  <c r="J51" i="9"/>
  <c r="I51" i="9"/>
  <c r="H51" i="9"/>
  <c r="J50" i="9"/>
  <c r="I50" i="9"/>
  <c r="H50" i="9"/>
  <c r="J49" i="9"/>
  <c r="I49" i="9"/>
  <c r="H49" i="9"/>
  <c r="J48" i="9"/>
  <c r="I48" i="9"/>
  <c r="H48" i="9"/>
  <c r="J47" i="9"/>
  <c r="I47" i="9"/>
  <c r="H47" i="9"/>
  <c r="J46" i="9"/>
  <c r="I46" i="9"/>
  <c r="H46" i="9"/>
  <c r="J45" i="9"/>
  <c r="I45" i="9"/>
  <c r="H45" i="9"/>
  <c r="J44" i="9"/>
  <c r="I44" i="9"/>
  <c r="H44" i="9"/>
  <c r="J43" i="9"/>
  <c r="I43" i="9"/>
  <c r="H43" i="9"/>
  <c r="J42" i="9"/>
  <c r="I42" i="9"/>
  <c r="H42" i="9"/>
  <c r="J41" i="9"/>
  <c r="I41" i="9"/>
  <c r="H41" i="9"/>
  <c r="J40" i="9"/>
  <c r="I40" i="9"/>
  <c r="H4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B58" i="8"/>
  <c r="J54" i="8"/>
  <c r="I54" i="8"/>
  <c r="H54" i="8"/>
  <c r="J53" i="8"/>
  <c r="I53" i="8"/>
  <c r="H53" i="8"/>
  <c r="J52" i="8"/>
  <c r="I52" i="8"/>
  <c r="H52" i="8"/>
  <c r="J51" i="8"/>
  <c r="I51" i="8"/>
  <c r="H51" i="8"/>
  <c r="J50" i="8"/>
  <c r="I50" i="8"/>
  <c r="H50" i="8"/>
  <c r="J49" i="8"/>
  <c r="I49" i="8"/>
  <c r="H49" i="8"/>
  <c r="J48" i="8"/>
  <c r="I48" i="8"/>
  <c r="H48" i="8"/>
  <c r="J47" i="8"/>
  <c r="I47" i="8"/>
  <c r="H47" i="8"/>
  <c r="J46" i="8"/>
  <c r="I46" i="8"/>
  <c r="H46" i="8"/>
  <c r="J45" i="8"/>
  <c r="I45" i="8"/>
  <c r="H45" i="8"/>
  <c r="J44" i="8"/>
  <c r="I44" i="8"/>
  <c r="H44" i="8"/>
  <c r="J43" i="8"/>
  <c r="I43" i="8"/>
  <c r="H43" i="8"/>
  <c r="J42" i="8"/>
  <c r="I42" i="8"/>
  <c r="H42" i="8"/>
  <c r="J41" i="8"/>
  <c r="I41" i="8"/>
  <c r="H41" i="8"/>
  <c r="J40" i="8"/>
  <c r="I40" i="8"/>
  <c r="H4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B58" i="7"/>
  <c r="J54" i="7"/>
  <c r="I54" i="7"/>
  <c r="H54" i="7"/>
  <c r="J53" i="7"/>
  <c r="I53" i="7"/>
  <c r="H53" i="7"/>
  <c r="J52" i="7"/>
  <c r="I52" i="7"/>
  <c r="H52" i="7"/>
  <c r="J51" i="7"/>
  <c r="I51" i="7"/>
  <c r="H51" i="7"/>
  <c r="J50" i="7"/>
  <c r="I50" i="7"/>
  <c r="H50" i="7"/>
  <c r="J49" i="7"/>
  <c r="I49" i="7"/>
  <c r="H49" i="7"/>
  <c r="J48" i="7"/>
  <c r="I48" i="7"/>
  <c r="H48" i="7"/>
  <c r="J47" i="7"/>
  <c r="I47" i="7"/>
  <c r="H47" i="7"/>
  <c r="J46" i="7"/>
  <c r="I46" i="7"/>
  <c r="H46" i="7"/>
  <c r="J45" i="7"/>
  <c r="I45" i="7"/>
  <c r="H45" i="7"/>
  <c r="J44" i="7"/>
  <c r="I44" i="7"/>
  <c r="H44" i="7"/>
  <c r="J43" i="7"/>
  <c r="I43" i="7"/>
  <c r="H43" i="7"/>
  <c r="J42" i="7"/>
  <c r="I42" i="7"/>
  <c r="H42" i="7"/>
  <c r="J41" i="7"/>
  <c r="I41" i="7"/>
  <c r="H41" i="7"/>
  <c r="J40" i="7"/>
  <c r="I40" i="7"/>
  <c r="H4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B58" i="6"/>
  <c r="J54" i="6"/>
  <c r="I54" i="6"/>
  <c r="H54" i="6"/>
  <c r="J53" i="6"/>
  <c r="I53" i="6"/>
  <c r="H53" i="6"/>
  <c r="J52" i="6"/>
  <c r="I52" i="6"/>
  <c r="H52" i="6"/>
  <c r="J51" i="6"/>
  <c r="I51" i="6"/>
  <c r="H51" i="6"/>
  <c r="J50" i="6"/>
  <c r="I50" i="6"/>
  <c r="H50" i="6"/>
  <c r="J49" i="6"/>
  <c r="I49" i="6"/>
  <c r="H49" i="6"/>
  <c r="J48" i="6"/>
  <c r="I48" i="6"/>
  <c r="H48" i="6"/>
  <c r="J47" i="6"/>
  <c r="I47" i="6"/>
  <c r="H47" i="6"/>
  <c r="J46" i="6"/>
  <c r="I46" i="6"/>
  <c r="H46" i="6"/>
  <c r="J45" i="6"/>
  <c r="I45" i="6"/>
  <c r="H45" i="6"/>
  <c r="J44" i="6"/>
  <c r="I44" i="6"/>
  <c r="H44" i="6"/>
  <c r="J43" i="6"/>
  <c r="I43" i="6"/>
  <c r="H43" i="6"/>
  <c r="J42" i="6"/>
  <c r="I42" i="6"/>
  <c r="H42" i="6"/>
  <c r="J41" i="6"/>
  <c r="I41" i="6"/>
  <c r="H41" i="6"/>
  <c r="J40" i="6"/>
  <c r="I40" i="6"/>
  <c r="H4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B58" i="4"/>
  <c r="J54" i="4"/>
  <c r="I54" i="4"/>
  <c r="H54" i="4"/>
  <c r="J53" i="4"/>
  <c r="I53" i="4"/>
  <c r="H53" i="4"/>
  <c r="J52" i="4"/>
  <c r="I52" i="4"/>
  <c r="H52" i="4"/>
  <c r="J51" i="4"/>
  <c r="I51" i="4"/>
  <c r="H51" i="4"/>
  <c r="J50" i="4"/>
  <c r="I50" i="4"/>
  <c r="H50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4" i="4"/>
  <c r="I44" i="4"/>
  <c r="H44" i="4"/>
  <c r="J43" i="4"/>
  <c r="I43" i="4"/>
  <c r="H43" i="4"/>
  <c r="J42" i="4"/>
  <c r="I42" i="4"/>
  <c r="H42" i="4"/>
  <c r="J41" i="4"/>
  <c r="I41" i="4"/>
  <c r="H41" i="4"/>
  <c r="J40" i="4"/>
  <c r="I40" i="4"/>
  <c r="H4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B58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B58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C2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</calcChain>
</file>

<file path=xl/sharedStrings.xml><?xml version="1.0" encoding="utf-8"?>
<sst xmlns="http://schemas.openxmlformats.org/spreadsheetml/2006/main" count="335" uniqueCount="38">
  <si>
    <t>The Stochastic implementation of TDCRPy is tested with its analystical implementation in the cases of pure beta emitting radionuclides</t>
  </si>
  <si>
    <t>Convergence of the results with the number of points considered in the quenching function (parameter nE)</t>
  </si>
  <si>
    <t>nE</t>
  </si>
  <si>
    <t>eff_D</t>
  </si>
  <si>
    <t>Analytical model, L=1 keV-1, kB=1e-5 cm/keV</t>
  </si>
  <si>
    <t>Err</t>
  </si>
  <si>
    <t>reference</t>
  </si>
  <si>
    <t>recommanded value</t>
  </si>
  <si>
    <t>Convergence of the result of the stochastic model with the results o the analytical model (N = number of Monte-Carlo trials)</t>
  </si>
  <si>
    <t>N</t>
  </si>
  <si>
    <t>eff_S</t>
  </si>
  <si>
    <t>u(eff_S)</t>
  </si>
  <si>
    <t>u(eff_D)</t>
  </si>
  <si>
    <t>eff_T</t>
  </si>
  <si>
    <t>u(eff_T)</t>
  </si>
  <si>
    <t>dev S</t>
  </si>
  <si>
    <t>dev D</t>
  </si>
  <si>
    <t>dev T</t>
  </si>
  <si>
    <t>Model Analytic</t>
  </si>
  <si>
    <t>u_r</t>
  </si>
  <si>
    <t>Relative uncertainty due to MC calculation</t>
  </si>
  <si>
    <t>the calculation uncertainty provided by the code in consistent with the observation</t>
  </si>
  <si>
    <t>H-3</t>
  </si>
  <si>
    <t>Q</t>
  </si>
  <si>
    <t>keV</t>
  </si>
  <si>
    <t>Sr-90</t>
  </si>
  <si>
    <t>Ni-63</t>
  </si>
  <si>
    <t>Parameter nE, number of bins for the energy space used to calculated the quenched energy</t>
  </si>
  <si>
    <t>Ebeta max /keV</t>
  </si>
  <si>
    <t>Radionuclide</t>
  </si>
  <si>
    <t>Target relatif standard uncertainty &lt;= 1e-4</t>
  </si>
  <si>
    <t>C-14</t>
  </si>
  <si>
    <t>S-35</t>
  </si>
  <si>
    <t>Ca-45</t>
  </si>
  <si>
    <t>Sr-89</t>
  </si>
  <si>
    <t>Tc-99</t>
  </si>
  <si>
    <t>Pm-147</t>
  </si>
  <si>
    <t>Pu-241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</si>
</sst>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8" borderId="5" xfId="0" applyFont="1" applyFill="1" applyBorder="1"/>
    <xf numFmtId="0" fontId="2" fillId="8" borderId="0" xfId="0" applyFont="1" applyFill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8" xfId="0" applyFont="1" applyFill="1" applyBorder="1"/>
    <xf numFmtId="0" fontId="2" fillId="8" borderId="9" xfId="0" applyFont="1" applyFill="1" applyBorder="1"/>
    <xf numFmtId="164" fontId="5" fillId="8" borderId="8" xfId="1" applyNumberFormat="1" applyFont="1" applyFill="1" applyBorder="1"/>
    <xf numFmtId="10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11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ur &lt; 1e-4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490594925634296E-2"/>
                  <c:y val="-0.535631241792208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Summary!$B$9:$B$19</c:f>
              <c:numCache>
                <c:formatCode>General</c:formatCode>
                <c:ptCount val="11"/>
                <c:pt idx="0">
                  <c:v>18.591000000000001</c:v>
                </c:pt>
                <c:pt idx="1">
                  <c:v>20.8</c:v>
                </c:pt>
                <c:pt idx="2">
                  <c:v>66.98</c:v>
                </c:pt>
                <c:pt idx="3">
                  <c:v>156.476</c:v>
                </c:pt>
                <c:pt idx="4">
                  <c:v>167.33</c:v>
                </c:pt>
                <c:pt idx="5">
                  <c:v>224.1</c:v>
                </c:pt>
                <c:pt idx="6">
                  <c:v>258</c:v>
                </c:pt>
                <c:pt idx="7">
                  <c:v>293.8</c:v>
                </c:pt>
                <c:pt idx="8">
                  <c:v>545.9</c:v>
                </c:pt>
                <c:pt idx="9">
                  <c:v>1495.1</c:v>
                </c:pt>
              </c:numCache>
            </c:numRef>
          </c:xVal>
          <c:yVal>
            <c:numRef>
              <c:f>Summary!$C$9:$C$19</c:f>
              <c:numCache>
                <c:formatCode>General</c:formatCode>
                <c:ptCount val="11"/>
                <c:pt idx="0">
                  <c:v>7000</c:v>
                </c:pt>
                <c:pt idx="1">
                  <c:v>7000</c:v>
                </c:pt>
                <c:pt idx="2">
                  <c:v>2000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500</c:v>
                </c:pt>
                <c:pt idx="7">
                  <c:v>500</c:v>
                </c:pt>
                <c:pt idx="8">
                  <c:v>200</c:v>
                </c:pt>
                <c:pt idx="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3-48AD-8063-2EDCEDD7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03296"/>
        <c:axId val="542085536"/>
      </c:scatterChart>
      <c:valAx>
        <c:axId val="542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 /keV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5536"/>
        <c:crosses val="autoZero"/>
        <c:crossBetween val="midCat"/>
      </c:valAx>
      <c:valAx>
        <c:axId val="542085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'C-14'!$E$39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'C-14'!$A$40:$A$51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'C-14'!$E$40:$E$51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29-4B13-9BE5-7385DB84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'S-35'!$C$9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'S-35'!$A$10:$A$29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'S-35'!$C$10:$C$29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9.1946331626810984E-3</c:v>
                </c:pt>
                <c:pt idx="6">
                  <c:v>4.4765796229779831E-3</c:v>
                </c:pt>
                <c:pt idx="7">
                  <c:v>1.5836938065922901E-3</c:v>
                </c:pt>
                <c:pt idx="8">
                  <c:v>9.2413019312842515E-4</c:v>
                </c:pt>
                <c:pt idx="9">
                  <c:v>7.2196981110606018E-4</c:v>
                </c:pt>
                <c:pt idx="10">
                  <c:v>3.5163573842900142E-4</c:v>
                </c:pt>
                <c:pt idx="11">
                  <c:v>1.3031977856647892E-4</c:v>
                </c:pt>
                <c:pt idx="12">
                  <c:v>5.9916211434529743E-5</c:v>
                </c:pt>
                <c:pt idx="13">
                  <c:v>2.6005877900914243E-5</c:v>
                </c:pt>
                <c:pt idx="14">
                  <c:v>6.4374078394546785E-6</c:v>
                </c:pt>
                <c:pt idx="15">
                  <c:v>2.929819704400316E-6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3-4242-A831-4CF4F6B6A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0.94812945703303597</c:v>
                      </c:pt>
                      <c:pt idx="6">
                        <c:v>0.94369688734443902</c:v>
                      </c:pt>
                      <c:pt idx="7">
                        <c:v>0.94097904663441401</c:v>
                      </c:pt>
                      <c:pt idx="8">
                        <c:v>0.94035939243673705</c:v>
                      </c:pt>
                      <c:pt idx="9">
                        <c:v>0.94016946454082695</c:v>
                      </c:pt>
                      <c:pt idx="10">
                        <c:v>0.93982153894579301</c:v>
                      </c:pt>
                      <c:pt idx="11">
                        <c:v>0.93961361455344905</c:v>
                      </c:pt>
                      <c:pt idx="12">
                        <c:v>0.93954747102306901</c:v>
                      </c:pt>
                      <c:pt idx="13">
                        <c:v>0.93951561256379401</c:v>
                      </c:pt>
                      <c:pt idx="14">
                        <c:v>0.93949722815876002</c:v>
                      </c:pt>
                      <c:pt idx="15">
                        <c:v>0.93949393281064297</c:v>
                      </c:pt>
                      <c:pt idx="16">
                        <c:v>0.93949118027087097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B83-4242-A831-4CF4F6B6ADA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'S-35'!$I$39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'S-35'!$A$40:$A$54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'S-35'!$I$40:$I$54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A-4DB7-8349-C13FF583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'S-35'!$B$39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'S-35'!$B$40:$B$54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97A-4DB7-8349-C13FF583C17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7A-4DB7-8349-C13FF583C17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7A-4DB7-8349-C13FF583C17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7A-4DB7-8349-C13FF583C17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7A-4DB7-8349-C13FF583C17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7A-4DB7-8349-C13FF583C17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7A-4DB7-8349-C13FF583C17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'S-35'!$J$39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'S-35'!$J$40:$J$54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97A-4DB7-8349-C13FF583C17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'S-35'!$E$39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'S-35'!$A$40:$A$51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'S-35'!$E$40:$E$51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9-4D27-89B9-57151AF3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'Pm-147'!$C$9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'Pm-147'!$A$10:$A$29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'Pm-147'!$C$10:$C$29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7.5949170096025753E-3</c:v>
                </c:pt>
                <c:pt idx="6">
                  <c:v>3.7008814027379433E-3</c:v>
                </c:pt>
                <c:pt idx="7">
                  <c:v>1.3053868233097177E-3</c:v>
                </c:pt>
                <c:pt idx="8">
                  <c:v>7.5652120433944425E-4</c:v>
                </c:pt>
                <c:pt idx="9">
                  <c:v>5.9012910503430938E-4</c:v>
                </c:pt>
                <c:pt idx="10">
                  <c:v>2.8407042788214376E-4</c:v>
                </c:pt>
                <c:pt idx="11">
                  <c:v>1.0588896306118478E-4</c:v>
                </c:pt>
                <c:pt idx="12">
                  <c:v>4.6387579299755899E-5</c:v>
                </c:pt>
                <c:pt idx="13">
                  <c:v>1.7205452916169151E-5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1-4EF3-BACC-29204228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0.95488759691167502</c:v>
                      </c:pt>
                      <c:pt idx="6">
                        <c:v>0.95119725842330405</c:v>
                      </c:pt>
                      <c:pt idx="7">
                        <c:v>0.94892707223662298</c:v>
                      </c:pt>
                      <c:pt idx="8">
                        <c:v>0.94840691779451702</c:v>
                      </c:pt>
                      <c:pt idx="9">
                        <c:v>0.94824922967087899</c:v>
                      </c:pt>
                      <c:pt idx="10">
                        <c:v>0.94795918093223797</c:v>
                      </c:pt>
                      <c:pt idx="11">
                        <c:v>0.94779032014514497</c:v>
                      </c:pt>
                      <c:pt idx="12">
                        <c:v>0.94773393128053895</c:v>
                      </c:pt>
                      <c:pt idx="13">
                        <c:v>0.94770627567205501</c:v>
                      </c:pt>
                      <c:pt idx="14">
                        <c:v>0.94768997023689305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F01-4EF3-BACC-292042285E7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'Pm-147'!$I$39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'Pm-147'!$A$40:$A$54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'Pm-147'!$I$40:$I$54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D-4D89-8B2F-2238FA90E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'Pm-147'!$B$39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'Pm-147'!$B$40:$B$54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D3D-4D89-8B2F-2238FA90E0D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3D-4D89-8B2F-2238FA90E0D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3D-4D89-8B2F-2238FA90E0D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3D-4D89-8B2F-2238FA90E0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3D-4D89-8B2F-2238FA90E0D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3D-4D89-8B2F-2238FA90E0D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3D-4D89-8B2F-2238FA90E0D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'Pm-147'!$J$39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'Pm-147'!$J$40:$J$54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3D-4D89-8B2F-2238FA90E0DA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'Pm-147'!$E$39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'Pm-147'!$A$40:$A$51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'Pm-147'!$E$40:$E$51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5-4F56-B00C-19EEA59A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'Ni-63'!$C$9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'Ni-63'!$A$10:$A$29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'Ni-63'!$C$10:$C$29</c:f>
              <c:numCache>
                <c:formatCode>0.0000%</c:formatCode>
                <c:ptCount val="20"/>
                <c:pt idx="0">
                  <c:v>8.9171229605927937E-2</c:v>
                </c:pt>
                <c:pt idx="1">
                  <c:v>6.9549727920121818E-2</c:v>
                </c:pt>
                <c:pt idx="2">
                  <c:v>5.6918392534251128E-2</c:v>
                </c:pt>
                <c:pt idx="3">
                  <c:v>4.8075415129297472E-2</c:v>
                </c:pt>
                <c:pt idx="4">
                  <c:v>4.1548047085930628E-2</c:v>
                </c:pt>
                <c:pt idx="5">
                  <c:v>2.9292208254215968E-2</c:v>
                </c:pt>
                <c:pt idx="6">
                  <c:v>1.4179083338621945E-2</c:v>
                </c:pt>
                <c:pt idx="7">
                  <c:v>4.9887413050893059E-3</c:v>
                </c:pt>
                <c:pt idx="8">
                  <c:v>2.9090377476239659E-3</c:v>
                </c:pt>
                <c:pt idx="9">
                  <c:v>2.2742226731815585E-3</c:v>
                </c:pt>
                <c:pt idx="10">
                  <c:v>1.1013192421025497E-3</c:v>
                </c:pt>
                <c:pt idx="11">
                  <c:v>4.2707189234825194E-4</c:v>
                </c:pt>
                <c:pt idx="12">
                  <c:v>1.972882047858171E-4</c:v>
                </c:pt>
                <c:pt idx="13">
                  <c:v>8.5713408711551864E-5</c:v>
                </c:pt>
                <c:pt idx="14">
                  <c:v>2.2048570393007338E-5</c:v>
                </c:pt>
                <c:pt idx="15">
                  <c:v>9.247827008618259E-6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9-42A0-B959-9A2D83F5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0.90637218087976001</c:v>
                      </c:pt>
                      <c:pt idx="1">
                        <c:v>0.89004381781646602</c:v>
                      </c:pt>
                      <c:pt idx="2">
                        <c:v>0.879532439357399</c:v>
                      </c:pt>
                      <c:pt idx="3">
                        <c:v>0.87217360678990796</c:v>
                      </c:pt>
                      <c:pt idx="4">
                        <c:v>0.86674174754862798</c:v>
                      </c:pt>
                      <c:pt idx="5">
                        <c:v>0.85654284487064303</c:v>
                      </c:pt>
                      <c:pt idx="6">
                        <c:v>0.84396620345989704</c:v>
                      </c:pt>
                      <c:pt idx="7">
                        <c:v>0.83631830556694797</c:v>
                      </c:pt>
                      <c:pt idx="8">
                        <c:v>0.83458764522840301</c:v>
                      </c:pt>
                      <c:pt idx="9">
                        <c:v>0.834059373173617</c:v>
                      </c:pt>
                      <c:pt idx="10">
                        <c:v>0.83308332183119105</c:v>
                      </c:pt>
                      <c:pt idx="11">
                        <c:v>0.83252223554444604</c:v>
                      </c:pt>
                      <c:pt idx="12">
                        <c:v>0.83233101717917402</c:v>
                      </c:pt>
                      <c:pt idx="13">
                        <c:v>0.83223816833364805</c:v>
                      </c:pt>
                      <c:pt idx="14">
                        <c:v>0.83218518856629498</c:v>
                      </c:pt>
                      <c:pt idx="15">
                        <c:v>0.83217453621211701</c:v>
                      </c:pt>
                      <c:pt idx="16">
                        <c:v>0.83216684047713396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519-42A0-B959-9A2D83F57653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'Ni-63'!$I$39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'Ni-63'!$A$40:$A$54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'Ni-63'!$I$40:$I$54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2-47E4-AEE7-46271994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'Ni-63'!$B$39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'Ni-63'!$B$40:$B$54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82-47E4-AEE7-4627199426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82-47E4-AEE7-46271994263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82-47E4-AEE7-46271994263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82-47E4-AEE7-46271994263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82-47E4-AEE7-46271994263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82-47E4-AEE7-46271994263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82-47E4-AEE7-46271994263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'Ni-63'!$J$39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'Ni-63'!$J$40:$J$54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82-47E4-AEE7-462719942631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'Ni-63'!$E$39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'Ni-63'!$A$40:$A$51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'Ni-63'!$E$40:$E$51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1-43B5-88BB-8ABC8F25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'H-3'!$C$9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'H-3'!$A$10:$A$29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'H-3'!$C$10:$C$29</c:f>
              <c:numCache>
                <c:formatCode>0.0000%</c:formatCode>
                <c:ptCount val="20"/>
                <c:pt idx="0">
                  <c:v>0.3069008218623821</c:v>
                </c:pt>
                <c:pt idx="1">
                  <c:v>0.23774872956859028</c:v>
                </c:pt>
                <c:pt idx="2">
                  <c:v>0.19345752772521219</c:v>
                </c:pt>
                <c:pt idx="3">
                  <c:v>0.16269656239876928</c:v>
                </c:pt>
                <c:pt idx="4">
                  <c:v>0.14009585575236705</c:v>
                </c:pt>
                <c:pt idx="5">
                  <c:v>9.8015880547615675E-2</c:v>
                </c:pt>
                <c:pt idx="6">
                  <c:v>4.6839742353579794E-2</c:v>
                </c:pt>
                <c:pt idx="7">
                  <c:v>1.6279844089611251E-2</c:v>
                </c:pt>
                <c:pt idx="8">
                  <c:v>9.5113990906199319E-3</c:v>
                </c:pt>
                <c:pt idx="9">
                  <c:v>7.4851106778226484E-3</c:v>
                </c:pt>
                <c:pt idx="10">
                  <c:v>3.7261094267455608E-3</c:v>
                </c:pt>
                <c:pt idx="11">
                  <c:v>1.472841525035351E-3</c:v>
                </c:pt>
                <c:pt idx="12">
                  <c:v>7.2820151922647902E-4</c:v>
                </c:pt>
                <c:pt idx="13">
                  <c:v>3.5729836858555686E-4</c:v>
                </c:pt>
                <c:pt idx="14">
                  <c:v>1.3718358755010485E-4</c:v>
                </c:pt>
                <c:pt idx="15">
                  <c:v>9.4030342937756473E-5</c:v>
                </c:pt>
                <c:pt idx="16">
                  <c:v>6.3585358345052967E-5</c:v>
                </c:pt>
                <c:pt idx="17">
                  <c:v>2.6372644714944826E-5</c:v>
                </c:pt>
                <c:pt idx="18">
                  <c:v>4.2991096897981862E-6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D-4CD1-81DF-144FAD82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0.77669130719101798</c:v>
                      </c:pt>
                      <c:pt idx="1">
                        <c:v>0.735594210869569</c:v>
                      </c:pt>
                      <c:pt idx="2">
                        <c:v>0.70927194457259601</c:v>
                      </c:pt>
                      <c:pt idx="3">
                        <c:v>0.69099069937771895</c:v>
                      </c:pt>
                      <c:pt idx="4">
                        <c:v>0.67755909684523297</c:v>
                      </c:pt>
                      <c:pt idx="5">
                        <c:v>0.65255096279128899</c:v>
                      </c:pt>
                      <c:pt idx="6">
                        <c:v>0.62213697803744095</c:v>
                      </c:pt>
                      <c:pt idx="7">
                        <c:v>0.60397522702067896</c:v>
                      </c:pt>
                      <c:pt idx="8">
                        <c:v>0.59995273938735905</c:v>
                      </c:pt>
                      <c:pt idx="9">
                        <c:v>0.59874851595299095</c:v>
                      </c:pt>
                      <c:pt idx="10">
                        <c:v>0.59651454108160695</c:v>
                      </c:pt>
                      <c:pt idx="11">
                        <c:v>0.59517542371114196</c:v>
                      </c:pt>
                      <c:pt idx="12">
                        <c:v>0.59473288407093094</c:v>
                      </c:pt>
                      <c:pt idx="13">
                        <c:v>0.59451245628628702</c:v>
                      </c:pt>
                      <c:pt idx="14">
                        <c:v>0.59438164204686295</c:v>
                      </c:pt>
                      <c:pt idx="15">
                        <c:v>0.59435599606867795</c:v>
                      </c:pt>
                      <c:pt idx="16">
                        <c:v>0.59433790261086905</c:v>
                      </c:pt>
                      <c:pt idx="17">
                        <c:v>0.59431578709092303</c:v>
                      </c:pt>
                      <c:pt idx="18">
                        <c:v>0.59430266878654503</c:v>
                      </c:pt>
                      <c:pt idx="19">
                        <c:v>0.59430011382516701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E2D-4CD1-81DF-144FAD828721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'Ca-45'!$C$9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'Ca-45'!$A$10:$A$29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'Ca-45'!$C$10:$C$29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2.693590729905937E-3</c:v>
                </c:pt>
                <c:pt idx="7">
                  <c:v>9.523241131481619E-4</c:v>
                </c:pt>
                <c:pt idx="8">
                  <c:v>5.553800707287504E-4</c:v>
                </c:pt>
                <c:pt idx="9">
                  <c:v>4.3301415619301231E-4</c:v>
                </c:pt>
                <c:pt idx="10">
                  <c:v>2.0939156225474598E-4</c:v>
                </c:pt>
                <c:pt idx="11">
                  <c:v>8.1541183505784431E-5</c:v>
                </c:pt>
                <c:pt idx="12">
                  <c:v>3.7717385687141558E-5</c:v>
                </c:pt>
                <c:pt idx="13">
                  <c:v>1.6096423637979029E-5</c:v>
                </c:pt>
                <c:pt idx="14">
                  <c:v>4.3312807449513713E-6</c:v>
                </c:pt>
                <c:pt idx="15">
                  <c:v>1.8466431430663732E-6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C-44D9-8F5B-1A7206B0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0.96458596051836498</c:v>
                      </c:pt>
                      <c:pt idx="7">
                        <c:v>0.96291087119140395</c:v>
                      </c:pt>
                      <c:pt idx="8">
                        <c:v>0.96252901311036199</c:v>
                      </c:pt>
                      <c:pt idx="9">
                        <c:v>0.962411297744174</c:v>
                      </c:pt>
                      <c:pt idx="10">
                        <c:v>0.96219617398497004</c:v>
                      </c:pt>
                      <c:pt idx="11">
                        <c:v>0.96207318259305497</c:v>
                      </c:pt>
                      <c:pt idx="12">
                        <c:v>0.96203102433004895</c:v>
                      </c:pt>
                      <c:pt idx="13">
                        <c:v>0.96201022507827505</c:v>
                      </c:pt>
                      <c:pt idx="14">
                        <c:v>0.96199890707269198</c:v>
                      </c:pt>
                      <c:pt idx="15">
                        <c:v>0.96199651686438703</c:v>
                      </c:pt>
                      <c:pt idx="16">
                        <c:v>0.96199474040339605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FBC-44D9-8F5B-1A7206B0998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'Ca-45'!$I$39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'Ca-45'!$A$40:$A$54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'Ca-45'!$I$40:$I$54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B-4234-9691-CE22F81EB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'Ca-45'!$B$39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'Ca-45'!$B$40:$B$54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8B-4234-9691-CE22F81EB02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8B-4234-9691-CE22F81EB02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8B-4234-9691-CE22F81EB02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8B-4234-9691-CE22F81EB02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8B-4234-9691-CE22F81EB02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8B-4234-9691-CE22F81EB02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8B-4234-9691-CE22F81EB02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'Ca-45'!$J$39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'Ca-45'!$J$40:$J$54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8B-4234-9691-CE22F81EB02D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'Ca-45'!$E$39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'Ca-45'!$A$40:$A$51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'Ca-45'!$E$40:$E$51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025-BCC5-BD14393E9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'Tc-99'!$C$9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'Tc-99'!$A$10:$A$29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'Tc-99'!$C$10:$C$29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3.7813108012609842E-3</c:v>
                </c:pt>
                <c:pt idx="6">
                  <c:v>1.843976811919168E-3</c:v>
                </c:pt>
                <c:pt idx="7">
                  <c:v>6.5294951101613208E-4</c:v>
                </c:pt>
                <c:pt idx="8">
                  <c:v>3.802347055603672E-4</c:v>
                </c:pt>
                <c:pt idx="9">
                  <c:v>2.9706528494499729E-4</c:v>
                </c:pt>
                <c:pt idx="10">
                  <c:v>1.4432915888695774E-4</c:v>
                </c:pt>
                <c:pt idx="11">
                  <c:v>5.5618393141720901E-5</c:v>
                </c:pt>
                <c:pt idx="12">
                  <c:v>2.6092849849446154E-5</c:v>
                </c:pt>
                <c:pt idx="13">
                  <c:v>1.1495846029108137E-5</c:v>
                </c:pt>
                <c:pt idx="14">
                  <c:v>2.8994860470366035E-6</c:v>
                </c:pt>
                <c:pt idx="15">
                  <c:v>1.2006173908396534E-6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0B-4376-85D7-DB81CD38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5">
                        <c:v>0.97806206307106303</c:v>
                      </c:pt>
                      <c:pt idx="6">
                        <c:v>0.97617436815377001</c:v>
                      </c:pt>
                      <c:pt idx="7">
                        <c:v>0.975013857785067</c:v>
                      </c:pt>
                      <c:pt idx="8">
                        <c:v>0.97474813057697496</c:v>
                      </c:pt>
                      <c:pt idx="9">
                        <c:v>0.97466709215333003</c:v>
                      </c:pt>
                      <c:pt idx="10">
                        <c:v>0.97451826948752596</c:v>
                      </c:pt>
                      <c:pt idx="11">
                        <c:v>0.97443183170110004</c:v>
                      </c:pt>
                      <c:pt idx="12">
                        <c:v>0.97440306267195498</c:v>
                      </c:pt>
                      <c:pt idx="13">
                        <c:v>0.97438883967784495</c:v>
                      </c:pt>
                      <c:pt idx="14">
                        <c:v>0.974380463576907</c:v>
                      </c:pt>
                      <c:pt idx="15">
                        <c:v>0.97437880823727796</c:v>
                      </c:pt>
                      <c:pt idx="16">
                        <c:v>0.97437763838253999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70B-4376-85D7-DB81CD38063C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'Tc-99'!$I$39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'Tc-99'!$A$40:$A$54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'Tc-99'!$I$40:$I$54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0-4768-ABEF-1A296943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'Tc-99'!$B$39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'Tc-99'!$B$40:$B$54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80-4768-ABEF-1A2969431AA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80-4768-ABEF-1A2969431A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80-4768-ABEF-1A2969431A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80-4768-ABEF-1A2969431AA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80-4768-ABEF-1A2969431AA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80-4768-ABEF-1A2969431AA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80-4768-ABEF-1A2969431AA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'Tc-99'!$J$39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'Tc-99'!$J$40:$J$54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80-4768-ABEF-1A2969431AA5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'Tc-99'!$E$39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'Tc-99'!$A$40:$A$51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'Tc-99'!$E$40:$E$51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6-4615-82C6-49B39EF4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'Sr-90'!$C$9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'Sr-90'!$A$10:$A$29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'Sr-90'!$C$10:$C$29</c:f>
              <c:numCache>
                <c:formatCode>0.0000%</c:formatCode>
                <c:ptCount val="20"/>
                <c:pt idx="0">
                  <c:v>5.7794351848552417E-3</c:v>
                </c:pt>
                <c:pt idx="1">
                  <c:v>4.539833919687819E-3</c:v>
                </c:pt>
                <c:pt idx="2">
                  <c:v>3.738144395632137E-3</c:v>
                </c:pt>
                <c:pt idx="3">
                  <c:v>3.1645468600782767E-3</c:v>
                </c:pt>
                <c:pt idx="4">
                  <c:v>2.7453631218965491E-3</c:v>
                </c:pt>
                <c:pt idx="5">
                  <c:v>1.9429837956206342E-3</c:v>
                </c:pt>
                <c:pt idx="6">
                  <c:v>9.4778474533452339E-4</c:v>
                </c:pt>
                <c:pt idx="7">
                  <c:v>3.3577851400257153E-4</c:v>
                </c:pt>
                <c:pt idx="8">
                  <c:v>1.9546885782206758E-4</c:v>
                </c:pt>
                <c:pt idx="9">
                  <c:v>1.5263188659830895E-4</c:v>
                </c:pt>
                <c:pt idx="10">
                  <c:v>7.3637173769736108E-5</c:v>
                </c:pt>
                <c:pt idx="11">
                  <c:v>2.7066267484610051E-5</c:v>
                </c:pt>
                <c:pt idx="12">
                  <c:v>1.1746882334850994E-5</c:v>
                </c:pt>
                <c:pt idx="13">
                  <c:v>4.564204467705224E-6</c:v>
                </c:pt>
                <c:pt idx="14">
                  <c:v>7.0000920948665168E-7</c:v>
                </c:pt>
                <c:pt idx="15">
                  <c:v>0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F-4288-A0E3-815CF165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0.992067809389786</c:v>
                      </c:pt>
                      <c:pt idx="1">
                        <c:v>0.99084510740500598</c:v>
                      </c:pt>
                      <c:pt idx="2">
                        <c:v>0.99005434718251795</c:v>
                      </c:pt>
                      <c:pt idx="3">
                        <c:v>0.98948856940792695</c:v>
                      </c:pt>
                      <c:pt idx="4">
                        <c:v>0.98907510033277801</c:v>
                      </c:pt>
                      <c:pt idx="5">
                        <c:v>0.98828365971203003</c:v>
                      </c:pt>
                      <c:pt idx="6">
                        <c:v>0.98730202804689005</c:v>
                      </c:pt>
                      <c:pt idx="7">
                        <c:v>0.98669836519595999</c:v>
                      </c:pt>
                      <c:pt idx="8">
                        <c:v>0.98655996835826998</c:v>
                      </c:pt>
                      <c:pt idx="9">
                        <c:v>0.98651771537643695</c:v>
                      </c:pt>
                      <c:pt idx="10">
                        <c:v>0.98643979758555</c:v>
                      </c:pt>
                      <c:pt idx="11">
                        <c:v>0.98639386157277897</c:v>
                      </c:pt>
                      <c:pt idx="12">
                        <c:v>0.98637875103428996</c:v>
                      </c:pt>
                      <c:pt idx="13">
                        <c:v>0.98637166627669004</c:v>
                      </c:pt>
                      <c:pt idx="14">
                        <c:v>0.98636785476137101</c:v>
                      </c:pt>
                      <c:pt idx="15">
                        <c:v>0.98636716429527205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CEF-4288-A0E3-815CF165402D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'Sr-90'!$I$39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'Sr-90'!$A$40:$A$54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'Sr-90'!$I$40:$I$54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7-4BF5-BED4-8DEE6A96F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'Sr-90'!$B$39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'Sr-90'!$B$40:$B$54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427-4BF5-BED4-8DEE6A96FC3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27-4BF5-BED4-8DEE6A96FC3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7-4BF5-BED4-8DEE6A96FC3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27-4BF5-BED4-8DEE6A96FC3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27-4BF5-BED4-8DEE6A96FC3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27-4BF5-BED4-8DEE6A96FC3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27-4BF5-BED4-8DEE6A96FC3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'Sr-90'!$J$39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'Sr-90'!$J$40:$J$54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27-4BF5-BED4-8DEE6A96FC33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'Sr-90'!$E$39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'Sr-90'!$A$40:$A$51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'Sr-90'!$E$40:$E$51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786-AD13-BE187A46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'Sr-89'!$C$9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'Sr-89'!$A$10:$A$29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'Sr-89'!$C$10:$C$29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2.3194486048772056E-4</c:v>
                </c:pt>
                <c:pt idx="7">
                  <c:v>7.9156615705233691E-5</c:v>
                </c:pt>
                <c:pt idx="8">
                  <c:v>4.4163647487494018E-5</c:v>
                </c:pt>
                <c:pt idx="9">
                  <c:v>3.4528364653674259E-5</c:v>
                </c:pt>
                <c:pt idx="10">
                  <c:v>1.5199289442380248E-5</c:v>
                </c:pt>
                <c:pt idx="11">
                  <c:v>3.7291842924780383E-6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56-45B1-8A42-1EB1F8FB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6">
                        <c:v>0.995752154602498</c:v>
                      </c:pt>
                      <c:pt idx="7">
                        <c:v>0.99560005065828605</c:v>
                      </c:pt>
                      <c:pt idx="8">
                        <c:v>0.995565214414875</c:v>
                      </c:pt>
                      <c:pt idx="9">
                        <c:v>0.99555562228607797</c:v>
                      </c:pt>
                      <c:pt idx="10">
                        <c:v>0.99553637978098997</c:v>
                      </c:pt>
                      <c:pt idx="11">
                        <c:v>0.99552496104759003</c:v>
                      </c:pt>
                      <c:pt idx="12">
                        <c:v>0.99552124856538704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56-45B1-8A42-1EB1F8FB8D1E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'H-3'!$I$39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'H-3'!$A$40:$A$54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'H-3'!$I$40:$I$54</c:f>
              <c:numCache>
                <c:formatCode>0.00%</c:formatCode>
                <c:ptCount val="15"/>
                <c:pt idx="0">
                  <c:v>-0.10638883298968749</c:v>
                </c:pt>
                <c:pt idx="1">
                  <c:v>-0.21135354397125927</c:v>
                </c:pt>
                <c:pt idx="2">
                  <c:v>-0.14447622185141651</c:v>
                </c:pt>
                <c:pt idx="3">
                  <c:v>3.5453378269191704E-2</c:v>
                </c:pt>
                <c:pt idx="4">
                  <c:v>1.9090393754454649E-2</c:v>
                </c:pt>
                <c:pt idx="5">
                  <c:v>-3.0908824838584037E-2</c:v>
                </c:pt>
                <c:pt idx="6">
                  <c:v>-1.2028779871305906E-2</c:v>
                </c:pt>
                <c:pt idx="7">
                  <c:v>-1.0035912629317134E-2</c:v>
                </c:pt>
                <c:pt idx="8">
                  <c:v>-2.6154983740288573E-3</c:v>
                </c:pt>
                <c:pt idx="9">
                  <c:v>6.4108517952421451E-4</c:v>
                </c:pt>
                <c:pt idx="10">
                  <c:v>1.871305292336034E-3</c:v>
                </c:pt>
                <c:pt idx="11">
                  <c:v>-8.0401683436481797E-4</c:v>
                </c:pt>
                <c:pt idx="12">
                  <c:v>-1.0439526725279924E-3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C-4A2D-A455-B7753F36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'H-3'!$B$39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'H-3'!$B$40:$B$54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0.514659929416316</c:v>
                      </c:pt>
                      <c:pt idx="1">
                        <c:v>0.47306723409335799</c:v>
                      </c:pt>
                      <c:pt idx="2">
                        <c:v>0.50845305650370598</c:v>
                      </c:pt>
                      <c:pt idx="3">
                        <c:v>0.59282299847777797</c:v>
                      </c:pt>
                      <c:pt idx="4">
                        <c:v>0.58475272320604299</c:v>
                      </c:pt>
                      <c:pt idx="5">
                        <c:v>0.55935128913872001</c:v>
                      </c:pt>
                      <c:pt idx="6">
                        <c:v>0.57171470342325403</c:v>
                      </c:pt>
                      <c:pt idx="7">
                        <c:v>0.57120695810496602</c:v>
                      </c:pt>
                      <c:pt idx="8">
                        <c:v>0.57483692222528504</c:v>
                      </c:pt>
                      <c:pt idx="9">
                        <c:v>0.57609433874556004</c:v>
                      </c:pt>
                      <c:pt idx="10">
                        <c:v>0.57682368694005104</c:v>
                      </c:pt>
                      <c:pt idx="11">
                        <c:v>0.57570801678898398</c:v>
                      </c:pt>
                      <c:pt idx="12">
                        <c:v>0.57547639272254403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34C-4A2D-A455-B7753F3676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8.2797554555943897E-2</c:v>
                      </c:pt>
                      <c:pt idx="1">
                        <c:v>5.9686328658673099E-2</c:v>
                      </c:pt>
                      <c:pt idx="2">
                        <c:v>4.5257232866824398E-2</c:v>
                      </c:pt>
                      <c:pt idx="3">
                        <c:v>2.71332929778079E-2</c:v>
                      </c:pt>
                      <c:pt idx="4">
                        <c:v>1.9941550057928199E-2</c:v>
                      </c:pt>
                      <c:pt idx="5">
                        <c:v>1.32517945778272E-2</c:v>
                      </c:pt>
                      <c:pt idx="6">
                        <c:v>9.1497315885637597E-3</c:v>
                      </c:pt>
                      <c:pt idx="7">
                        <c:v>6.4880027985594101E-3</c:v>
                      </c:pt>
                      <c:pt idx="8">
                        <c:v>4.0975797855862502E-3</c:v>
                      </c:pt>
                      <c:pt idx="9">
                        <c:v>2.88798475554686E-3</c:v>
                      </c:pt>
                      <c:pt idx="10">
                        <c:v>2.0515785837027902E-3</c:v>
                      </c:pt>
                      <c:pt idx="11">
                        <c:v>1.29368220008405E-3</c:v>
                      </c:pt>
                      <c:pt idx="12">
                        <c:v>9.1587439450824596E-4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34C-4A2D-A455-B7753F3676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0.531123155266508</c:v>
                      </c:pt>
                      <c:pt idx="1">
                        <c:v>0.468736749918995</c:v>
                      </c:pt>
                      <c:pt idx="2">
                        <c:v>0.50848568732193999</c:v>
                      </c:pt>
                      <c:pt idx="3">
                        <c:v>0.61542792402386304</c:v>
                      </c:pt>
                      <c:pt idx="4">
                        <c:v>0.60570248606395005</c:v>
                      </c:pt>
                      <c:pt idx="5">
                        <c:v>0.57598515069442902</c:v>
                      </c:pt>
                      <c:pt idx="6">
                        <c:v>0.58720661862677703</c:v>
                      </c:pt>
                      <c:pt idx="7">
                        <c:v>0.58839109122142197</c:v>
                      </c:pt>
                      <c:pt idx="8">
                        <c:v>0.59280145892736602</c:v>
                      </c:pt>
                      <c:pt idx="9">
                        <c:v>0.59473702888911895</c:v>
                      </c:pt>
                      <c:pt idx="10">
                        <c:v>0.59546821758965296</c:v>
                      </c:pt>
                      <c:pt idx="11">
                        <c:v>0.59387812384223304</c:v>
                      </c:pt>
                      <c:pt idx="12">
                        <c:v>0.59373551653814904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4C-4A2D-A455-B7753F3676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0.10121317981765</c:v>
                      </c:pt>
                      <c:pt idx="1">
                        <c:v>7.2544160655494405E-2</c:v>
                      </c:pt>
                      <c:pt idx="2">
                        <c:v>5.3491658367301499E-2</c:v>
                      </c:pt>
                      <c:pt idx="3">
                        <c:v>3.2895715978747998E-2</c:v>
                      </c:pt>
                      <c:pt idx="4">
                        <c:v>2.3841172987319401E-2</c:v>
                      </c:pt>
                      <c:pt idx="5">
                        <c:v>1.5880121737134201E-2</c:v>
                      </c:pt>
                      <c:pt idx="6">
                        <c:v>1.1073295387287799E-2</c:v>
                      </c:pt>
                      <c:pt idx="7">
                        <c:v>7.7943511639768804E-3</c:v>
                      </c:pt>
                      <c:pt idx="8">
                        <c:v>4.9260227887915802E-3</c:v>
                      </c:pt>
                      <c:pt idx="9">
                        <c:v>3.4814383415052801E-3</c:v>
                      </c:pt>
                      <c:pt idx="10">
                        <c:v>2.46929671395512E-3</c:v>
                      </c:pt>
                      <c:pt idx="11">
                        <c:v>1.55873666692175E-3</c:v>
                      </c:pt>
                      <c:pt idx="12">
                        <c:v>1.1022199706015999E-3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4C-4A2D-A455-B7753F3676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0.23458221239362501</c:v>
                      </c:pt>
                      <c:pt idx="1">
                        <c:v>0.20819427186214601</c:v>
                      </c:pt>
                      <c:pt idx="2">
                        <c:v>0.28716020684811799</c:v>
                      </c:pt>
                      <c:pt idx="3">
                        <c:v>0.32987703744727698</c:v>
                      </c:pt>
                      <c:pt idx="4">
                        <c:v>0.32935200352720601</c:v>
                      </c:pt>
                      <c:pt idx="5">
                        <c:v>0.31302576629420698</c:v>
                      </c:pt>
                      <c:pt idx="6">
                        <c:v>0.32225962606626202</c:v>
                      </c:pt>
                      <c:pt idx="7">
                        <c:v>0.321503078812926</c:v>
                      </c:pt>
                      <c:pt idx="8">
                        <c:v>0.32518170201081298</c:v>
                      </c:pt>
                      <c:pt idx="9">
                        <c:v>0.32556535548153398</c:v>
                      </c:pt>
                      <c:pt idx="10">
                        <c:v>0.32762348048108297</c:v>
                      </c:pt>
                      <c:pt idx="11">
                        <c:v>0.32574154158261398</c:v>
                      </c:pt>
                      <c:pt idx="12">
                        <c:v>0.32571574557972999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4C-4A2D-A455-B7753F3676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6.9859584597710397E-2</c:v>
                      </c:pt>
                      <c:pt idx="1">
                        <c:v>5.5711653273138997E-2</c:v>
                      </c:pt>
                      <c:pt idx="2">
                        <c:v>4.5435715684675297E-2</c:v>
                      </c:pt>
                      <c:pt idx="3">
                        <c:v>2.8765146506153201E-2</c:v>
                      </c:pt>
                      <c:pt idx="4">
                        <c:v>2.0992696564279E-2</c:v>
                      </c:pt>
                      <c:pt idx="5">
                        <c:v>1.3235218016796099E-2</c:v>
                      </c:pt>
                      <c:pt idx="6">
                        <c:v>9.5129952598113597E-3</c:v>
                      </c:pt>
                      <c:pt idx="7">
                        <c:v>6.6873243094085098E-3</c:v>
                      </c:pt>
                      <c:pt idx="8">
                        <c:v>4.2335747096301397E-3</c:v>
                      </c:pt>
                      <c:pt idx="9">
                        <c:v>2.9699785285683699E-3</c:v>
                      </c:pt>
                      <c:pt idx="10">
                        <c:v>2.1125740404960699E-3</c:v>
                      </c:pt>
                      <c:pt idx="11">
                        <c:v>1.33427377008137E-3</c:v>
                      </c:pt>
                      <c:pt idx="12">
                        <c:v>9.4407696764139504E-4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4C-4A2D-A455-B7753F3676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-0.10661925615384893</c:v>
                      </c:pt>
                      <c:pt idx="1">
                        <c:v>-0.17881860753590062</c:v>
                      </c:pt>
                      <c:pt idx="2">
                        <c:v>-0.11739355666314799</c:v>
                      </c:pt>
                      <c:pt idx="3">
                        <c:v>2.9061368639733853E-2</c:v>
                      </c:pt>
                      <c:pt idx="4">
                        <c:v>1.5052451074532014E-2</c:v>
                      </c:pt>
                      <c:pt idx="5">
                        <c:v>-2.9041038169055788E-2</c:v>
                      </c:pt>
                      <c:pt idx="6">
                        <c:v>-7.5798059675868945E-3</c:v>
                      </c:pt>
                      <c:pt idx="7">
                        <c:v>-8.4611838721208033E-3</c:v>
                      </c:pt>
                      <c:pt idx="8">
                        <c:v>-2.160052075007135E-3</c:v>
                      </c:pt>
                      <c:pt idx="9">
                        <c:v>2.2654683379252916E-5</c:v>
                      </c:pt>
                      <c:pt idx="10">
                        <c:v>1.2887055167056793E-3</c:v>
                      </c:pt>
                      <c:pt idx="11">
                        <c:v>-6.4794851924698804E-4</c:v>
                      </c:pt>
                      <c:pt idx="12">
                        <c:v>-1.0500168928300191E-3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4C-4A2D-A455-B7753F3676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'H-3'!$J$39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'H-3'!$J$40:$J$54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-0.28025704515200556</c:v>
                      </c:pt>
                      <c:pt idx="1">
                        <c:v>-0.36122027802752599</c:v>
                      </c:pt>
                      <c:pt idx="2">
                        <c:v>-0.11893773324629753</c:v>
                      </c:pt>
                      <c:pt idx="3">
                        <c:v>1.2125647746930035E-2</c:v>
                      </c:pt>
                      <c:pt idx="4">
                        <c:v>1.0514743573201812E-2</c:v>
                      </c:pt>
                      <c:pt idx="5">
                        <c:v>-3.9577265141894635E-2</c:v>
                      </c:pt>
                      <c:pt idx="6">
                        <c:v>-1.1246022763469865E-2</c:v>
                      </c:pt>
                      <c:pt idx="7">
                        <c:v>-1.3567253985743877E-2</c:v>
                      </c:pt>
                      <c:pt idx="8">
                        <c:v>-2.2805366204186051E-3</c:v>
                      </c:pt>
                      <c:pt idx="9">
                        <c:v>-1.1034146219650598E-3</c:v>
                      </c:pt>
                      <c:pt idx="10">
                        <c:v>5.2113052943782989E-3</c:v>
                      </c:pt>
                      <c:pt idx="11">
                        <c:v>-5.6284207087298199E-4</c:v>
                      </c:pt>
                      <c:pt idx="12">
                        <c:v>-6.4198912618262938E-4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4C-4A2D-A455-B7753F36764F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'Sr-89'!$I$39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'Sr-89'!$A$40:$A$54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'Sr-89'!$I$40:$I$54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D-48A2-AB1A-98892C40C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'Sr-89'!$B$39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'Sr-89'!$B$40:$B$54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B5D-48A2-AB1A-98892C40C1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5D-48A2-AB1A-98892C40C13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5D-48A2-AB1A-98892C40C1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B5D-48A2-AB1A-98892C40C1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5D-48A2-AB1A-98892C40C1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5D-48A2-AB1A-98892C40C13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5D-48A2-AB1A-98892C40C13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'Sr-89'!$J$39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'Sr-89'!$J$40:$J$54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5D-48A2-AB1A-98892C40C136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'Sr-89'!$E$39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'Sr-89'!$A$40:$A$51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'Sr-89'!$E$40:$E$51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6-4017-B2D6-12ABF7FD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'H-3'!$E$39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'H-3'!$A$40:$A$51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'H-3'!$E$40:$E$51</c:f>
              <c:numCache>
                <c:formatCode>0.00%</c:formatCode>
                <c:ptCount val="12"/>
                <c:pt idx="0">
                  <c:v>0.10121317981765</c:v>
                </c:pt>
                <c:pt idx="1">
                  <c:v>7.2544160655494405E-2</c:v>
                </c:pt>
                <c:pt idx="2">
                  <c:v>5.3491658367301499E-2</c:v>
                </c:pt>
                <c:pt idx="3">
                  <c:v>3.2895715978747998E-2</c:v>
                </c:pt>
                <c:pt idx="4">
                  <c:v>2.3841172987319401E-2</c:v>
                </c:pt>
                <c:pt idx="5">
                  <c:v>1.5880121737134201E-2</c:v>
                </c:pt>
                <c:pt idx="6">
                  <c:v>1.1073295387287799E-2</c:v>
                </c:pt>
                <c:pt idx="7">
                  <c:v>7.7943511639768804E-3</c:v>
                </c:pt>
                <c:pt idx="8">
                  <c:v>4.9260227887915802E-3</c:v>
                </c:pt>
                <c:pt idx="9">
                  <c:v>3.4814383415052801E-3</c:v>
                </c:pt>
                <c:pt idx="10">
                  <c:v>2.46929671395512E-3</c:v>
                </c:pt>
                <c:pt idx="11">
                  <c:v>1.55873666692175E-3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3-461D-9EFB-6C79965B6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'Pu-241'!$C$9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'Pu-241'!$A$10:$A$29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'Pu-241'!$C$10:$C$29</c:f>
              <c:numCache>
                <c:formatCode>0.0000%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7.843723553722981E-3</c:v>
                </c:pt>
                <c:pt idx="10">
                  <c:v>3.9018437677160733E-3</c:v>
                </c:pt>
                <c:pt idx="11">
                  <c:v>1.5388463381014184E-3</c:v>
                </c:pt>
                <c:pt idx="12">
                  <c:v>7.5852109808915991E-4</c:v>
                </c:pt>
                <c:pt idx="13">
                  <c:v>3.6988851445673987E-4</c:v>
                </c:pt>
                <c:pt idx="14">
                  <c:v>1.3923927863324081E-4</c:v>
                </c:pt>
                <c:pt idx="15">
                  <c:v>9.397117963794166E-5</c:v>
                </c:pt>
                <c:pt idx="16">
                  <c:v>6.2110182647012735E-5</c:v>
                </c:pt>
                <c:pt idx="17">
                  <c:v>2.3120580510349598E-5</c:v>
                </c:pt>
                <c:pt idx="18">
                  <c:v>0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6-4B5B-A42B-D7A8C601F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9">
                        <c:v>0.53042692856565699</c:v>
                      </c:pt>
                      <c:pt idx="10">
                        <c:v>0.52835232201823101</c:v>
                      </c:pt>
                      <c:pt idx="11">
                        <c:v>0.52710867933880901</c:v>
                      </c:pt>
                      <c:pt idx="12">
                        <c:v>0.52669799511200999</c:v>
                      </c:pt>
                      <c:pt idx="13">
                        <c:v>0.52649345825489702</c:v>
                      </c:pt>
                      <c:pt idx="14">
                        <c:v>0.52637206784200397</c:v>
                      </c:pt>
                      <c:pt idx="15">
                        <c:v>0.52634824329644103</c:v>
                      </c:pt>
                      <c:pt idx="16">
                        <c:v>0.52633147489239196</c:v>
                      </c:pt>
                      <c:pt idx="17">
                        <c:v>0.52631095471210598</c:v>
                      </c:pt>
                      <c:pt idx="18">
                        <c:v>0.52629878637864302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0E6-4B5B-A42B-D7A8C601F1E0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'Pu-241'!$I$39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'Pu-241'!$A$40:$A$54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'Pu-241'!$I$40:$I$54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1-4C09-8DCE-09312DF0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'Pu-241'!$B$39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'Pu-241'!$B$40:$B$54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401-4C09-8DCE-09312DF0BF3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1-4C09-8DCE-09312DF0BF3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01-4C09-8DCE-09312DF0BF3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01-4C09-8DCE-09312DF0BF3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01-4C09-8DCE-09312DF0BF3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01-4C09-8DCE-09312DF0BF3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01-4C09-8DCE-09312DF0BF3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'Pu-241'!$J$39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'Pu-241'!$J$40:$J$54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401-4C09-8DCE-09312DF0BF3B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'Pu-241'!$E$39</c:f>
              <c:strCache>
                <c:ptCount val="1"/>
                <c:pt idx="0">
                  <c:v>u(eff_D)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0396981627296591E-2"/>
                  <c:y val="-0.360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'Pu-241'!$A$40:$A$51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</c:numCache>
            </c:numRef>
          </c:xVal>
          <c:yVal>
            <c:numRef>
              <c:f>'Pu-241'!$E$40:$E$51</c:f>
              <c:numCache>
                <c:formatCode>0.00%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A-4F53-9E6D-5AC4B54A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5648"/>
        <c:axId val="536574128"/>
      </c:scatterChart>
      <c:valAx>
        <c:axId val="5365856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74128"/>
        <c:crosses val="autoZero"/>
        <c:crossBetween val="midCat"/>
      </c:valAx>
      <c:valAx>
        <c:axId val="5365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'C-14'!$C$9</c:f>
              <c:strCache>
                <c:ptCount val="1"/>
                <c:pt idx="0">
                  <c:v>Err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'C-14'!$A$10:$A$29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20</c:v>
                </c:pt>
                <c:pt idx="7">
                  <c:v>50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7000</c:v>
                </c:pt>
                <c:pt idx="16">
                  <c:v>10000</c:v>
                </c:pt>
                <c:pt idx="17">
                  <c:v>20000</c:v>
                </c:pt>
                <c:pt idx="18">
                  <c:v>50000</c:v>
                </c:pt>
                <c:pt idx="19">
                  <c:v>70000</c:v>
                </c:pt>
              </c:numCache>
            </c:numRef>
          </c:xVal>
          <c:yVal>
            <c:numRef>
              <c:f>'C-14'!$C$10:$C$29</c:f>
              <c:numCache>
                <c:formatCode>0.0000%</c:formatCode>
                <c:ptCount val="20"/>
                <c:pt idx="0">
                  <c:v>2.1336547322151844E-2</c:v>
                </c:pt>
                <c:pt idx="1">
                  <c:v>1.6827066704409477E-2</c:v>
                </c:pt>
                <c:pt idx="2">
                  <c:v>1.3873594509190346E-2</c:v>
                </c:pt>
                <c:pt idx="3">
                  <c:v>1.1781040008619126E-2</c:v>
                </c:pt>
                <c:pt idx="4">
                  <c:v>1.0223159436759E-2</c:v>
                </c:pt>
                <c:pt idx="5">
                  <c:v>7.2658097721933768E-3</c:v>
                </c:pt>
                <c:pt idx="6">
                  <c:v>3.5597604610229094E-3</c:v>
                </c:pt>
                <c:pt idx="7">
                  <c:v>1.2652251639964085E-3</c:v>
                </c:pt>
                <c:pt idx="8">
                  <c:v>7.3751430730673029E-4</c:v>
                </c:pt>
                <c:pt idx="9">
                  <c:v>5.7557989146106436E-4</c:v>
                </c:pt>
                <c:pt idx="10">
                  <c:v>2.7989188887578287E-4</c:v>
                </c:pt>
                <c:pt idx="11">
                  <c:v>1.039479920179609E-4</c:v>
                </c:pt>
                <c:pt idx="12">
                  <c:v>4.7836170443460446E-5</c:v>
                </c:pt>
                <c:pt idx="13">
                  <c:v>2.0779679395177553E-5</c:v>
                </c:pt>
                <c:pt idx="14">
                  <c:v>5.1430601439861334E-6</c:v>
                </c:pt>
                <c:pt idx="15">
                  <c:v>2.3337579138082987E-6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493D-889F-63A2DE26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9008"/>
        <c:axId val="354350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'C-14'!$A$10:$A$29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50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200</c:v>
                      </c:pt>
                      <c:pt idx="11">
                        <c:v>500</c:v>
                      </c:pt>
                      <c:pt idx="12">
                        <c:v>1000</c:v>
                      </c:pt>
                      <c:pt idx="13">
                        <c:v>2000</c:v>
                      </c:pt>
                      <c:pt idx="14">
                        <c:v>5000</c:v>
                      </c:pt>
                      <c:pt idx="15">
                        <c:v>7000</c:v>
                      </c:pt>
                      <c:pt idx="16">
                        <c:v>10000</c:v>
                      </c:pt>
                      <c:pt idx="17">
                        <c:v>20000</c:v>
                      </c:pt>
                      <c:pt idx="18">
                        <c:v>50000</c:v>
                      </c:pt>
                      <c:pt idx="19">
                        <c:v>70000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'C-14'!$B$10:$B$29</c15:sqref>
                        </c15:formulaRef>
                      </c:ext>
                    </c:extLst>
                    <c:numCache>
                      <c:formatCode>0.00%</c:formatCode>
                      <c:ptCount val="20"/>
                      <c:pt idx="0">
                        <c:v>0.974404927903604</c:v>
                      </c:pt>
                      <c:pt idx="1">
                        <c:v>0.97010266324095695</c:v>
                      </c:pt>
                      <c:pt idx="2">
                        <c:v>0.96728490657789301</c:v>
                      </c:pt>
                      <c:pt idx="3">
                        <c:v>0.965288507425616</c:v>
                      </c:pt>
                      <c:pt idx="4">
                        <c:v>0.96380221330416704</c:v>
                      </c:pt>
                      <c:pt idx="5">
                        <c:v>0.96098075734604804</c:v>
                      </c:pt>
                      <c:pt idx="6">
                        <c:v>0.95744500537347199</c:v>
                      </c:pt>
                      <c:pt idx="7">
                        <c:v>0.95525590668065297</c:v>
                      </c:pt>
                      <c:pt idx="8">
                        <c:v>0.95475244476047105</c:v>
                      </c:pt>
                      <c:pt idx="9">
                        <c:v>0.95459795142209902</c:v>
                      </c:pt>
                      <c:pt idx="10">
                        <c:v>0.95431585063211299</c:v>
                      </c:pt>
                      <c:pt idx="11">
                        <c:v>0.95414799156491104</c:v>
                      </c:pt>
                      <c:pt idx="12">
                        <c:v>0.95409445814774396</c:v>
                      </c:pt>
                      <c:pt idx="13">
                        <c:v>0.95406864493438304</c:v>
                      </c:pt>
                      <c:pt idx="14">
                        <c:v>0.95405372683623602</c:v>
                      </c:pt>
                      <c:pt idx="15">
                        <c:v>0.95405104662475804</c:v>
                      </c:pt>
                      <c:pt idx="16">
                        <c:v>0.95404882010577396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F4A5-493D-889F-63A2DE261B47}"/>
                  </c:ext>
                </c:extLst>
              </c15:ser>
            </c15:filteredScatterSeries>
          </c:ext>
        </c:extLst>
      </c:scatterChart>
      <c:valAx>
        <c:axId val="354369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0768"/>
        <c:crosses val="autoZero"/>
        <c:crossBetween val="midCat"/>
      </c:valAx>
      <c:valAx>
        <c:axId val="35435076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'C-14'!$I$39</c:f>
              <c:strCache>
                <c:ptCount val="1"/>
                <c:pt idx="0">
                  <c:v>dev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'C-14'!$A$40:$A$54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xVal>
          <c:yVal>
            <c:numRef>
              <c:f>'C-14'!$I$40:$I$54</c:f>
              <c:numCache>
                <c:formatCode>0.00%</c:formatCode>
                <c:ptCount val="1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951-9CA3-1E937844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82768"/>
        <c:axId val="536566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'C-14'!$B$39</c15:sqref>
                        </c15:formulaRef>
                      </c:ext>
                    </c:extLst>
                    <c:strCache>
                      <c:ptCount val="1"/>
                      <c:pt idx="0">
                        <c:v>eff_S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'C-14'!$B$40:$B$54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57-4951-9CA3-1E9378444EA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'C-14'!$C$39</c15:sqref>
                        </c15:formulaRef>
                      </c:ext>
                    </c:extLst>
                    <c:strCache>
                      <c:ptCount val="1"/>
                      <c:pt idx="0">
                        <c:v>u(eff_S)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'C-14'!$C$40:$C$54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57-4951-9CA3-1E9378444EA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'C-14'!$D$39</c15:sqref>
                        </c15:formulaRef>
                      </c:ext>
                    </c:extLst>
                    <c:strCache>
                      <c:ptCount val="1"/>
                      <c:pt idx="0">
                        <c:v>eff_D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'C-14'!$D$40:$D$54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57-4951-9CA3-1E9378444EA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'C-14'!$E$39</c15:sqref>
                        </c15:formulaRef>
                      </c:ext>
                    </c:extLst>
                    <c:strCache>
                      <c:ptCount val="1"/>
                      <c:pt idx="0">
                        <c:v>u(eff_D)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'C-14'!$E$40:$E$54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57-4951-9CA3-1E9378444EA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'C-14'!$F$39</c15:sqref>
                        </c15:formulaRef>
                      </c:ext>
                    </c:extLst>
                    <c:strCache>
                      <c:ptCount val="1"/>
                      <c:pt idx="0">
                        <c:v>eff_T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'C-14'!$F$40:$F$54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57-4951-9CA3-1E9378444EA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'C-14'!$G$39</c15:sqref>
                        </c15:formulaRef>
                      </c:ext>
                    </c:extLst>
                    <c:strCache>
                      <c:ptCount val="1"/>
                      <c:pt idx="0">
                        <c:v>u(eff_T)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'C-14'!$G$40:$G$54</c15:sqref>
                        </c15:formulaRef>
                      </c:ext>
                    </c:extLst>
                    <c:numCache>
                      <c:formatCode>0.00%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57-4951-9CA3-1E9378444E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'C-14'!$H$39</c15:sqref>
                        </c15:formulaRef>
                      </c:ext>
                    </c:extLst>
                    <c:strCache>
                      <c:ptCount val="1"/>
                      <c:pt idx="0">
                        <c:v>dev 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'C-14'!$H$40:$H$54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57-4951-9CA3-1E9378444E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'C-14'!$J$39</c15:sqref>
                        </c15:formulaRef>
                      </c:ext>
                    </c:extLst>
                    <c:strCache>
                      <c:ptCount val="1"/>
                      <c:pt idx="0">
                        <c:v>dev 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'C-14'!$A$40:$A$54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  <c:pt idx="4">
                        <c:v>200</c:v>
                      </c:pt>
                      <c:pt idx="5">
                        <c:v>500</c:v>
                      </c:pt>
                      <c:pt idx="6">
                        <c:v>1000</c:v>
                      </c:pt>
                      <c:pt idx="7">
                        <c:v>2000</c:v>
                      </c:pt>
                      <c:pt idx="8">
                        <c:v>5000</c:v>
                      </c:pt>
                      <c:pt idx="9">
                        <c:v>10000</c:v>
                      </c:pt>
                      <c:pt idx="10">
                        <c:v>20000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'C-14'!$J$40:$J$54</c15:sqref>
                        </c15:formulaRef>
                      </c:ext>
                    </c:extLst>
                    <c:numCache>
                      <c:formatCode>0.00%</c:formatCode>
                      <c:ptCount val="15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57-4951-9CA3-1E9378444EA7}"/>
                  </c:ext>
                </c:extLst>
              </c15:ser>
            </c15:filteredScatterSeries>
          </c:ext>
        </c:extLst>
      </c:scatterChart>
      <c:valAx>
        <c:axId val="53658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6448"/>
        <c:crosses val="autoZero"/>
        <c:crossBetween val="midCat"/>
      </c:valAx>
      <c:valAx>
        <c:axId val="536566448"/>
        <c:scaling>
          <c:orientation val="minMax"/>
          <c:max val="1.000000000000000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605790</xdr:colOff>
      <xdr:row>5</xdr:row>
      <xdr:rowOff>3810</xdr:rowOff>
    </xdr:from>
    <xdr:to>
      <xdr:col>12</xdr:col>
      <xdr:colOff>300990</xdr:colOff>
      <xdr:row>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96A48-0646-8F77-9F19-D7634BC69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D22FA-703E-47EE-8EE8-5A0B98ABD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5F5A1-CE4C-4380-95E8-2BE57C85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63E23F-399D-4A73-8264-5350C3397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FFC1F-9132-491D-9F00-E7248139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F00E89-65D2-4A46-88D8-D9FF87E16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9A39C-3102-472A-AAE0-B5B66E156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6396A-9DCC-BBEA-B368-9283980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1CE1F-BADE-0AC0-C1C8-8F31F34C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CAFF9-574C-5893-8BF6-6E986B509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D263D-AB7E-4D55-868F-C7019630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11722-8314-4705-A09C-989F72785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0C4CC6-B18C-4947-867C-CC6A55FF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E4B63-0A8E-4595-AE40-AF080643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9E94DB-92EF-4535-BFA5-15CE76A5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7B393-0054-434F-B964-48AA70B76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5D94F-CBA1-45BB-8B84-5E6360147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0C597-DB29-45F7-ADA9-50391B3E2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B31F0-57A1-4357-95A5-4FE0BC94F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D2FD5-258F-402A-9414-653BC7B95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1793A-9A70-40EC-BF39-CC47E5784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347C17-88FC-4F81-843A-0A43F50A9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A445A-7826-4810-BBDE-DBD8FDF01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3E695-B5F5-48F4-AB2E-1892A57F7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31EDFF-18A5-450D-ACF0-EFDFBF8AC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3E58B-BB52-4086-9890-FC0248A1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7A9765-BA5E-4608-9BFD-A98D9F96C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E74B2-D0A1-4013-AA5D-2B4DC0B6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166687</xdr:rowOff>
    </xdr:from>
    <xdr:to>
      <xdr:col>12</xdr:col>
      <xdr:colOff>104775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38872-9848-443C-B75E-A72D050D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260985</xdr:colOff>
      <xdr:row>42</xdr:row>
      <xdr:rowOff>1905</xdr:rowOff>
    </xdr:from>
    <xdr:to>
      <xdr:col>18</xdr:col>
      <xdr:colOff>565785</xdr:colOff>
      <xdr:row>56</xdr:row>
      <xdr:rowOff>78105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6762-3DC0-4D76-AECC-F4E9F604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13335</xdr:colOff>
      <xdr:row>56</xdr:row>
      <xdr:rowOff>163830</xdr:rowOff>
    </xdr:from>
    <xdr:to>
      <xdr:col>15</xdr:col>
      <xdr:colOff>318135</xdr:colOff>
      <xdr:row>71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BA5AF-1CFB-4F6D-BE4D-A7D13D5B0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FC4064-5D07-43E7-8DD0-87B0B80C3F39}" name="Table7" displayName="Table7" ref="A8:C19" totalsRowShown="0">
  <autoFilter ref="A8:C19" xr:uid="{ADFC4064-5D07-43E7-8DD0-87B0B80C3F39}"/>
  <tableColumns count="3">
    <tableColumn id="1" xr3:uid="{576A4050-0440-4112-834B-899ECFBB7521}" name="Radionuclide"/>
    <tableColumn id="2" xr3:uid="{5A681DB3-04E2-48E3-B519-DE6458702404}" name="Ebeta max /keV"/>
    <tableColumn id="3" xr3:uid="{5D9BBB86-67C4-4C69-88BE-6A9E29839703}" name="n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ECB449-2B36-4547-AB6F-3CED41CF11E2}" name="Table191119" displayName="Table191119" ref="A9:C29" totalsRowShown="0">
  <autoFilter ref="A9:C29" xr:uid="{51806141-2207-4491-9DDB-E62889288E1A}"/>
  <tableColumns count="3">
    <tableColumn id="1" xr3:uid="{B143C88F-A93D-4EB2-8D28-82F4FCF3E381}" name="nE"/>
    <tableColumn id="2" xr3:uid="{B8BE980F-F5C4-464D-985E-B505BDEB9BD6}" name="eff_D" dataDxfId="21" dataCellStyle="Percent"/>
    <tableColumn id="3" xr3:uid="{0F1E3A50-733C-46E2-AED5-F2645BC79937}" name="Err" dataDxfId="20" dataCellStyle="Percent">
      <calculatedColumnFormula>Table191119[[#This Row],[eff_D]]/B$31-1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51A3C3-2AF1-48CB-8674-DC81E73578E0}" name="Table2101220" displayName="Table2101220" ref="A39:J54" totalsRowShown="0">
  <autoFilter ref="A39:J54" xr:uid="{79374241-2754-472B-83B1-AA7C7BA7F07F}"/>
  <tableColumns count="10">
    <tableColumn id="1" xr3:uid="{DA121FD9-6089-478D-B5A4-CE6B019AE49D}" name="N"/>
    <tableColumn id="2" xr3:uid="{EAAF0919-D90A-4B82-98EB-13BF809A715D}" name="eff_S" dataDxfId="19" dataCellStyle="Percent"/>
    <tableColumn id="3" xr3:uid="{6B443066-C445-4FA8-A17C-C2649D54C420}" name="u(eff_S)" dataDxfId="18" dataCellStyle="Percent"/>
    <tableColumn id="4" xr3:uid="{B643CA3F-0C2B-4D5D-B312-7D228159BA2F}" name="eff_D" dataDxfId="17" dataCellStyle="Percent"/>
    <tableColumn id="5" xr3:uid="{6F4AE6F9-6D7C-46F0-ACFF-D79EEA8AE8C1}" name="u(eff_D)" dataDxfId="16" dataCellStyle="Percent"/>
    <tableColumn id="6" xr3:uid="{774CD7D3-1F50-48F0-8E86-1DB0E6387975}" name="eff_T" dataDxfId="15" dataCellStyle="Percent"/>
    <tableColumn id="7" xr3:uid="{D20565D3-95E5-463D-9EFE-BAB66A17D0E3}" name="u(eff_T)" dataDxfId="14" dataCellStyle="Percent"/>
    <tableColumn id="8" xr3:uid="{973EA219-1E2B-4A05-88A1-5EF9B79E18DD}" name="dev S" dataDxfId="13" dataCellStyle="Percent">
      <calculatedColumnFormula>Table2101220[[#This Row],[eff_S]]/O$39-1</calculatedColumnFormula>
    </tableColumn>
    <tableColumn id="9" xr3:uid="{2914B281-679C-4B8B-A0CE-E4AF4261BDD1}" name="dev D" dataDxfId="12" dataCellStyle="Percent">
      <calculatedColumnFormula>Table2101220[[#This Row],[eff_D]]/O$40-1</calculatedColumnFormula>
    </tableColumn>
    <tableColumn id="10" xr3:uid="{F262EDEA-07FA-4554-B2F0-BD82E6504571}" name="dev T" dataDxfId="11" dataCellStyle="Percent">
      <calculatedColumnFormula>Table2101220[[#This Row],[eff_T]]/O$41-1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CA5512-68E3-4583-9578-C12024AC86FE}" name="Table16" displayName="Table16" ref="A9:C29" totalsRowShown="0">
  <autoFilter ref="A9:C29" xr:uid="{51806141-2207-4491-9DDB-E62889288E1A}"/>
  <tableColumns count="3">
    <tableColumn id="1" xr3:uid="{640F30B3-C89F-45FD-8947-28DE002E04FA}" name="nE"/>
    <tableColumn id="2" xr3:uid="{3E199B85-D47E-4926-9B64-228ABE0A9696}" name="eff_D" dataDxfId="76" dataCellStyle="Percent"/>
    <tableColumn id="3" xr3:uid="{B96D3C0E-B75F-4BB0-B4FF-539313569DA5}" name="Err" dataDxfId="75" dataCellStyle="Percent">
      <calculatedColumnFormula>Table16[[#This Row],[eff_D]]/B$31-1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2274AF-A8A0-4677-8238-0B08519CB6B4}" name="Table27" displayName="Table27" ref="A39:J54" totalsRowShown="0">
  <autoFilter ref="A39:J54" xr:uid="{79374241-2754-472B-83B1-AA7C7BA7F07F}"/>
  <tableColumns count="10">
    <tableColumn id="1" xr3:uid="{923F9991-C22A-4E5A-835E-50A6D1DB66F4}" name="N"/>
    <tableColumn id="2" xr3:uid="{ECDFD2EA-5F64-4A45-B848-FA303535DF60}" name="eff_S" dataDxfId="74" dataCellStyle="Percent"/>
    <tableColumn id="3" xr3:uid="{7A58F1CC-4036-4C54-B0B4-6CFA2B4E713C}" name="u(eff_S)" dataDxfId="73" dataCellStyle="Percent"/>
    <tableColumn id="4" xr3:uid="{F9098845-64C7-4591-9890-5082AD84069B}" name="eff_D" dataDxfId="72" dataCellStyle="Percent"/>
    <tableColumn id="5" xr3:uid="{D0ED4C0E-D408-4D65-B213-738ED446C5E1}" name="u(eff_D)" dataDxfId="71" dataCellStyle="Percent"/>
    <tableColumn id="6" xr3:uid="{CB11F5EF-22C0-42E3-A140-4E7B886AF7D5}" name="eff_T" dataDxfId="70" dataCellStyle="Percent"/>
    <tableColumn id="7" xr3:uid="{1E3009BE-9C3D-41B6-B8C6-858F6EDB4B75}" name="u(eff_T)" dataDxfId="69" dataCellStyle="Percent"/>
    <tableColumn id="8" xr3:uid="{71DF4C73-3362-4A14-93AF-35153585A0A7}" name="dev S" dataDxfId="68" dataCellStyle="Percent">
      <calculatedColumnFormula>Table27[[#This Row],[eff_S]]/O$39-1</calculatedColumnFormula>
    </tableColumn>
    <tableColumn id="9" xr3:uid="{45AFD4CC-048D-462E-8DE3-EE23ECF3BA9D}" name="dev D" dataDxfId="67" dataCellStyle="Percent">
      <calculatedColumnFormula>Table27[[#This Row],[eff_D]]/O$40-1</calculatedColumnFormula>
    </tableColumn>
    <tableColumn id="10" xr3:uid="{56982AD0-DF4A-4D5E-A11C-3907AE30A875}" name="dev T" dataDxfId="66" dataCellStyle="Percent">
      <calculatedColumnFormula>Table27[[#This Row],[eff_T]]/O$41-1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FECB0F-1ECA-4C23-A303-4D374237F15B}" name="Table1613" displayName="Table1613" ref="A9:C29" totalsRowShown="0">
  <autoFilter ref="A9:C29" xr:uid="{51806141-2207-4491-9DDB-E62889288E1A}"/>
  <tableColumns count="3">
    <tableColumn id="1" xr3:uid="{93754908-AA3F-43B7-9C98-DCC1004308FC}" name="nE"/>
    <tableColumn id="2" xr3:uid="{2B2BEC11-52C0-4FF9-A254-E502AB61C524}" name="eff_D" dataDxfId="65" dataCellStyle="Percent"/>
    <tableColumn id="3" xr3:uid="{F52CC5E8-BC97-41B8-BCF4-C85166C2B207}" name="Err" dataDxfId="64" dataCellStyle="Percent">
      <calculatedColumnFormula>Table1613[[#This Row],[eff_D]]/B$31-1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BA2E47-BC18-4732-AC90-210A177FDA90}" name="Table2714" displayName="Table2714" ref="A39:J54" totalsRowShown="0">
  <autoFilter ref="A39:J54" xr:uid="{79374241-2754-472B-83B1-AA7C7BA7F07F}"/>
  <tableColumns count="10">
    <tableColumn id="1" xr3:uid="{65C6E0C9-CB11-4607-911B-4EF613CE5D03}" name="N"/>
    <tableColumn id="2" xr3:uid="{9E9A0C63-A8FE-423E-BC53-AEE3B65B06C1}" name="eff_S" dataDxfId="63" dataCellStyle="Percent"/>
    <tableColumn id="3" xr3:uid="{C593E7CC-C6BC-4240-9C7C-FDA3B2199D64}" name="u(eff_S)" dataDxfId="62" dataCellStyle="Percent"/>
    <tableColumn id="4" xr3:uid="{213E72E4-4E8C-4AB1-9564-22B00DDCFF71}" name="eff_D" dataDxfId="61" dataCellStyle="Percent"/>
    <tableColumn id="5" xr3:uid="{9A8EF978-C0F4-42C9-B8F2-66CC2154A9E0}" name="u(eff_D)" dataDxfId="60" dataCellStyle="Percent"/>
    <tableColumn id="6" xr3:uid="{E1957223-DF5C-414A-95A8-8E0DF6D709E8}" name="eff_T" dataDxfId="59" dataCellStyle="Percent"/>
    <tableColumn id="7" xr3:uid="{D4DDD34C-591F-49BC-A9C6-4AC3EE4CEA8B}" name="u(eff_T)" dataDxfId="58" dataCellStyle="Percent"/>
    <tableColumn id="8" xr3:uid="{6C2DB00A-193B-4E88-A6AE-03B15EC750B4}" name="dev S" dataDxfId="57" dataCellStyle="Percent">
      <calculatedColumnFormula>Table2714[[#This Row],[eff_S]]/O$39-1</calculatedColumnFormula>
    </tableColumn>
    <tableColumn id="9" xr3:uid="{0BDB36EB-455D-4396-9CF1-0CE8F531FE33}" name="dev D" dataDxfId="56" dataCellStyle="Percent">
      <calculatedColumnFormula>Table2714[[#This Row],[eff_D]]/O$40-1</calculatedColumnFormula>
    </tableColumn>
    <tableColumn id="10" xr3:uid="{2CBEE8E3-AF0E-4148-897E-54EAD6AD2DC5}" name="dev T" dataDxfId="55" dataCellStyle="Percent">
      <calculatedColumnFormula>Table2714[[#This Row],[eff_T]]/O$41-1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E40404-E437-4A0C-9977-DF75E3DC297C}" name="Table161317" displayName="Table161317" ref="A9:C29" totalsRowShown="0">
  <autoFilter ref="A9:C29" xr:uid="{51806141-2207-4491-9DDB-E62889288E1A}"/>
  <tableColumns count="3">
    <tableColumn id="1" xr3:uid="{65E3D7F6-1459-4E4C-9125-0938071A7234}" name="nE"/>
    <tableColumn id="2" xr3:uid="{BC5EB6B8-734B-48B5-89D7-F3BEB7A0E262}" name="eff_D" dataDxfId="54" dataCellStyle="Percent"/>
    <tableColumn id="3" xr3:uid="{9D7326F5-EB11-45FD-992D-8E7A7A7844A8}" name="Err" dataDxfId="53" dataCellStyle="Percent">
      <calculatedColumnFormula>Table161317[[#This Row],[eff_D]]/B$31-1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DA4B9B-B51D-4FA5-BB4C-4DE2A263E807}" name="Table271418" displayName="Table271418" ref="A39:J54" totalsRowShown="0">
  <autoFilter ref="A39:J54" xr:uid="{79374241-2754-472B-83B1-AA7C7BA7F07F}"/>
  <tableColumns count="10">
    <tableColumn id="1" xr3:uid="{08702903-5C2C-41F9-939A-4898CA2A6406}" name="N"/>
    <tableColumn id="2" xr3:uid="{A54E11BA-516F-43EA-A95B-BA8CBA8AF592}" name="eff_S" dataDxfId="52" dataCellStyle="Percent"/>
    <tableColumn id="3" xr3:uid="{4C33399C-B17F-4011-ACD0-354A35B276EF}" name="u(eff_S)" dataDxfId="51" dataCellStyle="Percent"/>
    <tableColumn id="4" xr3:uid="{497DD481-06F1-4308-9EF2-315339FEF30E}" name="eff_D" dataDxfId="50" dataCellStyle="Percent"/>
    <tableColumn id="5" xr3:uid="{E2F594EB-E158-4DB9-BF61-424C70FB66B3}" name="u(eff_D)" dataDxfId="49" dataCellStyle="Percent"/>
    <tableColumn id="6" xr3:uid="{12D0DE45-FD83-4650-9712-517D72F18AFC}" name="eff_T" dataDxfId="48" dataCellStyle="Percent"/>
    <tableColumn id="7" xr3:uid="{65DAB206-3193-4AAE-8F49-C88E484193D9}" name="u(eff_T)" dataDxfId="47" dataCellStyle="Percent"/>
    <tableColumn id="8" xr3:uid="{413A0BA3-B598-472C-906A-94AC3CC50F95}" name="dev S" dataDxfId="46" dataCellStyle="Percent">
      <calculatedColumnFormula>Table271418[[#This Row],[eff_S]]/O$39-1</calculatedColumnFormula>
    </tableColumn>
    <tableColumn id="9" xr3:uid="{7AE92807-9AB1-43D3-96BB-C45786544FAD}" name="dev D" dataDxfId="45" dataCellStyle="Percent">
      <calculatedColumnFormula>Table271418[[#This Row],[eff_D]]/O$40-1</calculatedColumnFormula>
    </tableColumn>
    <tableColumn id="10" xr3:uid="{0CB8F788-1506-47A7-A0D5-0F286873D009}" name="dev T" dataDxfId="44" dataCellStyle="Percent">
      <calculatedColumnFormula>Table271418[[#This Row],[eff_T]]/O$41-1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5E24EC-8B40-4DE0-87D3-4B5B9E9D5C54}" name="Table14" displayName="Table14" ref="A9:C29" totalsRowShown="0">
  <autoFilter ref="A9:C29" xr:uid="{51806141-2207-4491-9DDB-E62889288E1A}"/>
  <tableColumns count="3">
    <tableColumn id="1" xr3:uid="{2C61CE2C-CC86-440E-99B7-95775458C89A}" name="nE"/>
    <tableColumn id="2" xr3:uid="{7BE0ED99-EE50-402D-8CB6-3A9DE5B5BC35}" name="eff_D" dataDxfId="43" dataCellStyle="Percent"/>
    <tableColumn id="3" xr3:uid="{9E21D37A-34BA-4145-9E35-5348CF0C4423}" name="Err" dataDxfId="42" dataCellStyle="Percent">
      <calculatedColumnFormula>Table14[[#This Row],[eff_D]]/B$31-1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7CBED4-D20B-4357-B0F3-01353C8D4A99}" name="Table25" displayName="Table25" ref="A39:J54" totalsRowShown="0">
  <autoFilter ref="A39:J54" xr:uid="{79374241-2754-472B-83B1-AA7C7BA7F07F}"/>
  <tableColumns count="10">
    <tableColumn id="1" xr3:uid="{0B8B7787-2C90-4E8D-9EDA-79C544739217}" name="N"/>
    <tableColumn id="2" xr3:uid="{9049DE05-8AA7-43B8-B4D5-5D15FBD1E12B}" name="eff_S" dataDxfId="41" dataCellStyle="Percent"/>
    <tableColumn id="3" xr3:uid="{8F8F5D93-E9BD-4F75-8026-71D7CBCAC3ED}" name="u(eff_S)" dataDxfId="40" dataCellStyle="Percent"/>
    <tableColumn id="4" xr3:uid="{D725644B-54B0-496B-AF48-F2E0610A9014}" name="eff_D" dataDxfId="39" dataCellStyle="Percent"/>
    <tableColumn id="5" xr3:uid="{DFA7B8CD-8D6C-48F5-8718-BD20CDFC8B6D}" name="u(eff_D)" dataDxfId="38" dataCellStyle="Percent"/>
    <tableColumn id="6" xr3:uid="{76553A55-E668-4843-B86C-321E5B79770F}" name="eff_T" dataDxfId="37" dataCellStyle="Percent"/>
    <tableColumn id="7" xr3:uid="{DAAF60AC-36CF-450F-B144-34D1BCE8DE85}" name="u(eff_T)" dataDxfId="36" dataCellStyle="Percent"/>
    <tableColumn id="8" xr3:uid="{5E3D5F01-DF7D-4B85-8E66-94FDD3C450DC}" name="dev S" dataDxfId="35" dataCellStyle="Percent">
      <calculatedColumnFormula>Table25[[#This Row],[eff_S]]/O$39-1</calculatedColumnFormula>
    </tableColumn>
    <tableColumn id="9" xr3:uid="{E4851D60-2011-4C92-BBA1-51225C2EDB9E}" name="dev D" dataDxfId="34" dataCellStyle="Percent">
      <calculatedColumnFormula>Table25[[#This Row],[eff_D]]/O$40-1</calculatedColumnFormula>
    </tableColumn>
    <tableColumn id="10" xr3:uid="{708AF7BA-B84C-4B4C-BD9B-3375044BD72F}" name="dev T" dataDxfId="33" dataCellStyle="Percent">
      <calculatedColumnFormula>Table25[[#This Row],[eff_T]]/O$41-1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06141-2207-4491-9DDB-E62889288E1A}" name="Table1" displayName="Table1" ref="A9:C29" totalsRowShown="0">
  <autoFilter ref="A9:C29" xr:uid="{51806141-2207-4491-9DDB-E62889288E1A}"/>
  <tableColumns count="3">
    <tableColumn id="1" xr3:uid="{117FD82F-F3B4-4F2F-95D7-04708AC55781}" name="nE"/>
    <tableColumn id="2" xr3:uid="{A1FB8066-C9F8-4F72-A52D-EDEAF77E5865}" name="eff_D" dataDxfId="109" dataCellStyle="Percent"/>
    <tableColumn id="3" xr3:uid="{D676226C-2B9D-463A-9153-E6F7FEE7693E}" name="Err" dataDxfId="108" dataCellStyle="Percent">
      <calculatedColumnFormula>Table1[[#This Row],[eff_D]]/B$31-1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300D524-543B-4037-A6CE-BBF9C9FCA517}" name="Table161315" displayName="Table161315" ref="A9:C29" totalsRowShown="0">
  <autoFilter ref="A9:C29" xr:uid="{51806141-2207-4491-9DDB-E62889288E1A}"/>
  <tableColumns count="3">
    <tableColumn id="1" xr3:uid="{AD413286-7341-43EC-9E6E-E63312A60F86}" name="nE"/>
    <tableColumn id="2" xr3:uid="{EED7158E-0FA5-44C3-AC55-39BF5C88CACA}" name="eff_D" dataDxfId="32" dataCellStyle="Percent"/>
    <tableColumn id="3" xr3:uid="{F7884069-B78C-4955-87ED-36656EC67AA4}" name="Err" dataDxfId="31" dataCellStyle="Percent">
      <calculatedColumnFormula>Table161315[[#This Row],[eff_D]]/B$31-1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FDD37B-6E99-4963-BC9D-B7A29AB8250C}" name="Table271416" displayName="Table271416" ref="A39:J54" totalsRowShown="0">
  <autoFilter ref="A39:J54" xr:uid="{79374241-2754-472B-83B1-AA7C7BA7F07F}"/>
  <tableColumns count="10">
    <tableColumn id="1" xr3:uid="{C0A91274-BB44-4513-B150-896B01B1E40F}" name="N"/>
    <tableColumn id="2" xr3:uid="{B2B9D408-8FDB-4287-94EA-A3D72589A64B}" name="eff_S" dataDxfId="30" dataCellStyle="Percent"/>
    <tableColumn id="3" xr3:uid="{AAB46C82-9DDF-4032-A109-F81EABB71FD1}" name="u(eff_S)" dataDxfId="29" dataCellStyle="Percent"/>
    <tableColumn id="4" xr3:uid="{A2CF73D3-676B-42C8-8659-6C46DF5664B6}" name="eff_D" dataDxfId="28" dataCellStyle="Percent"/>
    <tableColumn id="5" xr3:uid="{413975AC-5E4E-4F57-9F2C-E5509694B62B}" name="u(eff_D)" dataDxfId="27" dataCellStyle="Percent"/>
    <tableColumn id="6" xr3:uid="{9A8116EC-92BB-4099-ABAA-84274E9D931E}" name="eff_T" dataDxfId="26" dataCellStyle="Percent"/>
    <tableColumn id="7" xr3:uid="{44E2FCEF-2E0A-40CE-942B-B03F5185C090}" name="u(eff_T)" dataDxfId="25" dataCellStyle="Percent"/>
    <tableColumn id="8" xr3:uid="{163A6FA3-683B-4FE8-BA4D-8968D35C3E01}" name="dev S" dataDxfId="24" dataCellStyle="Percent">
      <calculatedColumnFormula>Table271416[[#This Row],[eff_S]]/O$39-1</calculatedColumnFormula>
    </tableColumn>
    <tableColumn id="9" xr3:uid="{EF8B03B2-6611-4C0C-8F34-642F07897E9F}" name="dev D" dataDxfId="23" dataCellStyle="Percent">
      <calculatedColumnFormula>Table271416[[#This Row],[eff_D]]/O$40-1</calculatedColumnFormula>
    </tableColumn>
    <tableColumn id="10" xr3:uid="{1782229D-37C3-4248-B6C3-3E98963C5BCC}" name="dev T" dataDxfId="22" dataCellStyle="Percent">
      <calculatedColumnFormula>Table271416[[#This Row],[eff_T]]/O$41-1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374241-2754-472B-83B1-AA7C7BA7F07F}" name="Table2" displayName="Table2" ref="A39:J54" totalsRowShown="0">
  <autoFilter ref="A39:J54" xr:uid="{79374241-2754-472B-83B1-AA7C7BA7F07F}"/>
  <tableColumns count="10">
    <tableColumn id="1" xr3:uid="{759A2DB1-E19A-470F-8CF8-523E63F6489E}" name="N"/>
    <tableColumn id="2" xr3:uid="{0917AB3B-FDF7-40D3-8A34-8D3BFEEB6236}" name="eff_S" dataDxfId="107" dataCellStyle="Percent"/>
    <tableColumn id="3" xr3:uid="{B4258BAD-7525-40C1-B705-4539D800037C}" name="u(eff_S)" dataDxfId="106" dataCellStyle="Percent"/>
    <tableColumn id="4" xr3:uid="{B42621D3-329C-4EBC-B58F-592F8F47128A}" name="eff_D" dataDxfId="105" dataCellStyle="Percent"/>
    <tableColumn id="5" xr3:uid="{B475A649-0E1C-4F85-9344-4A726DE2581C}" name="u(eff_D)" dataDxfId="104" dataCellStyle="Percent"/>
    <tableColumn id="6" xr3:uid="{C3197FF5-09F9-4AF3-90A6-EA8772066853}" name="eff_T" dataDxfId="103" dataCellStyle="Percent"/>
    <tableColumn id="7" xr3:uid="{A88072F2-375E-4CB0-803F-5C105665F6FC}" name="u(eff_T)" dataDxfId="102" dataCellStyle="Percent"/>
    <tableColumn id="8" xr3:uid="{78D8E14E-B63D-4174-914A-BC9B8727F0B4}" name="dev S" dataDxfId="101" dataCellStyle="Percent">
      <calculatedColumnFormula>Table2[[#This Row],[eff_S]]/O$39-1</calculatedColumnFormula>
    </tableColumn>
    <tableColumn id="9" xr3:uid="{42069BB6-F993-4F7C-A05B-C3B50F591A24}" name="dev D" dataDxfId="100" dataCellStyle="Percent">
      <calculatedColumnFormula>Table2[[#This Row],[eff_D]]/O$40-1</calculatedColumnFormula>
    </tableColumn>
    <tableColumn id="10" xr3:uid="{4AED0225-16F2-4D48-AF21-803328847EF4}" name="dev T" dataDxfId="99" dataCellStyle="Percent">
      <calculatedColumnFormula>Table2[[#This Row],[eff_T]]/O$41-1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AF94674-C94D-4604-B6C1-50412263EF1F}" name="Table1921" displayName="Table1921" ref="A9:C29" totalsRowShown="0">
  <autoFilter ref="A9:C29" xr:uid="{51806141-2207-4491-9DDB-E62889288E1A}"/>
  <tableColumns count="3">
    <tableColumn id="1" xr3:uid="{06F78662-CA2A-432D-B3C1-2F3FFED57E1A}" name="nE"/>
    <tableColumn id="2" xr3:uid="{DCA739C6-0359-4F81-9E4E-E9CCB6A38B4E}" name="eff_D" dataDxfId="10" dataCellStyle="Percent"/>
    <tableColumn id="3" xr3:uid="{32982A30-1D65-49A3-9DE5-4B99AE05F2F6}" name="Err" dataDxfId="9" dataCellStyle="Percent">
      <calculatedColumnFormula>Table1921[[#This Row],[eff_D]]/B$31-1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1CD0589-DABA-48FA-9084-BB14CD8D2288}" name="Table21022" displayName="Table21022" ref="A39:J54" totalsRowShown="0">
  <autoFilter ref="A39:J54" xr:uid="{79374241-2754-472B-83B1-AA7C7BA7F07F}"/>
  <tableColumns count="10">
    <tableColumn id="1" xr3:uid="{FA1A8BD1-9CB2-4E12-B4D9-2F162B7F1387}" name="N"/>
    <tableColumn id="2" xr3:uid="{3372F409-922E-405D-A4E6-71152319F8FB}" name="eff_S" dataDxfId="8" dataCellStyle="Percent"/>
    <tableColumn id="3" xr3:uid="{BF757C5C-99BD-41FB-94DE-7065E828D98C}" name="u(eff_S)" dataDxfId="7" dataCellStyle="Percent"/>
    <tableColumn id="4" xr3:uid="{9D1C4C34-A38C-4A36-A9F4-C4CD14AA0185}" name="eff_D" dataDxfId="6" dataCellStyle="Percent"/>
    <tableColumn id="5" xr3:uid="{30ED3A6D-DBF1-4096-9F9C-D9AFB857697F}" name="u(eff_D)" dataDxfId="5" dataCellStyle="Percent"/>
    <tableColumn id="6" xr3:uid="{D123B4E6-22DD-4DCD-BEBE-E86948DAF352}" name="eff_T" dataDxfId="4" dataCellStyle="Percent"/>
    <tableColumn id="7" xr3:uid="{13ECB8E2-9D91-4C4F-9510-98D276B89670}" name="u(eff_T)" dataDxfId="3" dataCellStyle="Percent"/>
    <tableColumn id="8" xr3:uid="{5D78A236-AA8D-4104-9060-B2DBC7682B4F}" name="dev S" dataDxfId="2" dataCellStyle="Percent">
      <calculatedColumnFormula>Table21022[[#This Row],[eff_S]]/O$39-1</calculatedColumnFormula>
    </tableColumn>
    <tableColumn id="9" xr3:uid="{2230743F-76E5-473E-A513-CBF07138BA4C}" name="dev D" dataDxfId="1" dataCellStyle="Percent">
      <calculatedColumnFormula>Table21022[[#This Row],[eff_D]]/O$40-1</calculatedColumnFormula>
    </tableColumn>
    <tableColumn id="10" xr3:uid="{5B61D63E-06B4-4B85-A566-AEB52FBD6DA3}" name="dev T" dataDxfId="0" dataCellStyle="Percent">
      <calculatedColumnFormula>Table21022[[#This Row],[eff_T]]/O$41-1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603001-C5B0-4C12-AB51-2ECE4C6C6CF0}" name="Table19" displayName="Table19" ref="A9:C29" totalsRowShown="0">
  <autoFilter ref="A9:C29" xr:uid="{51806141-2207-4491-9DDB-E62889288E1A}"/>
  <tableColumns count="3">
    <tableColumn id="1" xr3:uid="{C70D18D3-AAF7-45EF-B524-6FA736D304F4}" name="nE"/>
    <tableColumn id="2" xr3:uid="{B1D98615-2139-4F09-B526-F555CB77D899}" name="eff_D" dataDxfId="98" dataCellStyle="Percent"/>
    <tableColumn id="3" xr3:uid="{90114868-F18E-4499-BB24-98B0E5684C49}" name="Err" dataDxfId="97" dataCellStyle="Percent">
      <calculatedColumnFormula>Table19[[#This Row],[eff_D]]/B$31-1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8878017-A066-45A0-B283-ADB186531ECA}" name="Table210" displayName="Table210" ref="A39:J54" totalsRowShown="0">
  <autoFilter ref="A39:J54" xr:uid="{79374241-2754-472B-83B1-AA7C7BA7F07F}"/>
  <tableColumns count="10">
    <tableColumn id="1" xr3:uid="{51BF03BC-7102-4787-822D-624891E5B96C}" name="N"/>
    <tableColumn id="2" xr3:uid="{794663A0-0CF5-40F6-9BB9-1ADD9FBC1CC5}" name="eff_S" dataDxfId="96" dataCellStyle="Percent"/>
    <tableColumn id="3" xr3:uid="{7EAF2261-FBFC-4F3F-B144-CF596665F9DD}" name="u(eff_S)" dataDxfId="95" dataCellStyle="Percent"/>
    <tableColumn id="4" xr3:uid="{200C80E9-1C1E-4696-8E96-E226995B65B8}" name="eff_D" dataDxfId="94" dataCellStyle="Percent"/>
    <tableColumn id="5" xr3:uid="{E0A4E6D7-B3A3-4587-8607-3572E13134D5}" name="u(eff_D)" dataDxfId="93" dataCellStyle="Percent"/>
    <tableColumn id="6" xr3:uid="{DB239991-1E67-4665-A7D8-4B8436093149}" name="eff_T" dataDxfId="92" dataCellStyle="Percent"/>
    <tableColumn id="7" xr3:uid="{246BD0E8-BBF1-4BE7-995E-DEA98A039B68}" name="u(eff_T)" dataDxfId="91" dataCellStyle="Percent"/>
    <tableColumn id="8" xr3:uid="{C26F406B-A5F7-4CC3-9D9D-538711957605}" name="dev S" dataDxfId="90" dataCellStyle="Percent">
      <calculatedColumnFormula>Table210[[#This Row],[eff_S]]/O$39-1</calculatedColumnFormula>
    </tableColumn>
    <tableColumn id="9" xr3:uid="{46D1DA27-5FC2-4E35-B819-A4CB58B110DB}" name="dev D" dataDxfId="89" dataCellStyle="Percent">
      <calculatedColumnFormula>Table210[[#This Row],[eff_D]]/O$40-1</calculatedColumnFormula>
    </tableColumn>
    <tableColumn id="10" xr3:uid="{34A8DE5D-F74D-492A-A274-0B0C859471FB}" name="dev T" dataDxfId="88" dataCellStyle="Percent">
      <calculatedColumnFormula>Table210[[#This Row],[eff_T]]/O$41-1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408A51E-E2E4-450F-95D1-A89D89050834}" name="Table1911" displayName="Table1911" ref="A9:C29" totalsRowShown="0">
  <autoFilter ref="A9:C29" xr:uid="{51806141-2207-4491-9DDB-E62889288E1A}"/>
  <tableColumns count="3">
    <tableColumn id="1" xr3:uid="{563E9143-C40D-491C-8CDE-CDD733BA0224}" name="nE"/>
    <tableColumn id="2" xr3:uid="{D38D562E-4FD9-4C76-861F-73AAAD5BF9FB}" name="eff_D" dataDxfId="87" dataCellStyle="Percent"/>
    <tableColumn id="3" xr3:uid="{67A872D7-029C-4EF4-BA97-2F316E6BE26C}" name="Err" dataDxfId="86" dataCellStyle="Percent">
      <calculatedColumnFormula>Table1911[[#This Row],[eff_D]]/B$31-1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5779BD-DFBD-4796-9B07-0BC9384527A0}" name="Table21012" displayName="Table21012" ref="A39:J54" totalsRowShown="0">
  <autoFilter ref="A39:J54" xr:uid="{79374241-2754-472B-83B1-AA7C7BA7F07F}"/>
  <tableColumns count="10">
    <tableColumn id="1" xr3:uid="{A9014AD2-899B-4058-A4A3-29606A72E965}" name="N"/>
    <tableColumn id="2" xr3:uid="{14A8557E-096B-4047-8C5E-82CF741D7DA0}" name="eff_S" dataDxfId="85" dataCellStyle="Percent"/>
    <tableColumn id="3" xr3:uid="{E4F99B18-5058-4866-B452-11B5BA93448C}" name="u(eff_S)" dataDxfId="84" dataCellStyle="Percent"/>
    <tableColumn id="4" xr3:uid="{972C84D8-6145-45BB-9CB8-09DDDEF6F749}" name="eff_D" dataDxfId="83" dataCellStyle="Percent"/>
    <tableColumn id="5" xr3:uid="{74656AB6-739B-4B84-BBE1-28612DF52EB3}" name="u(eff_D)" dataDxfId="82" dataCellStyle="Percent"/>
    <tableColumn id="6" xr3:uid="{299AC151-A7A5-4A26-AF35-1E14B8D2C089}" name="eff_T" dataDxfId="81" dataCellStyle="Percent"/>
    <tableColumn id="7" xr3:uid="{A85EC1DF-19B6-4FD3-BCF8-3947658FC8C1}" name="u(eff_T)" dataDxfId="80" dataCellStyle="Percent"/>
    <tableColumn id="8" xr3:uid="{EE585CDD-9FD5-4F72-A395-021C91063976}" name="dev S" dataDxfId="79" dataCellStyle="Percent">
      <calculatedColumnFormula>Table21012[[#This Row],[eff_S]]/O$39-1</calculatedColumnFormula>
    </tableColumn>
    <tableColumn id="9" xr3:uid="{2AD29AB6-6602-40AA-8DBD-358273252597}" name="dev D" dataDxfId="78" dataCellStyle="Percent">
      <calculatedColumnFormula>Table21012[[#This Row],[eff_D]]/O$40-1</calculatedColumnFormula>
    </tableColumn>
    <tableColumn id="10" xr3:uid="{643C2947-320A-4EFB-9526-ED74A61FC3A6}" name="dev T" dataDxfId="77" dataCellStyle="Percent">
      <calculatedColumnFormula>Table21012[[#This Row],[eff_T]]/O$41-1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CE37-D3FF-4959-B6DE-2C7F2C1CEF5B}">
  <dimension ref="A4:C18"/>
  <sheetViews>
    <sheetView tabSelected="1" workbookViewId="0">
      <selection activeCell="C9" sqref="C9:C18"/>
    </sheetView>
  </sheetViews>
  <sheetFormatPr defaultRowHeight="14.4" x14ac:dyDescent="0.3"/>
  <cols>
    <col min="1" max="1" width="16.109375" customWidth="1"/>
    <col min="2" max="2" width="16.88671875" customWidth="1"/>
  </cols>
  <sheetData>
    <row r="4" spans="1:3" ht="18" x14ac:dyDescent="0.35">
      <c r="A4" s="11" t="s">
        <v>27</v>
      </c>
    </row>
    <row r="6" spans="1:3" ht="15.6" x14ac:dyDescent="0.3">
      <c r="A6" s="10" t="s">
        <v>30</v>
      </c>
      <c r="B6" s="10"/>
      <c r="C6" s="10"/>
    </row>
    <row r="8" spans="1:3" x14ac:dyDescent="0.3">
      <c r="A8" t="s">
        <v>29</v>
      </c>
      <c r="B8" t="s">
        <v>28</v>
      </c>
      <c r="C8" t="s">
        <v>2</v>
      </c>
    </row>
    <row r="9" spans="1:3" x14ac:dyDescent="0.3">
      <c r="A9" t="s">
        <v>22</v>
      </c>
      <c r="B9">
        <v>18.591000000000001</v>
      </c>
      <c r="C9">
        <v>7000</v>
      </c>
    </row>
    <row r="10" spans="1:3" x14ac:dyDescent="0.3">
      <c r="A10" t="s">
        <v>37</v>
      </c>
      <c r="B10">
        <v>20.8</v>
      </c>
      <c r="C10">
        <v>7000</v>
      </c>
    </row>
    <row r="11" spans="1:3" x14ac:dyDescent="0.3">
      <c r="A11" t="s">
        <v>26</v>
      </c>
      <c r="B11">
        <v>66.98</v>
      </c>
      <c r="C11">
        <v>2000</v>
      </c>
    </row>
    <row r="12" spans="1:3" x14ac:dyDescent="0.3">
      <c r="A12" t="s">
        <v>31</v>
      </c>
      <c r="B12">
        <v>156.476</v>
      </c>
      <c r="C12">
        <v>1000</v>
      </c>
    </row>
    <row r="13" spans="1:3" x14ac:dyDescent="0.3">
      <c r="A13" t="s">
        <v>32</v>
      </c>
      <c r="B13">
        <v>167.33</v>
      </c>
      <c r="C13">
        <v>1000</v>
      </c>
    </row>
    <row r="14" spans="1:3" x14ac:dyDescent="0.3">
      <c r="A14" t="s">
        <v>36</v>
      </c>
      <c r="B14">
        <v>224.1</v>
      </c>
      <c r="C14">
        <v>1000</v>
      </c>
    </row>
    <row r="15" spans="1:3" x14ac:dyDescent="0.3">
      <c r="A15" t="s">
        <v>33</v>
      </c>
      <c r="B15">
        <v>258</v>
      </c>
      <c r="C15">
        <v>500</v>
      </c>
    </row>
    <row r="16" spans="1:3" x14ac:dyDescent="0.3">
      <c r="A16" t="s">
        <v>35</v>
      </c>
      <c r="B16">
        <v>293.8</v>
      </c>
      <c r="C16">
        <v>500</v>
      </c>
    </row>
    <row r="17" spans="1:3" x14ac:dyDescent="0.3">
      <c r="A17" t="s">
        <v>25</v>
      </c>
      <c r="B17">
        <v>545.9</v>
      </c>
      <c r="C17">
        <v>200</v>
      </c>
    </row>
    <row r="18" spans="1:3" x14ac:dyDescent="0.3">
      <c r="A18" t="s">
        <v>34</v>
      </c>
      <c r="B18">
        <v>1495.1</v>
      </c>
      <c r="C18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7ADA-DF11-4F30-81C4-082B1BC10C52}">
  <dimension ref="A3:O63"/>
  <sheetViews>
    <sheetView topLeftCell="A9" workbookViewId="0">
      <selection activeCell="C33" sqref="C33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25</v>
      </c>
      <c r="H8" s="9" t="s">
        <v>23</v>
      </c>
      <c r="I8" s="9">
        <v>545.9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0.992067809389786</v>
      </c>
      <c r="C10" s="3">
        <f>Table14[[#This Row],[eff_D]]/B$31-1</f>
        <v>5.7794351848552417E-3</v>
      </c>
      <c r="D10" s="6"/>
    </row>
    <row r="11" spans="1:10" x14ac:dyDescent="0.3">
      <c r="A11">
        <v>4</v>
      </c>
      <c r="B11" s="1">
        <v>0.99084510740500598</v>
      </c>
      <c r="C11" s="3">
        <f>Table14[[#This Row],[eff_D]]/B$31-1</f>
        <v>4.539833919687819E-3</v>
      </c>
      <c r="D11" s="6"/>
    </row>
    <row r="12" spans="1:10" x14ac:dyDescent="0.3">
      <c r="A12">
        <v>5</v>
      </c>
      <c r="B12" s="1">
        <v>0.99005434718251795</v>
      </c>
      <c r="C12" s="3">
        <f>Table14[[#This Row],[eff_D]]/B$31-1</f>
        <v>3.738144395632137E-3</v>
      </c>
      <c r="D12" s="6"/>
    </row>
    <row r="13" spans="1:10" x14ac:dyDescent="0.3">
      <c r="A13">
        <v>6</v>
      </c>
      <c r="B13" s="1">
        <v>0.98948856940792695</v>
      </c>
      <c r="C13" s="3">
        <f>Table14[[#This Row],[eff_D]]/B$31-1</f>
        <v>3.1645468600782767E-3</v>
      </c>
      <c r="D13" s="6"/>
    </row>
    <row r="14" spans="1:10" x14ac:dyDescent="0.3">
      <c r="A14">
        <v>7</v>
      </c>
      <c r="B14" s="1">
        <v>0.98907510033277801</v>
      </c>
      <c r="C14" s="3">
        <f>Table14[[#This Row],[eff_D]]/B$31-1</f>
        <v>2.7453631218965491E-3</v>
      </c>
      <c r="D14" s="6"/>
    </row>
    <row r="15" spans="1:10" x14ac:dyDescent="0.3">
      <c r="A15">
        <v>10</v>
      </c>
      <c r="B15" s="1">
        <v>0.98828365971203003</v>
      </c>
      <c r="C15" s="3">
        <f>Table14[[#This Row],[eff_D]]/B$31-1</f>
        <v>1.9429837956206342E-3</v>
      </c>
      <c r="D15" s="6"/>
    </row>
    <row r="16" spans="1:10" x14ac:dyDescent="0.3">
      <c r="A16">
        <v>20</v>
      </c>
      <c r="B16" s="1">
        <v>0.98730202804689005</v>
      </c>
      <c r="C16" s="3">
        <f>Table14[[#This Row],[eff_D]]/B$31-1</f>
        <v>9.4778474533452339E-4</v>
      </c>
      <c r="D16" s="6"/>
    </row>
    <row r="17" spans="1:4" x14ac:dyDescent="0.3">
      <c r="A17">
        <v>50</v>
      </c>
      <c r="B17" s="1">
        <v>0.98669836519595999</v>
      </c>
      <c r="C17" s="3">
        <f>Table14[[#This Row],[eff_D]]/B$31-1</f>
        <v>3.3577851400257153E-4</v>
      </c>
      <c r="D17" s="5"/>
    </row>
    <row r="18" spans="1:4" x14ac:dyDescent="0.3">
      <c r="A18">
        <v>80</v>
      </c>
      <c r="B18" s="1">
        <v>0.98655996835826998</v>
      </c>
      <c r="C18" s="3">
        <f>Table14[[#This Row],[eff_D]]/B$31-1</f>
        <v>1.9546885782206758E-4</v>
      </c>
      <c r="D18" s="5"/>
    </row>
    <row r="19" spans="1:4" x14ac:dyDescent="0.3">
      <c r="A19">
        <v>100</v>
      </c>
      <c r="B19" s="1">
        <v>0.98651771537643695</v>
      </c>
      <c r="C19" s="3">
        <f>Table14[[#This Row],[eff_D]]/B$31-1</f>
        <v>1.5263188659830895E-4</v>
      </c>
      <c r="D19" s="5"/>
    </row>
    <row r="20" spans="1:4" x14ac:dyDescent="0.3">
      <c r="A20">
        <v>200</v>
      </c>
      <c r="B20" s="1">
        <v>0.98643979758555</v>
      </c>
      <c r="C20" s="3">
        <f>Table14[[#This Row],[eff_D]]/B$31-1</f>
        <v>7.3637173769736108E-5</v>
      </c>
      <c r="D20" s="4"/>
    </row>
    <row r="21" spans="1:4" x14ac:dyDescent="0.3">
      <c r="A21">
        <v>500</v>
      </c>
      <c r="B21" s="1">
        <v>0.98639386157277897</v>
      </c>
      <c r="C21" s="3">
        <f>Table14[[#This Row],[eff_D]]/B$31-1</f>
        <v>2.7066267484610051E-5</v>
      </c>
      <c r="D21" s="4"/>
    </row>
    <row r="22" spans="1:4" x14ac:dyDescent="0.3">
      <c r="A22">
        <v>1000</v>
      </c>
      <c r="B22" s="1">
        <v>0.98637875103428996</v>
      </c>
      <c r="C22" s="3">
        <f>Table14[[#This Row],[eff_D]]/B$31-1</f>
        <v>1.1746882334850994E-5</v>
      </c>
      <c r="D22" s="4"/>
    </row>
    <row r="23" spans="1:4" x14ac:dyDescent="0.3">
      <c r="A23">
        <v>2000</v>
      </c>
      <c r="B23" s="1">
        <v>0.98637166627669004</v>
      </c>
      <c r="C23" s="3">
        <f>Table14[[#This Row],[eff_D]]/B$31-1</f>
        <v>4.564204467705224E-6</v>
      </c>
      <c r="D23" s="4"/>
    </row>
    <row r="24" spans="1:4" x14ac:dyDescent="0.3">
      <c r="A24">
        <v>5000</v>
      </c>
      <c r="B24" s="1">
        <v>0.98636785476137101</v>
      </c>
      <c r="C24" s="3">
        <f>Table14[[#This Row],[eff_D]]/B$31-1</f>
        <v>7.0000920948665168E-7</v>
      </c>
      <c r="D24" s="4"/>
    </row>
    <row r="25" spans="1:4" x14ac:dyDescent="0.3">
      <c r="A25">
        <v>7000</v>
      </c>
      <c r="B25" s="1">
        <v>0.98636716429527205</v>
      </c>
      <c r="C25" s="3">
        <f>Table14[[#This Row],[eff_D]]/B$31-1</f>
        <v>0</v>
      </c>
      <c r="D25" s="4"/>
    </row>
    <row r="26" spans="1:4" x14ac:dyDescent="0.3">
      <c r="A26">
        <v>10000</v>
      </c>
      <c r="B26" s="1"/>
      <c r="C26" s="3">
        <f>Table14[[#This Row],[eff_D]]/B$31-1</f>
        <v>-1</v>
      </c>
      <c r="D26" s="4"/>
    </row>
    <row r="27" spans="1:4" x14ac:dyDescent="0.3">
      <c r="A27">
        <v>20000</v>
      </c>
      <c r="B27" s="1"/>
      <c r="C27" s="3">
        <f>Table14[[#This Row],[eff_D]]/B$31-1</f>
        <v>-1</v>
      </c>
      <c r="D27" s="4"/>
    </row>
    <row r="28" spans="1:4" x14ac:dyDescent="0.3">
      <c r="A28">
        <v>50000</v>
      </c>
      <c r="B28" s="1"/>
      <c r="C28" s="3">
        <f>Table14[[#This Row],[eff_D]]/B$31-1</f>
        <v>-1</v>
      </c>
      <c r="D28" s="4"/>
    </row>
    <row r="29" spans="1:4" x14ac:dyDescent="0.3">
      <c r="A29">
        <v>70000</v>
      </c>
      <c r="B29" s="1"/>
      <c r="C29" s="3">
        <f>Table14[[#This Row],[eff_D]]/B$31-1</f>
        <v>-1</v>
      </c>
      <c r="D29" s="4"/>
    </row>
    <row r="31" spans="1:4" x14ac:dyDescent="0.3">
      <c r="A31" t="s">
        <v>6</v>
      </c>
      <c r="B31" s="2">
        <v>0.98636716429527205</v>
      </c>
    </row>
    <row r="33" spans="1:15" x14ac:dyDescent="0.3">
      <c r="A33" t="s">
        <v>7</v>
      </c>
      <c r="C33">
        <v>200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Table25[[#This Row],[eff_S]]/O$39-1</f>
        <v>-1</v>
      </c>
      <c r="I40" s="1">
        <f>Table25[[#This Row],[eff_D]]/O$40-1</f>
        <v>-1</v>
      </c>
      <c r="J40" s="1">
        <f>Table25[[#This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Table25[[#This Row],[eff_S]]/O$39-1</f>
        <v>-1</v>
      </c>
      <c r="I41" s="1">
        <f>Table25[[#This Row],[eff_D]]/O$40-1</f>
        <v>-1</v>
      </c>
      <c r="J41" s="1">
        <f>Table25[[#This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Table25[[#This Row],[eff_S]]/O$39-1</f>
        <v>-1</v>
      </c>
      <c r="I42" s="1">
        <f>Table25[[#This Row],[eff_D]]/O$40-1</f>
        <v>-1</v>
      </c>
      <c r="J42" s="1">
        <f>Table25[[#This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Table25[[#This Row],[eff_S]]/O$39-1</f>
        <v>-1</v>
      </c>
      <c r="I43" s="1">
        <f>Table25[[#This Row],[eff_D]]/O$40-1</f>
        <v>-1</v>
      </c>
      <c r="J43" s="1">
        <f>Table25[[#This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Table25[[#This Row],[eff_S]]/O$39-1</f>
        <v>-1</v>
      </c>
      <c r="I44" s="1">
        <f>Table25[[#This Row],[eff_D]]/O$40-1</f>
        <v>-1</v>
      </c>
      <c r="J44" s="1">
        <f>Table25[[#This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Table25[[#This Row],[eff_S]]/O$39-1</f>
        <v>-1</v>
      </c>
      <c r="I45" s="1">
        <f>Table25[[#This Row],[eff_D]]/O$40-1</f>
        <v>-1</v>
      </c>
      <c r="J45" s="1">
        <f>Table25[[#This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Table25[[#This Row],[eff_S]]/O$39-1</f>
        <v>-1</v>
      </c>
      <c r="I46" s="1">
        <f>Table25[[#This Row],[eff_D]]/O$40-1</f>
        <v>-1</v>
      </c>
      <c r="J46" s="1">
        <f>Table25[[#This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Table25[[#This Row],[eff_S]]/O$39-1</f>
        <v>-1</v>
      </c>
      <c r="I47" s="1">
        <f>Table25[[#This Row],[eff_D]]/O$40-1</f>
        <v>-1</v>
      </c>
      <c r="J47" s="1">
        <f>Table25[[#This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Table25[[#This Row],[eff_S]]/O$39-1</f>
        <v>-1</v>
      </c>
      <c r="I48" s="1">
        <f>Table25[[#This Row],[eff_D]]/O$40-1</f>
        <v>-1</v>
      </c>
      <c r="J48" s="1">
        <f>Table25[[#This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Table25[[#This Row],[eff_S]]/O$39-1</f>
        <v>-1</v>
      </c>
      <c r="I49" s="1">
        <f>Table25[[#This Row],[eff_D]]/O$40-1</f>
        <v>-1</v>
      </c>
      <c r="J49" s="1">
        <f>Table25[[#This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Table25[[#This Row],[eff_S]]/O$39-1</f>
        <v>-1</v>
      </c>
      <c r="I50" s="1">
        <f>Table25[[#This Row],[eff_D]]/O$40-1</f>
        <v>-1</v>
      </c>
      <c r="J50" s="1">
        <f>Table25[[#This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Table25[[#This Row],[eff_S]]/O$39-1</f>
        <v>-1</v>
      </c>
      <c r="I51" s="1">
        <f>Table25[[#This Row],[eff_D]]/O$40-1</f>
        <v>-1</v>
      </c>
      <c r="J51" s="1">
        <f>Table25[[#This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Table25[[#This Row],[eff_S]]/O$39-1</f>
        <v>-1</v>
      </c>
      <c r="I52" s="1">
        <f>Table25[[#This Row],[eff_D]]/O$40-1</f>
        <v>-1</v>
      </c>
      <c r="J52" s="1">
        <f>Table25[[#This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Table25[[#This Row],[eff_S]]/O$39-1</f>
        <v>-1</v>
      </c>
      <c r="I53" s="1">
        <f>Table25[[#This Row],[eff_D]]/O$40-1</f>
        <v>-1</v>
      </c>
      <c r="J53" s="1">
        <f>Table25[[#This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Table25[[#This Row],[eff_S]]/O$39-1</f>
        <v>-1</v>
      </c>
      <c r="I54" s="1">
        <f>Table25[[#This Row],[eff_D]]/O$40-1</f>
        <v>-1</v>
      </c>
      <c r="J54" s="1">
        <f>Table25[[#This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6BD0-EE6C-43ED-9DAD-C344E58F3F8A}">
  <dimension ref="A3:O63"/>
  <sheetViews>
    <sheetView topLeftCell="A11" workbookViewId="0">
      <selection activeCell="C34" sqref="C34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34</v>
      </c>
      <c r="H8" s="9" t="s">
        <v>23</v>
      </c>
      <c r="I8" s="9">
        <v>1495.1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Table161315[[#This Row],[eff_D]]/B$31-1</f>
        <v>-1</v>
      </c>
      <c r="D10" s="7"/>
    </row>
    <row r="11" spans="1:10" x14ac:dyDescent="0.3">
      <c r="A11">
        <v>4</v>
      </c>
      <c r="B11" s="1"/>
      <c r="C11" s="3">
        <f>Table161315[[#This Row],[eff_D]]/B$31-1</f>
        <v>-1</v>
      </c>
      <c r="D11" s="7"/>
    </row>
    <row r="12" spans="1:10" x14ac:dyDescent="0.3">
      <c r="A12">
        <v>5</v>
      </c>
      <c r="B12" s="1"/>
      <c r="C12" s="3">
        <f>Table161315[[#This Row],[eff_D]]/B$31-1</f>
        <v>-1</v>
      </c>
      <c r="D12" s="7"/>
    </row>
    <row r="13" spans="1:10" x14ac:dyDescent="0.3">
      <c r="A13">
        <v>6</v>
      </c>
      <c r="B13" s="1"/>
      <c r="C13" s="3">
        <f>Table161315[[#This Row],[eff_D]]/B$31-1</f>
        <v>-1</v>
      </c>
      <c r="D13" s="7"/>
    </row>
    <row r="14" spans="1:10" x14ac:dyDescent="0.3">
      <c r="A14">
        <v>7</v>
      </c>
      <c r="B14" s="1"/>
      <c r="C14" s="3">
        <f>Table161315[[#This Row],[eff_D]]/B$31-1</f>
        <v>-1</v>
      </c>
      <c r="D14" s="6"/>
    </row>
    <row r="15" spans="1:10" x14ac:dyDescent="0.3">
      <c r="A15">
        <v>10</v>
      </c>
      <c r="B15" s="1"/>
      <c r="C15" s="3">
        <f>Table161315[[#This Row],[eff_D]]/B$31-1</f>
        <v>-1</v>
      </c>
      <c r="D15" s="6"/>
    </row>
    <row r="16" spans="1:10" x14ac:dyDescent="0.3">
      <c r="A16">
        <v>20</v>
      </c>
      <c r="B16" s="1">
        <v>0.995752154602498</v>
      </c>
      <c r="C16" s="3">
        <f>Table161315[[#This Row],[eff_D]]/B$31-1</f>
        <v>2.3194486048772056E-4</v>
      </c>
      <c r="D16" s="6"/>
    </row>
    <row r="17" spans="1:4" x14ac:dyDescent="0.3">
      <c r="A17">
        <v>50</v>
      </c>
      <c r="B17" s="1">
        <v>0.99560005065828605</v>
      </c>
      <c r="C17" s="3">
        <f>Table161315[[#This Row],[eff_D]]/B$31-1</f>
        <v>7.9156615705233691E-5</v>
      </c>
      <c r="D17" s="5"/>
    </row>
    <row r="18" spans="1:4" x14ac:dyDescent="0.3">
      <c r="A18">
        <v>80</v>
      </c>
      <c r="B18" s="1">
        <v>0.995565214414875</v>
      </c>
      <c r="C18" s="3">
        <f>Table161315[[#This Row],[eff_D]]/B$31-1</f>
        <v>4.4163647487494018E-5</v>
      </c>
      <c r="D18" s="5"/>
    </row>
    <row r="19" spans="1:4" x14ac:dyDescent="0.3">
      <c r="A19">
        <v>100</v>
      </c>
      <c r="B19" s="1">
        <v>0.99555562228607797</v>
      </c>
      <c r="C19" s="3">
        <f>Table161315[[#This Row],[eff_D]]/B$31-1</f>
        <v>3.4528364653674259E-5</v>
      </c>
      <c r="D19" s="5"/>
    </row>
    <row r="20" spans="1:4" x14ac:dyDescent="0.3">
      <c r="A20">
        <v>200</v>
      </c>
      <c r="B20" s="1">
        <v>0.99553637978098997</v>
      </c>
      <c r="C20" s="3">
        <f>Table161315[[#This Row],[eff_D]]/B$31-1</f>
        <v>1.5199289442380248E-5</v>
      </c>
      <c r="D20" s="5"/>
    </row>
    <row r="21" spans="1:4" x14ac:dyDescent="0.3">
      <c r="A21">
        <v>500</v>
      </c>
      <c r="B21" s="1">
        <v>0.99552496104759003</v>
      </c>
      <c r="C21" s="3">
        <f>Table161315[[#This Row],[eff_D]]/B$31-1</f>
        <v>3.7291842924780383E-6</v>
      </c>
      <c r="D21" s="4"/>
    </row>
    <row r="22" spans="1:4" x14ac:dyDescent="0.3">
      <c r="A22">
        <v>1000</v>
      </c>
      <c r="B22" s="1">
        <v>0.99552124856538704</v>
      </c>
      <c r="C22" s="3">
        <f>Table161315[[#This Row],[eff_D]]/B$31-1</f>
        <v>0</v>
      </c>
      <c r="D22" s="4"/>
    </row>
    <row r="23" spans="1:4" x14ac:dyDescent="0.3">
      <c r="A23">
        <v>2000</v>
      </c>
      <c r="B23" s="1"/>
      <c r="C23" s="3">
        <f>Table161315[[#This Row],[eff_D]]/B$31-1</f>
        <v>-1</v>
      </c>
      <c r="D23" s="4"/>
    </row>
    <row r="24" spans="1:4" x14ac:dyDescent="0.3">
      <c r="A24">
        <v>5000</v>
      </c>
      <c r="B24" s="1"/>
      <c r="C24" s="3">
        <f>Table161315[[#This Row],[eff_D]]/B$31-1</f>
        <v>-1</v>
      </c>
      <c r="D24" s="4"/>
    </row>
    <row r="25" spans="1:4" x14ac:dyDescent="0.3">
      <c r="A25">
        <v>7000</v>
      </c>
      <c r="B25" s="1"/>
      <c r="C25" s="3">
        <f>Table161315[[#This Row],[eff_D]]/B$31-1</f>
        <v>-1</v>
      </c>
      <c r="D25" s="4"/>
    </row>
    <row r="26" spans="1:4" x14ac:dyDescent="0.3">
      <c r="A26">
        <v>10000</v>
      </c>
      <c r="B26" s="1"/>
      <c r="C26" s="3">
        <f>Table161315[[#This Row],[eff_D]]/B$31-1</f>
        <v>-1</v>
      </c>
      <c r="D26" s="4"/>
    </row>
    <row r="27" spans="1:4" x14ac:dyDescent="0.3">
      <c r="A27">
        <v>20000</v>
      </c>
      <c r="B27" s="1"/>
      <c r="C27" s="3">
        <f>Table161315[[#This Row],[eff_D]]/B$31-1</f>
        <v>-1</v>
      </c>
      <c r="D27" s="4"/>
    </row>
    <row r="28" spans="1:4" x14ac:dyDescent="0.3">
      <c r="A28">
        <v>50000</v>
      </c>
      <c r="B28" s="1"/>
      <c r="C28" s="3">
        <f>Table161315[[#This Row],[eff_D]]/B$31-1</f>
        <v>-1</v>
      </c>
      <c r="D28" s="4"/>
    </row>
    <row r="29" spans="1:4" x14ac:dyDescent="0.3">
      <c r="A29">
        <v>70000</v>
      </c>
      <c r="B29" s="1"/>
      <c r="C29" s="3">
        <f>Table161315[[#This Row],[eff_D]]/B$31-1</f>
        <v>-1</v>
      </c>
      <c r="D29" s="4"/>
    </row>
    <row r="31" spans="1:4" x14ac:dyDescent="0.3">
      <c r="A31" t="s">
        <v>6</v>
      </c>
      <c r="B31" s="2">
        <v>0.99552124856538704</v>
      </c>
    </row>
    <row r="33" spans="1:15" x14ac:dyDescent="0.3">
      <c r="A33" t="s">
        <v>7</v>
      </c>
      <c r="C33">
        <v>50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Table271416[[#This Row],[eff_S]]/O$39-1</f>
        <v>-1</v>
      </c>
      <c r="I40" s="1">
        <f>Table271416[[#This Row],[eff_D]]/O$40-1</f>
        <v>-1</v>
      </c>
      <c r="J40" s="1">
        <f>Table271416[[#This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Table271416[[#This Row],[eff_S]]/O$39-1</f>
        <v>-1</v>
      </c>
      <c r="I41" s="1">
        <f>Table271416[[#This Row],[eff_D]]/O$40-1</f>
        <v>-1</v>
      </c>
      <c r="J41" s="1">
        <f>Table271416[[#This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Table271416[[#This Row],[eff_S]]/O$39-1</f>
        <v>-1</v>
      </c>
      <c r="I42" s="1">
        <f>Table271416[[#This Row],[eff_D]]/O$40-1</f>
        <v>-1</v>
      </c>
      <c r="J42" s="1">
        <f>Table271416[[#This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Table271416[[#This Row],[eff_S]]/O$39-1</f>
        <v>-1</v>
      </c>
      <c r="I43" s="1">
        <f>Table271416[[#This Row],[eff_D]]/O$40-1</f>
        <v>-1</v>
      </c>
      <c r="J43" s="1">
        <f>Table271416[[#This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Table271416[[#This Row],[eff_S]]/O$39-1</f>
        <v>-1</v>
      </c>
      <c r="I44" s="1">
        <f>Table271416[[#This Row],[eff_D]]/O$40-1</f>
        <v>-1</v>
      </c>
      <c r="J44" s="1">
        <f>Table271416[[#This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Table271416[[#This Row],[eff_S]]/O$39-1</f>
        <v>-1</v>
      </c>
      <c r="I45" s="1">
        <f>Table271416[[#This Row],[eff_D]]/O$40-1</f>
        <v>-1</v>
      </c>
      <c r="J45" s="1">
        <f>Table271416[[#This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Table271416[[#This Row],[eff_S]]/O$39-1</f>
        <v>-1</v>
      </c>
      <c r="I46" s="1">
        <f>Table271416[[#This Row],[eff_D]]/O$40-1</f>
        <v>-1</v>
      </c>
      <c r="J46" s="1">
        <f>Table271416[[#This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Table271416[[#This Row],[eff_S]]/O$39-1</f>
        <v>-1</v>
      </c>
      <c r="I47" s="1">
        <f>Table271416[[#This Row],[eff_D]]/O$40-1</f>
        <v>-1</v>
      </c>
      <c r="J47" s="1">
        <f>Table271416[[#This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Table271416[[#This Row],[eff_S]]/O$39-1</f>
        <v>-1</v>
      </c>
      <c r="I48" s="1">
        <f>Table271416[[#This Row],[eff_D]]/O$40-1</f>
        <v>-1</v>
      </c>
      <c r="J48" s="1">
        <f>Table271416[[#This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Table271416[[#This Row],[eff_S]]/O$39-1</f>
        <v>-1</v>
      </c>
      <c r="I49" s="1">
        <f>Table271416[[#This Row],[eff_D]]/O$40-1</f>
        <v>-1</v>
      </c>
      <c r="J49" s="1">
        <f>Table271416[[#This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Table271416[[#This Row],[eff_S]]/O$39-1</f>
        <v>-1</v>
      </c>
      <c r="I50" s="1">
        <f>Table271416[[#This Row],[eff_D]]/O$40-1</f>
        <v>-1</v>
      </c>
      <c r="J50" s="1">
        <f>Table271416[[#This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Table271416[[#This Row],[eff_S]]/O$39-1</f>
        <v>-1</v>
      </c>
      <c r="I51" s="1">
        <f>Table271416[[#This Row],[eff_D]]/O$40-1</f>
        <v>-1</v>
      </c>
      <c r="J51" s="1">
        <f>Table271416[[#This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Table271416[[#This Row],[eff_S]]/O$39-1</f>
        <v>-1</v>
      </c>
      <c r="I52" s="1">
        <f>Table271416[[#This Row],[eff_D]]/O$40-1</f>
        <v>-1</v>
      </c>
      <c r="J52" s="1">
        <f>Table271416[[#This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Table271416[[#This Row],[eff_S]]/O$39-1</f>
        <v>-1</v>
      </c>
      <c r="I53" s="1">
        <f>Table271416[[#This Row],[eff_D]]/O$40-1</f>
        <v>-1</v>
      </c>
      <c r="J53" s="1">
        <f>Table271416[[#This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Table271416[[#This Row],[eff_S]]/O$39-1</f>
        <v>-1</v>
      </c>
      <c r="I54" s="1">
        <f>Table271416[[#This Row],[eff_D]]/O$40-1</f>
        <v>-1</v>
      </c>
      <c r="J54" s="1">
        <f>Table271416[[#This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63"/>
  <sheetViews>
    <sheetView workbookViewId="0">
      <selection activeCell="I8" sqref="I8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22</v>
      </c>
      <c r="H8" s="9" t="s">
        <v>23</v>
      </c>
      <c r="I8" s="9">
        <v>18.591000000000001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0.77669130719101798</v>
      </c>
      <c r="C10" s="3">
        <f>Table1[[#This Row],[eff_D]]/B$31-1</f>
        <v>0.3069008218623821</v>
      </c>
      <c r="D10" s="8"/>
    </row>
    <row r="11" spans="1:10" x14ac:dyDescent="0.3">
      <c r="A11">
        <v>4</v>
      </c>
      <c r="B11" s="1">
        <v>0.735594210869569</v>
      </c>
      <c r="C11" s="3">
        <f>Table1[[#This Row],[eff_D]]/B$31-1</f>
        <v>0.23774872956859028</v>
      </c>
      <c r="D11" s="8"/>
    </row>
    <row r="12" spans="1:10" x14ac:dyDescent="0.3">
      <c r="A12">
        <v>5</v>
      </c>
      <c r="B12" s="1">
        <v>0.70927194457259601</v>
      </c>
      <c r="C12" s="3">
        <f>Table1[[#This Row],[eff_D]]/B$31-1</f>
        <v>0.19345752772521219</v>
      </c>
      <c r="D12" s="8"/>
    </row>
    <row r="13" spans="1:10" x14ac:dyDescent="0.3">
      <c r="A13">
        <v>6</v>
      </c>
      <c r="B13" s="1">
        <v>0.69099069937771895</v>
      </c>
      <c r="C13" s="3">
        <f>Table1[[#This Row],[eff_D]]/B$31-1</f>
        <v>0.16269656239876928</v>
      </c>
      <c r="D13" s="8"/>
    </row>
    <row r="14" spans="1:10" x14ac:dyDescent="0.3">
      <c r="A14">
        <v>7</v>
      </c>
      <c r="B14" s="1">
        <v>0.67755909684523297</v>
      </c>
      <c r="C14" s="3">
        <f>Table1[[#This Row],[eff_D]]/B$31-1</f>
        <v>0.14009585575236705</v>
      </c>
      <c r="D14" s="8"/>
    </row>
    <row r="15" spans="1:10" x14ac:dyDescent="0.3">
      <c r="A15">
        <v>10</v>
      </c>
      <c r="B15" s="1">
        <v>0.65255096279128899</v>
      </c>
      <c r="C15" s="3">
        <f>Table1[[#This Row],[eff_D]]/B$31-1</f>
        <v>9.8015880547615675E-2</v>
      </c>
      <c r="D15" s="8"/>
    </row>
    <row r="16" spans="1:10" x14ac:dyDescent="0.3">
      <c r="A16">
        <v>20</v>
      </c>
      <c r="B16" s="1">
        <v>0.62213697803744095</v>
      </c>
      <c r="C16" s="3">
        <f>Table1[[#This Row],[eff_D]]/B$31-1</f>
        <v>4.6839742353579794E-2</v>
      </c>
      <c r="D16" s="7"/>
    </row>
    <row r="17" spans="1:4" x14ac:dyDescent="0.3">
      <c r="A17">
        <v>50</v>
      </c>
      <c r="B17" s="1">
        <v>0.60397522702067896</v>
      </c>
      <c r="C17" s="3">
        <f>Table1[[#This Row],[eff_D]]/B$31-1</f>
        <v>1.6279844089611251E-2</v>
      </c>
      <c r="D17" s="7"/>
    </row>
    <row r="18" spans="1:4" x14ac:dyDescent="0.3">
      <c r="A18">
        <v>80</v>
      </c>
      <c r="B18" s="1">
        <v>0.59995273938735905</v>
      </c>
      <c r="C18" s="3">
        <f>Table1[[#This Row],[eff_D]]/B$31-1</f>
        <v>9.5113990906199319E-3</v>
      </c>
      <c r="D18" s="7"/>
    </row>
    <row r="19" spans="1:4" x14ac:dyDescent="0.3">
      <c r="A19">
        <v>100</v>
      </c>
      <c r="B19" s="1">
        <v>0.59874851595299095</v>
      </c>
      <c r="C19" s="3">
        <f>Table1[[#This Row],[eff_D]]/B$31-1</f>
        <v>7.4851106778226484E-3</v>
      </c>
      <c r="D19" s="7"/>
    </row>
    <row r="20" spans="1:4" x14ac:dyDescent="0.3">
      <c r="A20">
        <v>200</v>
      </c>
      <c r="B20" s="1">
        <v>0.59651454108160695</v>
      </c>
      <c r="C20" s="3">
        <f>Table1[[#This Row],[eff_D]]/B$31-1</f>
        <v>3.7261094267455608E-3</v>
      </c>
      <c r="D20" s="6"/>
    </row>
    <row r="21" spans="1:4" x14ac:dyDescent="0.3">
      <c r="A21">
        <v>500</v>
      </c>
      <c r="B21" s="1">
        <v>0.59517542371114196</v>
      </c>
      <c r="C21" s="3">
        <f>Table1[[#This Row],[eff_D]]/B$31-1</f>
        <v>1.472841525035351E-3</v>
      </c>
      <c r="D21" s="6"/>
    </row>
    <row r="22" spans="1:4" x14ac:dyDescent="0.3">
      <c r="A22">
        <v>1000</v>
      </c>
      <c r="B22" s="1">
        <v>0.59473288407093094</v>
      </c>
      <c r="C22" s="3">
        <f>Table1[[#This Row],[eff_D]]/B$31-1</f>
        <v>7.2820151922647902E-4</v>
      </c>
      <c r="D22" s="5"/>
    </row>
    <row r="23" spans="1:4" x14ac:dyDescent="0.3">
      <c r="A23">
        <v>2000</v>
      </c>
      <c r="B23" s="1">
        <v>0.59451245628628702</v>
      </c>
      <c r="C23" s="3">
        <f>Table1[[#This Row],[eff_D]]/B$31-1</f>
        <v>3.5729836858555686E-4</v>
      </c>
      <c r="D23" s="5"/>
    </row>
    <row r="24" spans="1:4" x14ac:dyDescent="0.3">
      <c r="A24">
        <v>5000</v>
      </c>
      <c r="B24" s="1">
        <v>0.59438164204686295</v>
      </c>
      <c r="C24" s="3">
        <f>Table1[[#This Row],[eff_D]]/B$31-1</f>
        <v>1.3718358755010485E-4</v>
      </c>
      <c r="D24" s="5"/>
    </row>
    <row r="25" spans="1:4" x14ac:dyDescent="0.3">
      <c r="A25">
        <v>7000</v>
      </c>
      <c r="B25" s="1">
        <v>0.59435599606867795</v>
      </c>
      <c r="C25" s="3">
        <f>Table1[[#This Row],[eff_D]]/B$31-1</f>
        <v>9.4030342937756473E-5</v>
      </c>
      <c r="D25" s="4"/>
    </row>
    <row r="26" spans="1:4" x14ac:dyDescent="0.3">
      <c r="A26">
        <v>10000</v>
      </c>
      <c r="B26" s="1">
        <v>0.59433790261086905</v>
      </c>
      <c r="C26" s="3">
        <f>Table1[[#This Row],[eff_D]]/B$31-1</f>
        <v>6.3585358345052967E-5</v>
      </c>
      <c r="D26" s="4"/>
    </row>
    <row r="27" spans="1:4" x14ac:dyDescent="0.3">
      <c r="A27">
        <v>20000</v>
      </c>
      <c r="B27" s="1">
        <v>0.59431578709092303</v>
      </c>
      <c r="C27" s="3">
        <f>Table1[[#This Row],[eff_D]]/B$31-1</f>
        <v>2.6372644714944826E-5</v>
      </c>
      <c r="D27" s="4"/>
    </row>
    <row r="28" spans="1:4" x14ac:dyDescent="0.3">
      <c r="A28">
        <v>50000</v>
      </c>
      <c r="B28" s="1">
        <v>0.59430266878654503</v>
      </c>
      <c r="C28" s="3">
        <f>Table1[[#This Row],[eff_D]]/B$31-1</f>
        <v>4.2991096897981862E-6</v>
      </c>
      <c r="D28" s="4"/>
    </row>
    <row r="29" spans="1:4" x14ac:dyDescent="0.3">
      <c r="A29">
        <v>70000</v>
      </c>
      <c r="B29" s="1">
        <v>0.59430011382516701</v>
      </c>
      <c r="C29" s="3">
        <f>Table1[[#This Row],[eff_D]]/B$31-1</f>
        <v>0</v>
      </c>
      <c r="D29" s="4"/>
    </row>
    <row r="31" spans="1:4" x14ac:dyDescent="0.3">
      <c r="A31" t="s">
        <v>6</v>
      </c>
      <c r="B31" s="2">
        <v>0.59430011382516701</v>
      </c>
    </row>
    <row r="33" spans="1:15" x14ac:dyDescent="0.3">
      <c r="A33" t="s">
        <v>7</v>
      </c>
      <c r="C33">
        <v>7000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>
        <v>0.514659929416316</v>
      </c>
      <c r="C40" s="1">
        <v>8.2797554555943897E-2</v>
      </c>
      <c r="D40" s="1">
        <v>0.531123155266508</v>
      </c>
      <c r="E40" s="1">
        <v>0.10121317981765</v>
      </c>
      <c r="F40" s="1">
        <v>0.23458221239362501</v>
      </c>
      <c r="G40" s="1">
        <v>6.9859584597710397E-2</v>
      </c>
      <c r="H40" s="1">
        <f>Table2[[#This Row],[eff_S]]/O$39-1</f>
        <v>-0.10661925615384893</v>
      </c>
      <c r="I40" s="1">
        <f>Table2[[#This Row],[eff_D]]/O$40-1</f>
        <v>-0.10638883298968749</v>
      </c>
      <c r="J40" s="1">
        <f>Table2[[#This Row],[eff_T]]/O$41-1</f>
        <v>-0.28025704515200556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>
        <v>0.47306723409335799</v>
      </c>
      <c r="C41" s="1">
        <v>5.9686328658673099E-2</v>
      </c>
      <c r="D41" s="1">
        <v>0.468736749918995</v>
      </c>
      <c r="E41" s="1">
        <v>7.2544160655494405E-2</v>
      </c>
      <c r="F41" s="1">
        <v>0.20819427186214601</v>
      </c>
      <c r="G41" s="1">
        <v>5.5711653273138997E-2</v>
      </c>
      <c r="H41" s="1">
        <f>Table2[[#This Row],[eff_S]]/O$39-1</f>
        <v>-0.17881860753590062</v>
      </c>
      <c r="I41" s="1">
        <f>Table2[[#This Row],[eff_D]]/O$40-1</f>
        <v>-0.21135354397125927</v>
      </c>
      <c r="J41" s="1">
        <f>Table2[[#This Row],[eff_T]]/O$41-1</f>
        <v>-0.36122027802752599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>
        <v>0.50845305650370598</v>
      </c>
      <c r="C42" s="1">
        <v>4.5257232866824398E-2</v>
      </c>
      <c r="D42" s="1">
        <v>0.50848568732193999</v>
      </c>
      <c r="E42" s="1">
        <v>5.3491658367301499E-2</v>
      </c>
      <c r="F42" s="1">
        <v>0.28716020684811799</v>
      </c>
      <c r="G42" s="1">
        <v>4.5435715684675297E-2</v>
      </c>
      <c r="H42" s="1">
        <f>Table2[[#This Row],[eff_S]]/O$39-1</f>
        <v>-0.11739355666314799</v>
      </c>
      <c r="I42" s="1">
        <f>Table2[[#This Row],[eff_D]]/O$40-1</f>
        <v>-0.14447622185141651</v>
      </c>
      <c r="J42" s="1">
        <f>Table2[[#This Row],[eff_T]]/O$41-1</f>
        <v>-0.11893773324629753</v>
      </c>
      <c r="K42" s="8"/>
    </row>
    <row r="43" spans="1:15" x14ac:dyDescent="0.3">
      <c r="A43">
        <v>100</v>
      </c>
      <c r="B43" s="1">
        <v>0.59282299847777797</v>
      </c>
      <c r="C43" s="1">
        <v>2.71332929778079E-2</v>
      </c>
      <c r="D43" s="1">
        <v>0.61542792402386304</v>
      </c>
      <c r="E43" s="1">
        <v>3.2895715978747998E-2</v>
      </c>
      <c r="F43" s="1">
        <v>0.32987703744727698</v>
      </c>
      <c r="G43" s="1">
        <v>2.8765146506153201E-2</v>
      </c>
      <c r="H43" s="1">
        <f>Table2[[#This Row],[eff_S]]/O$39-1</f>
        <v>2.9061368639733853E-2</v>
      </c>
      <c r="I43" s="1">
        <f>Table2[[#This Row],[eff_D]]/O$40-1</f>
        <v>3.5453378269191704E-2</v>
      </c>
      <c r="J43" s="1">
        <f>Table2[[#This Row],[eff_T]]/O$41-1</f>
        <v>1.2125647746930035E-2</v>
      </c>
      <c r="K43" s="7"/>
    </row>
    <row r="44" spans="1:15" x14ac:dyDescent="0.3">
      <c r="A44">
        <v>200</v>
      </c>
      <c r="B44" s="1">
        <v>0.58475272320604299</v>
      </c>
      <c r="C44" s="1">
        <v>1.9941550057928199E-2</v>
      </c>
      <c r="D44" s="1">
        <v>0.60570248606395005</v>
      </c>
      <c r="E44" s="1">
        <v>2.3841172987319401E-2</v>
      </c>
      <c r="F44" s="1">
        <v>0.32935200352720601</v>
      </c>
      <c r="G44" s="1">
        <v>2.0992696564279E-2</v>
      </c>
      <c r="H44" s="1">
        <f>Table2[[#This Row],[eff_S]]/O$39-1</f>
        <v>1.5052451074532014E-2</v>
      </c>
      <c r="I44" s="1">
        <f>Table2[[#This Row],[eff_D]]/O$40-1</f>
        <v>1.9090393754454649E-2</v>
      </c>
      <c r="J44" s="1">
        <f>Table2[[#This Row],[eff_T]]/O$41-1</f>
        <v>1.0514743573201812E-2</v>
      </c>
      <c r="K44" s="6"/>
    </row>
    <row r="45" spans="1:15" x14ac:dyDescent="0.3">
      <c r="A45">
        <v>500</v>
      </c>
      <c r="B45" s="1">
        <v>0.55935128913872001</v>
      </c>
      <c r="C45" s="1">
        <v>1.32517945778272E-2</v>
      </c>
      <c r="D45" s="1">
        <v>0.57598515069442902</v>
      </c>
      <c r="E45" s="1">
        <v>1.5880121737134201E-2</v>
      </c>
      <c r="F45" s="1">
        <v>0.31302576629420698</v>
      </c>
      <c r="G45" s="1">
        <v>1.3235218016796099E-2</v>
      </c>
      <c r="H45" s="1">
        <f>Table2[[#This Row],[eff_S]]/O$39-1</f>
        <v>-2.9041038169055788E-2</v>
      </c>
      <c r="I45" s="1">
        <f>Table2[[#This Row],[eff_D]]/O$40-1</f>
        <v>-3.0908824838584037E-2</v>
      </c>
      <c r="J45" s="1">
        <f>Table2[[#This Row],[eff_T]]/O$41-1</f>
        <v>-3.9577265141894635E-2</v>
      </c>
      <c r="K45" s="6"/>
    </row>
    <row r="46" spans="1:15" x14ac:dyDescent="0.3">
      <c r="A46">
        <v>1000</v>
      </c>
      <c r="B46" s="1">
        <v>0.57171470342325403</v>
      </c>
      <c r="C46" s="1">
        <v>9.1497315885637597E-3</v>
      </c>
      <c r="D46" s="1">
        <v>0.58720661862677703</v>
      </c>
      <c r="E46" s="1">
        <v>1.1073295387287799E-2</v>
      </c>
      <c r="F46" s="1">
        <v>0.32225962606626202</v>
      </c>
      <c r="G46" s="1">
        <v>9.5129952598113597E-3</v>
      </c>
      <c r="H46" s="1">
        <f>Table2[[#This Row],[eff_S]]/O$39-1</f>
        <v>-7.5798059675868945E-3</v>
      </c>
      <c r="I46" s="1">
        <f>Table2[[#This Row],[eff_D]]/O$40-1</f>
        <v>-1.2028779871305906E-2</v>
      </c>
      <c r="J46" s="1">
        <f>Table2[[#This Row],[eff_T]]/O$41-1</f>
        <v>-1.1246022763469865E-2</v>
      </c>
      <c r="K46" s="6"/>
    </row>
    <row r="47" spans="1:15" x14ac:dyDescent="0.3">
      <c r="A47">
        <v>2000</v>
      </c>
      <c r="B47" s="1">
        <v>0.57120695810496602</v>
      </c>
      <c r="C47" s="1">
        <v>6.4880027985594101E-3</v>
      </c>
      <c r="D47" s="1">
        <v>0.58839109122142197</v>
      </c>
      <c r="E47" s="1">
        <v>7.7943511639768804E-3</v>
      </c>
      <c r="F47" s="1">
        <v>0.321503078812926</v>
      </c>
      <c r="G47" s="1">
        <v>6.6873243094085098E-3</v>
      </c>
      <c r="H47" s="1">
        <f>Table2[[#This Row],[eff_S]]/O$39-1</f>
        <v>-8.4611838721208033E-3</v>
      </c>
      <c r="I47" s="1">
        <f>Table2[[#This Row],[eff_D]]/O$40-1</f>
        <v>-1.0035912629317134E-2</v>
      </c>
      <c r="J47" s="1">
        <f>Table2[[#This Row],[eff_T]]/O$41-1</f>
        <v>-1.3567253985743877E-2</v>
      </c>
      <c r="K47" s="5"/>
    </row>
    <row r="48" spans="1:15" x14ac:dyDescent="0.3">
      <c r="A48">
        <v>5000</v>
      </c>
      <c r="B48" s="1">
        <v>0.57483692222528504</v>
      </c>
      <c r="C48" s="1">
        <v>4.0975797855862502E-3</v>
      </c>
      <c r="D48" s="1">
        <v>0.59280145892736602</v>
      </c>
      <c r="E48" s="1">
        <v>4.9260227887915802E-3</v>
      </c>
      <c r="F48" s="1">
        <v>0.32518170201081298</v>
      </c>
      <c r="G48" s="1">
        <v>4.2335747096301397E-3</v>
      </c>
      <c r="H48" s="1">
        <f>Table2[[#This Row],[eff_S]]/O$39-1</f>
        <v>-2.160052075007135E-3</v>
      </c>
      <c r="I48" s="1">
        <f>Table2[[#This Row],[eff_D]]/O$40-1</f>
        <v>-2.6154983740288573E-3</v>
      </c>
      <c r="J48" s="1">
        <f>Table2[[#This Row],[eff_T]]/O$41-1</f>
        <v>-2.2805366204186051E-3</v>
      </c>
      <c r="K48" s="5"/>
    </row>
    <row r="49" spans="1:11" x14ac:dyDescent="0.3">
      <c r="A49">
        <v>10000</v>
      </c>
      <c r="B49" s="1">
        <v>0.57609433874556004</v>
      </c>
      <c r="C49" s="1">
        <v>2.88798475554686E-3</v>
      </c>
      <c r="D49" s="1">
        <v>0.59473702888911895</v>
      </c>
      <c r="E49" s="1">
        <v>3.4814383415052801E-3</v>
      </c>
      <c r="F49" s="1">
        <v>0.32556535548153398</v>
      </c>
      <c r="G49" s="1">
        <v>2.9699785285683699E-3</v>
      </c>
      <c r="H49" s="1">
        <f>Table2[[#This Row],[eff_S]]/O$39-1</f>
        <v>2.2654683379252916E-5</v>
      </c>
      <c r="I49" s="1">
        <f>Table2[[#This Row],[eff_D]]/O$40-1</f>
        <v>6.4108517952421451E-4</v>
      </c>
      <c r="J49" s="1">
        <f>Table2[[#This Row],[eff_T]]/O$41-1</f>
        <v>-1.1034146219650598E-3</v>
      </c>
      <c r="K49" s="4"/>
    </row>
    <row r="50" spans="1:11" x14ac:dyDescent="0.3">
      <c r="A50">
        <v>20000</v>
      </c>
      <c r="B50" s="1">
        <v>0.57682368694005104</v>
      </c>
      <c r="C50" s="1">
        <v>2.0515785837027902E-3</v>
      </c>
      <c r="D50" s="1">
        <v>0.59546821758965296</v>
      </c>
      <c r="E50" s="1">
        <v>2.46929671395512E-3</v>
      </c>
      <c r="F50" s="1">
        <v>0.32762348048108297</v>
      </c>
      <c r="G50" s="1">
        <v>2.1125740404960699E-3</v>
      </c>
      <c r="H50" s="1">
        <f>Table2[[#This Row],[eff_S]]/O$39-1</f>
        <v>1.2887055167056793E-3</v>
      </c>
      <c r="I50" s="1">
        <f>Table2[[#This Row],[eff_D]]/O$40-1</f>
        <v>1.871305292336034E-3</v>
      </c>
      <c r="J50" s="1">
        <f>Table2[[#This Row],[eff_T]]/O$41-1</f>
        <v>5.2113052943782989E-3</v>
      </c>
      <c r="K50" s="4"/>
    </row>
    <row r="51" spans="1:11" x14ac:dyDescent="0.3">
      <c r="A51">
        <v>50000</v>
      </c>
      <c r="B51" s="1">
        <v>0.57570801678898398</v>
      </c>
      <c r="C51" s="1">
        <v>1.29368220008405E-3</v>
      </c>
      <c r="D51" s="1">
        <v>0.59387812384223304</v>
      </c>
      <c r="E51" s="1">
        <v>1.55873666692175E-3</v>
      </c>
      <c r="F51" s="1">
        <v>0.32574154158261398</v>
      </c>
      <c r="G51" s="1">
        <v>1.33427377008137E-3</v>
      </c>
      <c r="H51" s="1">
        <f>Table2[[#This Row],[eff_S]]/O$39-1</f>
        <v>-6.4794851924698804E-4</v>
      </c>
      <c r="I51" s="1">
        <f>Table2[[#This Row],[eff_D]]/O$40-1</f>
        <v>-8.0401683436481797E-4</v>
      </c>
      <c r="J51" s="1">
        <f>Table2[[#This Row],[eff_T]]/O$41-1</f>
        <v>-5.6284207087298199E-4</v>
      </c>
      <c r="K51" s="4"/>
    </row>
    <row r="52" spans="1:11" x14ac:dyDescent="0.3">
      <c r="A52">
        <v>100000</v>
      </c>
      <c r="B52" s="1">
        <v>0.57547639272254403</v>
      </c>
      <c r="C52" s="1">
        <v>9.1587439450824596E-4</v>
      </c>
      <c r="D52" s="1">
        <v>0.59373551653814904</v>
      </c>
      <c r="E52" s="1">
        <v>1.1022199706015999E-3</v>
      </c>
      <c r="F52" s="1">
        <v>0.32571574557972999</v>
      </c>
      <c r="G52" s="1">
        <v>9.4407696764139504E-4</v>
      </c>
      <c r="H52" s="1">
        <f>Table2[[#This Row],[eff_S]]/O$39-1</f>
        <v>-1.0500168928300191E-3</v>
      </c>
      <c r="I52" s="1">
        <f>Table2[[#This Row],[eff_D]]/O$40-1</f>
        <v>-1.0439526725279924E-3</v>
      </c>
      <c r="J52" s="1">
        <f>Table2[[#This Row],[eff_T]]/O$41-1</f>
        <v>-6.4198912618262938E-4</v>
      </c>
    </row>
    <row r="53" spans="1:11" x14ac:dyDescent="0.3">
      <c r="B53" s="1"/>
      <c r="C53" s="1"/>
      <c r="D53" s="1"/>
      <c r="E53" s="1"/>
      <c r="F53" s="1"/>
      <c r="G53" s="1"/>
      <c r="H53" s="1">
        <f>Table2[[#This Row],[eff_S]]/O$39-1</f>
        <v>-1</v>
      </c>
      <c r="I53" s="1">
        <f>Table2[[#This Row],[eff_D]]/O$40-1</f>
        <v>-1</v>
      </c>
      <c r="J53" s="1">
        <f>Table2[[#This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Table2[[#This Row],[eff_S]]/O$39-1</f>
        <v>-1</v>
      </c>
      <c r="I54" s="1">
        <f>Table2[[#This Row],[eff_D]]/O$40-1</f>
        <v>-1</v>
      </c>
      <c r="J54" s="1">
        <f>Table2[[#This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7A3B-906A-403E-B257-B7D51CDFD7F1}">
  <dimension ref="A3:O63"/>
  <sheetViews>
    <sheetView topLeftCell="A9" workbookViewId="0">
      <selection activeCell="C34" sqref="C34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37</v>
      </c>
      <c r="H8" s="9" t="s">
        <v>23</v>
      </c>
      <c r="I8" s="9">
        <v>20.8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Table1921[[#This Row],[eff_D]]/B$31-1</f>
        <v>-1</v>
      </c>
      <c r="D10" s="6"/>
    </row>
    <row r="11" spans="1:10" x14ac:dyDescent="0.3">
      <c r="A11">
        <v>4</v>
      </c>
      <c r="B11" s="1"/>
      <c r="C11" s="3">
        <f>Table1921[[#This Row],[eff_D]]/B$31-1</f>
        <v>-1</v>
      </c>
      <c r="D11" s="6"/>
    </row>
    <row r="12" spans="1:10" x14ac:dyDescent="0.3">
      <c r="A12">
        <v>5</v>
      </c>
      <c r="B12" s="1"/>
      <c r="C12" s="3">
        <f>Table1921[[#This Row],[eff_D]]/B$31-1</f>
        <v>-1</v>
      </c>
      <c r="D12" s="6"/>
    </row>
    <row r="13" spans="1:10" x14ac:dyDescent="0.3">
      <c r="A13">
        <v>6</v>
      </c>
      <c r="B13" s="1"/>
      <c r="C13" s="3">
        <f>Table1921[[#This Row],[eff_D]]/B$31-1</f>
        <v>-1</v>
      </c>
      <c r="D13" s="6"/>
    </row>
    <row r="14" spans="1:10" x14ac:dyDescent="0.3">
      <c r="A14">
        <v>7</v>
      </c>
      <c r="B14" s="1"/>
      <c r="C14" s="3">
        <f>Table1921[[#This Row],[eff_D]]/B$31-1</f>
        <v>-1</v>
      </c>
      <c r="D14" s="6"/>
    </row>
    <row r="15" spans="1:10" x14ac:dyDescent="0.3">
      <c r="A15">
        <v>10</v>
      </c>
      <c r="B15" s="1"/>
      <c r="C15" s="3">
        <f>Table1921[[#This Row],[eff_D]]/B$31-1</f>
        <v>-1</v>
      </c>
      <c r="D15" s="5"/>
    </row>
    <row r="16" spans="1:10" x14ac:dyDescent="0.3">
      <c r="A16">
        <v>20</v>
      </c>
      <c r="B16" s="1"/>
      <c r="C16" s="3">
        <f>Table1921[[#This Row],[eff_D]]/B$31-1</f>
        <v>-1</v>
      </c>
      <c r="D16" s="5"/>
    </row>
    <row r="17" spans="1:4" x14ac:dyDescent="0.3">
      <c r="A17">
        <v>50</v>
      </c>
      <c r="B17" s="1"/>
      <c r="C17" s="3">
        <f>Table1921[[#This Row],[eff_D]]/B$31-1</f>
        <v>-1</v>
      </c>
      <c r="D17" s="5"/>
    </row>
    <row r="18" spans="1:4" x14ac:dyDescent="0.3">
      <c r="A18">
        <v>80</v>
      </c>
      <c r="B18" s="1"/>
      <c r="C18" s="3">
        <f>Table1921[[#This Row],[eff_D]]/B$31-1</f>
        <v>-1</v>
      </c>
      <c r="D18" s="5"/>
    </row>
    <row r="19" spans="1:4" x14ac:dyDescent="0.3">
      <c r="A19">
        <v>100</v>
      </c>
      <c r="B19" s="1">
        <v>0.53042692856565699</v>
      </c>
      <c r="C19" s="3">
        <f>Table1921[[#This Row],[eff_D]]/B$31-1</f>
        <v>7.843723553722981E-3</v>
      </c>
      <c r="D19" s="5"/>
    </row>
    <row r="20" spans="1:4" x14ac:dyDescent="0.3">
      <c r="A20">
        <v>200</v>
      </c>
      <c r="B20" s="1">
        <v>0.52835232201823101</v>
      </c>
      <c r="C20" s="3">
        <f>Table1921[[#This Row],[eff_D]]/B$31-1</f>
        <v>3.9018437677160733E-3</v>
      </c>
      <c r="D20" s="5"/>
    </row>
    <row r="21" spans="1:4" x14ac:dyDescent="0.3">
      <c r="A21">
        <v>500</v>
      </c>
      <c r="B21" s="1">
        <v>0.52710867933880901</v>
      </c>
      <c r="C21" s="3">
        <f>Table1921[[#This Row],[eff_D]]/B$31-1</f>
        <v>1.5388463381014184E-3</v>
      </c>
      <c r="D21" s="5"/>
    </row>
    <row r="22" spans="1:4" x14ac:dyDescent="0.3">
      <c r="A22">
        <v>1000</v>
      </c>
      <c r="B22" s="1">
        <v>0.52669799511200999</v>
      </c>
      <c r="C22" s="3">
        <f>Table1921[[#This Row],[eff_D]]/B$31-1</f>
        <v>7.5852109808915991E-4</v>
      </c>
      <c r="D22" s="4"/>
    </row>
    <row r="23" spans="1:4" x14ac:dyDescent="0.3">
      <c r="A23">
        <v>2000</v>
      </c>
      <c r="B23" s="1">
        <v>0.52649345825489702</v>
      </c>
      <c r="C23" s="3">
        <f>Table1921[[#This Row],[eff_D]]/B$31-1</f>
        <v>3.6988851445673987E-4</v>
      </c>
      <c r="D23" s="4"/>
    </row>
    <row r="24" spans="1:4" x14ac:dyDescent="0.3">
      <c r="A24">
        <v>5000</v>
      </c>
      <c r="B24" s="1">
        <v>0.52637206784200397</v>
      </c>
      <c r="C24" s="3">
        <f>Table1921[[#This Row],[eff_D]]/B$31-1</f>
        <v>1.3923927863324081E-4</v>
      </c>
      <c r="D24" s="4"/>
    </row>
    <row r="25" spans="1:4" x14ac:dyDescent="0.3">
      <c r="A25">
        <v>7000</v>
      </c>
      <c r="B25" s="1">
        <v>0.52634824329644103</v>
      </c>
      <c r="C25" s="3">
        <f>Table1921[[#This Row],[eff_D]]/B$31-1</f>
        <v>9.397117963794166E-5</v>
      </c>
      <c r="D25" s="4"/>
    </row>
    <row r="26" spans="1:4" x14ac:dyDescent="0.3">
      <c r="A26">
        <v>10000</v>
      </c>
      <c r="B26" s="1">
        <v>0.52633147489239196</v>
      </c>
      <c r="C26" s="3">
        <f>Table1921[[#This Row],[eff_D]]/B$31-1</f>
        <v>6.2110182647012735E-5</v>
      </c>
      <c r="D26" s="4"/>
    </row>
    <row r="27" spans="1:4" x14ac:dyDescent="0.3">
      <c r="A27">
        <v>20000</v>
      </c>
      <c r="B27" s="1">
        <v>0.52631095471210598</v>
      </c>
      <c r="C27" s="3">
        <f>Table1921[[#This Row],[eff_D]]/B$31-1</f>
        <v>2.3120580510349598E-5</v>
      </c>
      <c r="D27" s="4"/>
    </row>
    <row r="28" spans="1:4" x14ac:dyDescent="0.3">
      <c r="A28">
        <v>50000</v>
      </c>
      <c r="B28" s="1">
        <v>0.52629878637864302</v>
      </c>
      <c r="C28" s="3">
        <f>Table1921[[#This Row],[eff_D]]/B$31-1</f>
        <v>0</v>
      </c>
      <c r="D28" s="4"/>
    </row>
    <row r="29" spans="1:4" x14ac:dyDescent="0.3">
      <c r="A29">
        <v>70000</v>
      </c>
      <c r="B29" s="1"/>
      <c r="C29" s="3">
        <f>Table1921[[#This Row],[eff_D]]/B$31-1</f>
        <v>-1</v>
      </c>
      <c r="D29" s="4"/>
    </row>
    <row r="31" spans="1:4" x14ac:dyDescent="0.3">
      <c r="A31" t="s">
        <v>6</v>
      </c>
      <c r="B31" s="2">
        <v>0.52629878637864302</v>
      </c>
    </row>
    <row r="33" spans="1:15" x14ac:dyDescent="0.3">
      <c r="A33" t="s">
        <v>7</v>
      </c>
      <c r="C33">
        <v>7000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Table21022[[#This Row],[eff_S]]/O$39-1</f>
        <v>-1</v>
      </c>
      <c r="I40" s="1">
        <f>Table21022[[#This Row],[eff_D]]/O$40-1</f>
        <v>-1</v>
      </c>
      <c r="J40" s="1">
        <f>Table21022[[#This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Table21022[[#This Row],[eff_S]]/O$39-1</f>
        <v>-1</v>
      </c>
      <c r="I41" s="1">
        <f>Table21022[[#This Row],[eff_D]]/O$40-1</f>
        <v>-1</v>
      </c>
      <c r="J41" s="1">
        <f>Table21022[[#This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Table21022[[#This Row],[eff_S]]/O$39-1</f>
        <v>-1</v>
      </c>
      <c r="I42" s="1">
        <f>Table21022[[#This Row],[eff_D]]/O$40-1</f>
        <v>-1</v>
      </c>
      <c r="J42" s="1">
        <f>Table21022[[#This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Table21022[[#This Row],[eff_S]]/O$39-1</f>
        <v>-1</v>
      </c>
      <c r="I43" s="1">
        <f>Table21022[[#This Row],[eff_D]]/O$40-1</f>
        <v>-1</v>
      </c>
      <c r="J43" s="1">
        <f>Table21022[[#This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Table21022[[#This Row],[eff_S]]/O$39-1</f>
        <v>-1</v>
      </c>
      <c r="I44" s="1">
        <f>Table21022[[#This Row],[eff_D]]/O$40-1</f>
        <v>-1</v>
      </c>
      <c r="J44" s="1">
        <f>Table21022[[#This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Table21022[[#This Row],[eff_S]]/O$39-1</f>
        <v>-1</v>
      </c>
      <c r="I45" s="1">
        <f>Table21022[[#This Row],[eff_D]]/O$40-1</f>
        <v>-1</v>
      </c>
      <c r="J45" s="1">
        <f>Table21022[[#This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Table21022[[#This Row],[eff_S]]/O$39-1</f>
        <v>-1</v>
      </c>
      <c r="I46" s="1">
        <f>Table21022[[#This Row],[eff_D]]/O$40-1</f>
        <v>-1</v>
      </c>
      <c r="J46" s="1">
        <f>Table21022[[#This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Table21022[[#This Row],[eff_S]]/O$39-1</f>
        <v>-1</v>
      </c>
      <c r="I47" s="1">
        <f>Table21022[[#This Row],[eff_D]]/O$40-1</f>
        <v>-1</v>
      </c>
      <c r="J47" s="1">
        <f>Table21022[[#This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Table21022[[#This Row],[eff_S]]/O$39-1</f>
        <v>-1</v>
      </c>
      <c r="I48" s="1">
        <f>Table21022[[#This Row],[eff_D]]/O$40-1</f>
        <v>-1</v>
      </c>
      <c r="J48" s="1">
        <f>Table21022[[#This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Table21022[[#This Row],[eff_S]]/O$39-1</f>
        <v>-1</v>
      </c>
      <c r="I49" s="1">
        <f>Table21022[[#This Row],[eff_D]]/O$40-1</f>
        <v>-1</v>
      </c>
      <c r="J49" s="1">
        <f>Table21022[[#This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Table21022[[#This Row],[eff_S]]/O$39-1</f>
        <v>-1</v>
      </c>
      <c r="I50" s="1">
        <f>Table21022[[#This Row],[eff_D]]/O$40-1</f>
        <v>-1</v>
      </c>
      <c r="J50" s="1">
        <f>Table21022[[#This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Table21022[[#This Row],[eff_S]]/O$39-1</f>
        <v>-1</v>
      </c>
      <c r="I51" s="1">
        <f>Table21022[[#This Row],[eff_D]]/O$40-1</f>
        <v>-1</v>
      </c>
      <c r="J51" s="1">
        <f>Table21022[[#This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Table21022[[#This Row],[eff_S]]/O$39-1</f>
        <v>-1</v>
      </c>
      <c r="I52" s="1">
        <f>Table21022[[#This Row],[eff_D]]/O$40-1</f>
        <v>-1</v>
      </c>
      <c r="J52" s="1">
        <f>Table21022[[#This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Table21022[[#This Row],[eff_S]]/O$39-1</f>
        <v>-1</v>
      </c>
      <c r="I53" s="1">
        <f>Table21022[[#This Row],[eff_D]]/O$40-1</f>
        <v>-1</v>
      </c>
      <c r="J53" s="1">
        <f>Table21022[[#This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Table21022[[#This Row],[eff_S]]/O$39-1</f>
        <v>-1</v>
      </c>
      <c r="I54" s="1">
        <f>Table21022[[#This Row],[eff_D]]/O$40-1</f>
        <v>-1</v>
      </c>
      <c r="J54" s="1">
        <f>Table21022[[#This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BF01-FA9A-4DB8-92C8-9A5465850037}">
  <dimension ref="A3:O63"/>
  <sheetViews>
    <sheetView topLeftCell="A18" workbookViewId="0">
      <selection activeCell="C34" sqref="C34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31</v>
      </c>
      <c r="H8" s="9" t="s">
        <v>23</v>
      </c>
      <c r="I8" s="9">
        <v>156.476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0.974404927903604</v>
      </c>
      <c r="C10" s="3">
        <f>Table19[[#This Row],[eff_D]]/B$31-1</f>
        <v>2.1336547322151844E-2</v>
      </c>
      <c r="D10" s="6"/>
    </row>
    <row r="11" spans="1:10" x14ac:dyDescent="0.3">
      <c r="A11">
        <v>4</v>
      </c>
      <c r="B11" s="1">
        <v>0.97010266324095695</v>
      </c>
      <c r="C11" s="3">
        <f>Table19[[#This Row],[eff_D]]/B$31-1</f>
        <v>1.6827066704409477E-2</v>
      </c>
      <c r="D11" s="6"/>
    </row>
    <row r="12" spans="1:10" x14ac:dyDescent="0.3">
      <c r="A12">
        <v>5</v>
      </c>
      <c r="B12" s="1">
        <v>0.96728490657789301</v>
      </c>
      <c r="C12" s="3">
        <f>Table19[[#This Row],[eff_D]]/B$31-1</f>
        <v>1.3873594509190346E-2</v>
      </c>
      <c r="D12" s="6"/>
    </row>
    <row r="13" spans="1:10" x14ac:dyDescent="0.3">
      <c r="A13">
        <v>6</v>
      </c>
      <c r="B13" s="1">
        <v>0.965288507425616</v>
      </c>
      <c r="C13" s="3">
        <f>Table19[[#This Row],[eff_D]]/B$31-1</f>
        <v>1.1781040008619126E-2</v>
      </c>
      <c r="D13" s="6"/>
    </row>
    <row r="14" spans="1:10" x14ac:dyDescent="0.3">
      <c r="A14">
        <v>7</v>
      </c>
      <c r="B14" s="1">
        <v>0.96380221330416704</v>
      </c>
      <c r="C14" s="3">
        <f>Table19[[#This Row],[eff_D]]/B$31-1</f>
        <v>1.0223159436759E-2</v>
      </c>
      <c r="D14" s="6"/>
    </row>
    <row r="15" spans="1:10" x14ac:dyDescent="0.3">
      <c r="A15">
        <v>10</v>
      </c>
      <c r="B15" s="1">
        <v>0.96098075734604804</v>
      </c>
      <c r="C15" s="3">
        <f>Table19[[#This Row],[eff_D]]/B$31-1</f>
        <v>7.2658097721933768E-3</v>
      </c>
      <c r="D15" s="5"/>
    </row>
    <row r="16" spans="1:10" x14ac:dyDescent="0.3">
      <c r="A16">
        <v>20</v>
      </c>
      <c r="B16" s="1">
        <v>0.95744500537347199</v>
      </c>
      <c r="C16" s="3">
        <f>Table19[[#This Row],[eff_D]]/B$31-1</f>
        <v>3.5597604610229094E-3</v>
      </c>
      <c r="D16" s="5"/>
    </row>
    <row r="17" spans="1:4" x14ac:dyDescent="0.3">
      <c r="A17">
        <v>50</v>
      </c>
      <c r="B17" s="1">
        <v>0.95525590668065297</v>
      </c>
      <c r="C17" s="3">
        <f>Table19[[#This Row],[eff_D]]/B$31-1</f>
        <v>1.2652251639964085E-3</v>
      </c>
      <c r="D17" s="5"/>
    </row>
    <row r="18" spans="1:4" x14ac:dyDescent="0.3">
      <c r="A18">
        <v>80</v>
      </c>
      <c r="B18" s="1">
        <v>0.95475244476047105</v>
      </c>
      <c r="C18" s="3">
        <f>Table19[[#This Row],[eff_D]]/B$31-1</f>
        <v>7.3751430730673029E-4</v>
      </c>
      <c r="D18" s="5"/>
    </row>
    <row r="19" spans="1:4" x14ac:dyDescent="0.3">
      <c r="A19">
        <v>100</v>
      </c>
      <c r="B19" s="1">
        <v>0.95459795142209902</v>
      </c>
      <c r="C19" s="3">
        <f>Table19[[#This Row],[eff_D]]/B$31-1</f>
        <v>5.7557989146106436E-4</v>
      </c>
      <c r="D19" s="5"/>
    </row>
    <row r="20" spans="1:4" x14ac:dyDescent="0.3">
      <c r="A20">
        <v>200</v>
      </c>
      <c r="B20" s="1">
        <v>0.95431585063211299</v>
      </c>
      <c r="C20" s="3">
        <f>Table19[[#This Row],[eff_D]]/B$31-1</f>
        <v>2.7989188887578287E-4</v>
      </c>
      <c r="D20" s="5"/>
    </row>
    <row r="21" spans="1:4" x14ac:dyDescent="0.3">
      <c r="A21">
        <v>500</v>
      </c>
      <c r="B21" s="1">
        <v>0.95414799156491104</v>
      </c>
      <c r="C21" s="3">
        <f>Table19[[#This Row],[eff_D]]/B$31-1</f>
        <v>1.039479920179609E-4</v>
      </c>
      <c r="D21" s="5"/>
    </row>
    <row r="22" spans="1:4" x14ac:dyDescent="0.3">
      <c r="A22">
        <v>1000</v>
      </c>
      <c r="B22" s="1">
        <v>0.95409445814774396</v>
      </c>
      <c r="C22" s="3">
        <f>Table19[[#This Row],[eff_D]]/B$31-1</f>
        <v>4.7836170443460446E-5</v>
      </c>
      <c r="D22" s="4"/>
    </row>
    <row r="23" spans="1:4" x14ac:dyDescent="0.3">
      <c r="A23">
        <v>2000</v>
      </c>
      <c r="B23" s="1">
        <v>0.95406864493438304</v>
      </c>
      <c r="C23" s="3">
        <f>Table19[[#This Row],[eff_D]]/B$31-1</f>
        <v>2.0779679395177553E-5</v>
      </c>
      <c r="D23" s="4"/>
    </row>
    <row r="24" spans="1:4" x14ac:dyDescent="0.3">
      <c r="A24">
        <v>5000</v>
      </c>
      <c r="B24" s="1">
        <v>0.95405372683623602</v>
      </c>
      <c r="C24" s="3">
        <f>Table19[[#This Row],[eff_D]]/B$31-1</f>
        <v>5.1430601439861334E-6</v>
      </c>
      <c r="D24" s="4"/>
    </row>
    <row r="25" spans="1:4" x14ac:dyDescent="0.3">
      <c r="A25">
        <v>7000</v>
      </c>
      <c r="B25" s="1">
        <v>0.95405104662475804</v>
      </c>
      <c r="C25" s="3">
        <f>Table19[[#This Row],[eff_D]]/B$31-1</f>
        <v>2.3337579138082987E-6</v>
      </c>
      <c r="D25" s="4"/>
    </row>
    <row r="26" spans="1:4" x14ac:dyDescent="0.3">
      <c r="A26">
        <v>10000</v>
      </c>
      <c r="B26" s="1">
        <v>0.95404882010577396</v>
      </c>
      <c r="C26" s="3">
        <f>Table19[[#This Row],[eff_D]]/B$31-1</f>
        <v>0</v>
      </c>
      <c r="D26" s="4"/>
    </row>
    <row r="27" spans="1:4" x14ac:dyDescent="0.3">
      <c r="A27">
        <v>20000</v>
      </c>
      <c r="B27" s="1"/>
      <c r="C27" s="3">
        <f>Table19[[#This Row],[eff_D]]/B$31-1</f>
        <v>-1</v>
      </c>
      <c r="D27" s="4"/>
    </row>
    <row r="28" spans="1:4" x14ac:dyDescent="0.3">
      <c r="A28">
        <v>50000</v>
      </c>
      <c r="B28" s="1"/>
      <c r="C28" s="3">
        <f>Table19[[#This Row],[eff_D]]/B$31-1</f>
        <v>-1</v>
      </c>
      <c r="D28" s="4"/>
    </row>
    <row r="29" spans="1:4" x14ac:dyDescent="0.3">
      <c r="A29">
        <v>70000</v>
      </c>
      <c r="B29" s="1"/>
      <c r="C29" s="3">
        <f>Table19[[#This Row],[eff_D]]/B$31-1</f>
        <v>-1</v>
      </c>
      <c r="D29" s="4"/>
    </row>
    <row r="31" spans="1:4" x14ac:dyDescent="0.3">
      <c r="A31" t="s">
        <v>6</v>
      </c>
      <c r="B31" s="2">
        <v>0.95404882010577396</v>
      </c>
    </row>
    <row r="33" spans="1:15" x14ac:dyDescent="0.3">
      <c r="A33" t="s">
        <v>7</v>
      </c>
      <c r="C33">
        <v>1000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Table210[[#This Row],[eff_S]]/O$39-1</f>
        <v>-1</v>
      </c>
      <c r="I40" s="1">
        <f>Table210[[#This Row],[eff_D]]/O$40-1</f>
        <v>-1</v>
      </c>
      <c r="J40" s="1">
        <f>Table210[[#This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Table210[[#This Row],[eff_S]]/O$39-1</f>
        <v>-1</v>
      </c>
      <c r="I41" s="1">
        <f>Table210[[#This Row],[eff_D]]/O$40-1</f>
        <v>-1</v>
      </c>
      <c r="J41" s="1">
        <f>Table210[[#This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Table210[[#This Row],[eff_S]]/O$39-1</f>
        <v>-1</v>
      </c>
      <c r="I42" s="1">
        <f>Table210[[#This Row],[eff_D]]/O$40-1</f>
        <v>-1</v>
      </c>
      <c r="J42" s="1">
        <f>Table210[[#This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Table210[[#This Row],[eff_S]]/O$39-1</f>
        <v>-1</v>
      </c>
      <c r="I43" s="1">
        <f>Table210[[#This Row],[eff_D]]/O$40-1</f>
        <v>-1</v>
      </c>
      <c r="J43" s="1">
        <f>Table210[[#This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Table210[[#This Row],[eff_S]]/O$39-1</f>
        <v>-1</v>
      </c>
      <c r="I44" s="1">
        <f>Table210[[#This Row],[eff_D]]/O$40-1</f>
        <v>-1</v>
      </c>
      <c r="J44" s="1">
        <f>Table210[[#This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Table210[[#This Row],[eff_S]]/O$39-1</f>
        <v>-1</v>
      </c>
      <c r="I45" s="1">
        <f>Table210[[#This Row],[eff_D]]/O$40-1</f>
        <v>-1</v>
      </c>
      <c r="J45" s="1">
        <f>Table210[[#This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Table210[[#This Row],[eff_S]]/O$39-1</f>
        <v>-1</v>
      </c>
      <c r="I46" s="1">
        <f>Table210[[#This Row],[eff_D]]/O$40-1</f>
        <v>-1</v>
      </c>
      <c r="J46" s="1">
        <f>Table210[[#This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Table210[[#This Row],[eff_S]]/O$39-1</f>
        <v>-1</v>
      </c>
      <c r="I47" s="1">
        <f>Table210[[#This Row],[eff_D]]/O$40-1</f>
        <v>-1</v>
      </c>
      <c r="J47" s="1">
        <f>Table210[[#This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Table210[[#This Row],[eff_S]]/O$39-1</f>
        <v>-1</v>
      </c>
      <c r="I48" s="1">
        <f>Table210[[#This Row],[eff_D]]/O$40-1</f>
        <v>-1</v>
      </c>
      <c r="J48" s="1">
        <f>Table210[[#This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Table210[[#This Row],[eff_S]]/O$39-1</f>
        <v>-1</v>
      </c>
      <c r="I49" s="1">
        <f>Table210[[#This Row],[eff_D]]/O$40-1</f>
        <v>-1</v>
      </c>
      <c r="J49" s="1">
        <f>Table210[[#This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Table210[[#This Row],[eff_S]]/O$39-1</f>
        <v>-1</v>
      </c>
      <c r="I50" s="1">
        <f>Table210[[#This Row],[eff_D]]/O$40-1</f>
        <v>-1</v>
      </c>
      <c r="J50" s="1">
        <f>Table210[[#This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Table210[[#This Row],[eff_S]]/O$39-1</f>
        <v>-1</v>
      </c>
      <c r="I51" s="1">
        <f>Table210[[#This Row],[eff_D]]/O$40-1</f>
        <v>-1</v>
      </c>
      <c r="J51" s="1">
        <f>Table210[[#This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Table210[[#This Row],[eff_S]]/O$39-1</f>
        <v>-1</v>
      </c>
      <c r="I52" s="1">
        <f>Table210[[#This Row],[eff_D]]/O$40-1</f>
        <v>-1</v>
      </c>
      <c r="J52" s="1">
        <f>Table210[[#This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Table210[[#This Row],[eff_S]]/O$39-1</f>
        <v>-1</v>
      </c>
      <c r="I53" s="1">
        <f>Table210[[#This Row],[eff_D]]/O$40-1</f>
        <v>-1</v>
      </c>
      <c r="J53" s="1">
        <f>Table210[[#This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Table210[[#This Row],[eff_S]]/O$39-1</f>
        <v>-1</v>
      </c>
      <c r="I54" s="1">
        <f>Table210[[#This Row],[eff_D]]/O$40-1</f>
        <v>-1</v>
      </c>
      <c r="J54" s="1">
        <f>Table210[[#This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C53E-1E8E-40D2-A436-13BD96A716D4}">
  <dimension ref="A3:O63"/>
  <sheetViews>
    <sheetView topLeftCell="A2" workbookViewId="0">
      <selection activeCell="B15" sqref="B15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32</v>
      </c>
      <c r="H8" s="9" t="s">
        <v>23</v>
      </c>
      <c r="I8" s="9">
        <v>167.33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Table1911[[#This Row],[eff_D]]/B$31-1</f>
        <v>-1</v>
      </c>
      <c r="D10" s="6"/>
    </row>
    <row r="11" spans="1:10" x14ac:dyDescent="0.3">
      <c r="A11">
        <v>4</v>
      </c>
      <c r="B11" s="1"/>
      <c r="C11" s="3">
        <f>Table1911[[#This Row],[eff_D]]/B$31-1</f>
        <v>-1</v>
      </c>
      <c r="D11" s="6"/>
    </row>
    <row r="12" spans="1:10" x14ac:dyDescent="0.3">
      <c r="A12">
        <v>5</v>
      </c>
      <c r="B12" s="1"/>
      <c r="C12" s="3">
        <f>Table1911[[#This Row],[eff_D]]/B$31-1</f>
        <v>-1</v>
      </c>
      <c r="D12" s="6"/>
    </row>
    <row r="13" spans="1:10" x14ac:dyDescent="0.3">
      <c r="A13">
        <v>6</v>
      </c>
      <c r="B13" s="1"/>
      <c r="C13" s="3">
        <f>Table1911[[#This Row],[eff_D]]/B$31-1</f>
        <v>-1</v>
      </c>
      <c r="D13" s="6"/>
    </row>
    <row r="14" spans="1:10" x14ac:dyDescent="0.3">
      <c r="A14">
        <v>7</v>
      </c>
      <c r="B14" s="1"/>
      <c r="C14" s="3">
        <f>Table1911[[#This Row],[eff_D]]/B$31-1</f>
        <v>-1</v>
      </c>
      <c r="D14" s="6"/>
    </row>
    <row r="15" spans="1:10" x14ac:dyDescent="0.3">
      <c r="A15">
        <v>10</v>
      </c>
      <c r="B15" s="1">
        <v>0.94812945703303597</v>
      </c>
      <c r="C15" s="3">
        <f>Table1911[[#This Row],[eff_D]]/B$31-1</f>
        <v>9.1946331626810984E-3</v>
      </c>
      <c r="D15" s="5"/>
    </row>
    <row r="16" spans="1:10" x14ac:dyDescent="0.3">
      <c r="A16">
        <v>20</v>
      </c>
      <c r="B16" s="1">
        <v>0.94369688734443902</v>
      </c>
      <c r="C16" s="3">
        <f>Table1911[[#This Row],[eff_D]]/B$31-1</f>
        <v>4.4765796229779831E-3</v>
      </c>
      <c r="D16" s="5"/>
    </row>
    <row r="17" spans="1:4" x14ac:dyDescent="0.3">
      <c r="A17">
        <v>50</v>
      </c>
      <c r="B17" s="1">
        <v>0.94097904663441401</v>
      </c>
      <c r="C17" s="3">
        <f>Table1911[[#This Row],[eff_D]]/B$31-1</f>
        <v>1.5836938065922901E-3</v>
      </c>
      <c r="D17" s="5"/>
    </row>
    <row r="18" spans="1:4" x14ac:dyDescent="0.3">
      <c r="A18">
        <v>80</v>
      </c>
      <c r="B18" s="1">
        <v>0.94035939243673705</v>
      </c>
      <c r="C18" s="3">
        <f>Table1911[[#This Row],[eff_D]]/B$31-1</f>
        <v>9.2413019312842515E-4</v>
      </c>
      <c r="D18" s="5"/>
    </row>
    <row r="19" spans="1:4" x14ac:dyDescent="0.3">
      <c r="A19">
        <v>100</v>
      </c>
      <c r="B19" s="1">
        <v>0.94016946454082695</v>
      </c>
      <c r="C19" s="3">
        <f>Table1911[[#This Row],[eff_D]]/B$31-1</f>
        <v>7.2196981110606018E-4</v>
      </c>
      <c r="D19" s="5"/>
    </row>
    <row r="20" spans="1:4" x14ac:dyDescent="0.3">
      <c r="A20">
        <v>200</v>
      </c>
      <c r="B20" s="1">
        <v>0.93982153894579301</v>
      </c>
      <c r="C20" s="3">
        <f>Table1911[[#This Row],[eff_D]]/B$31-1</f>
        <v>3.5163573842900142E-4</v>
      </c>
      <c r="D20" s="5"/>
    </row>
    <row r="21" spans="1:4" x14ac:dyDescent="0.3">
      <c r="A21">
        <v>500</v>
      </c>
      <c r="B21" s="1">
        <v>0.93961361455344905</v>
      </c>
      <c r="C21" s="3">
        <f>Table1911[[#This Row],[eff_D]]/B$31-1</f>
        <v>1.3031977856647892E-4</v>
      </c>
      <c r="D21" s="5"/>
    </row>
    <row r="22" spans="1:4" x14ac:dyDescent="0.3">
      <c r="A22">
        <v>1000</v>
      </c>
      <c r="B22" s="1">
        <v>0.93954747102306901</v>
      </c>
      <c r="C22" s="3">
        <f>Table1911[[#This Row],[eff_D]]/B$31-1</f>
        <v>5.9916211434529743E-5</v>
      </c>
      <c r="D22" s="4"/>
    </row>
    <row r="23" spans="1:4" x14ac:dyDescent="0.3">
      <c r="A23">
        <v>2000</v>
      </c>
      <c r="B23" s="1">
        <v>0.93951561256379401</v>
      </c>
      <c r="C23" s="3">
        <f>Table1911[[#This Row],[eff_D]]/B$31-1</f>
        <v>2.6005877900914243E-5</v>
      </c>
      <c r="D23" s="4"/>
    </row>
    <row r="24" spans="1:4" x14ac:dyDescent="0.3">
      <c r="A24">
        <v>5000</v>
      </c>
      <c r="B24" s="1">
        <v>0.93949722815876002</v>
      </c>
      <c r="C24" s="3">
        <f>Table1911[[#This Row],[eff_D]]/B$31-1</f>
        <v>6.4374078394546785E-6</v>
      </c>
      <c r="D24" s="4"/>
    </row>
    <row r="25" spans="1:4" x14ac:dyDescent="0.3">
      <c r="A25">
        <v>7000</v>
      </c>
      <c r="B25" s="1">
        <v>0.93949393281064297</v>
      </c>
      <c r="C25" s="3">
        <f>Table1911[[#This Row],[eff_D]]/B$31-1</f>
        <v>2.929819704400316E-6</v>
      </c>
      <c r="D25" s="4"/>
    </row>
    <row r="26" spans="1:4" x14ac:dyDescent="0.3">
      <c r="A26">
        <v>10000</v>
      </c>
      <c r="B26" s="1">
        <v>0.93949118027087097</v>
      </c>
      <c r="C26" s="3">
        <f>Table1911[[#This Row],[eff_D]]/B$31-1</f>
        <v>0</v>
      </c>
      <c r="D26" s="4"/>
    </row>
    <row r="27" spans="1:4" x14ac:dyDescent="0.3">
      <c r="A27">
        <v>20000</v>
      </c>
      <c r="B27" s="1"/>
      <c r="C27" s="3">
        <f>Table1911[[#This Row],[eff_D]]/B$31-1</f>
        <v>-1</v>
      </c>
      <c r="D27" s="4"/>
    </row>
    <row r="28" spans="1:4" x14ac:dyDescent="0.3">
      <c r="A28">
        <v>50000</v>
      </c>
      <c r="B28" s="1"/>
      <c r="C28" s="3">
        <f>Table1911[[#This Row],[eff_D]]/B$31-1</f>
        <v>-1</v>
      </c>
      <c r="D28" s="4"/>
    </row>
    <row r="29" spans="1:4" x14ac:dyDescent="0.3">
      <c r="A29">
        <v>70000</v>
      </c>
      <c r="B29" s="1"/>
      <c r="C29" s="3">
        <f>Table1911[[#This Row],[eff_D]]/B$31-1</f>
        <v>-1</v>
      </c>
      <c r="D29" s="4"/>
    </row>
    <row r="31" spans="1:4" x14ac:dyDescent="0.3">
      <c r="A31" t="s">
        <v>6</v>
      </c>
      <c r="B31" s="2">
        <v>0.93949118027087097</v>
      </c>
    </row>
    <row r="33" spans="1:15" x14ac:dyDescent="0.3">
      <c r="A33" t="s">
        <v>7</v>
      </c>
      <c r="C33">
        <v>1000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Table21012[[#This Row],[eff_S]]/O$39-1</f>
        <v>-1</v>
      </c>
      <c r="I40" s="1">
        <f>Table21012[[#This Row],[eff_D]]/O$40-1</f>
        <v>-1</v>
      </c>
      <c r="J40" s="1">
        <f>Table21012[[#This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Table21012[[#This Row],[eff_S]]/O$39-1</f>
        <v>-1</v>
      </c>
      <c r="I41" s="1">
        <f>Table21012[[#This Row],[eff_D]]/O$40-1</f>
        <v>-1</v>
      </c>
      <c r="J41" s="1">
        <f>Table21012[[#This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Table21012[[#This Row],[eff_S]]/O$39-1</f>
        <v>-1</v>
      </c>
      <c r="I42" s="1">
        <f>Table21012[[#This Row],[eff_D]]/O$40-1</f>
        <v>-1</v>
      </c>
      <c r="J42" s="1">
        <f>Table21012[[#This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Table21012[[#This Row],[eff_S]]/O$39-1</f>
        <v>-1</v>
      </c>
      <c r="I43" s="1">
        <f>Table21012[[#This Row],[eff_D]]/O$40-1</f>
        <v>-1</v>
      </c>
      <c r="J43" s="1">
        <f>Table21012[[#This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Table21012[[#This Row],[eff_S]]/O$39-1</f>
        <v>-1</v>
      </c>
      <c r="I44" s="1">
        <f>Table21012[[#This Row],[eff_D]]/O$40-1</f>
        <v>-1</v>
      </c>
      <c r="J44" s="1">
        <f>Table21012[[#This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Table21012[[#This Row],[eff_S]]/O$39-1</f>
        <v>-1</v>
      </c>
      <c r="I45" s="1">
        <f>Table21012[[#This Row],[eff_D]]/O$40-1</f>
        <v>-1</v>
      </c>
      <c r="J45" s="1">
        <f>Table21012[[#This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Table21012[[#This Row],[eff_S]]/O$39-1</f>
        <v>-1</v>
      </c>
      <c r="I46" s="1">
        <f>Table21012[[#This Row],[eff_D]]/O$40-1</f>
        <v>-1</v>
      </c>
      <c r="J46" s="1">
        <f>Table21012[[#This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Table21012[[#This Row],[eff_S]]/O$39-1</f>
        <v>-1</v>
      </c>
      <c r="I47" s="1">
        <f>Table21012[[#This Row],[eff_D]]/O$40-1</f>
        <v>-1</v>
      </c>
      <c r="J47" s="1">
        <f>Table21012[[#This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Table21012[[#This Row],[eff_S]]/O$39-1</f>
        <v>-1</v>
      </c>
      <c r="I48" s="1">
        <f>Table21012[[#This Row],[eff_D]]/O$40-1</f>
        <v>-1</v>
      </c>
      <c r="J48" s="1">
        <f>Table21012[[#This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Table21012[[#This Row],[eff_S]]/O$39-1</f>
        <v>-1</v>
      </c>
      <c r="I49" s="1">
        <f>Table21012[[#This Row],[eff_D]]/O$40-1</f>
        <v>-1</v>
      </c>
      <c r="J49" s="1">
        <f>Table21012[[#This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Table21012[[#This Row],[eff_S]]/O$39-1</f>
        <v>-1</v>
      </c>
      <c r="I50" s="1">
        <f>Table21012[[#This Row],[eff_D]]/O$40-1</f>
        <v>-1</v>
      </c>
      <c r="J50" s="1">
        <f>Table21012[[#This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Table21012[[#This Row],[eff_S]]/O$39-1</f>
        <v>-1</v>
      </c>
      <c r="I51" s="1">
        <f>Table21012[[#This Row],[eff_D]]/O$40-1</f>
        <v>-1</v>
      </c>
      <c r="J51" s="1">
        <f>Table21012[[#This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Table21012[[#This Row],[eff_S]]/O$39-1</f>
        <v>-1</v>
      </c>
      <c r="I52" s="1">
        <f>Table21012[[#This Row],[eff_D]]/O$40-1</f>
        <v>-1</v>
      </c>
      <c r="J52" s="1">
        <f>Table21012[[#This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Table21012[[#This Row],[eff_S]]/O$39-1</f>
        <v>-1</v>
      </c>
      <c r="I53" s="1">
        <f>Table21012[[#This Row],[eff_D]]/O$40-1</f>
        <v>-1</v>
      </c>
      <c r="J53" s="1">
        <f>Table21012[[#This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Table21012[[#This Row],[eff_S]]/O$39-1</f>
        <v>-1</v>
      </c>
      <c r="I54" s="1">
        <f>Table21012[[#This Row],[eff_D]]/O$40-1</f>
        <v>-1</v>
      </c>
      <c r="J54" s="1">
        <f>Table21012[[#This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3452-1925-41EF-86BC-A337BB1441D4}">
  <dimension ref="A3:O63"/>
  <sheetViews>
    <sheetView topLeftCell="A7" workbookViewId="0">
      <selection activeCell="C22" sqref="C2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36</v>
      </c>
      <c r="H8" s="9" t="s">
        <v>23</v>
      </c>
      <c r="I8" s="9">
        <v>224.1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Table191119[[#This Row],[eff_D]]/B$31-1</f>
        <v>-1</v>
      </c>
      <c r="D10" s="6"/>
    </row>
    <row r="11" spans="1:10" x14ac:dyDescent="0.3">
      <c r="A11">
        <v>4</v>
      </c>
      <c r="B11" s="1"/>
      <c r="C11" s="3">
        <f>Table191119[[#This Row],[eff_D]]/B$31-1</f>
        <v>-1</v>
      </c>
      <c r="D11" s="6"/>
    </row>
    <row r="12" spans="1:10" x14ac:dyDescent="0.3">
      <c r="A12">
        <v>5</v>
      </c>
      <c r="B12" s="1"/>
      <c r="C12" s="3">
        <f>Table191119[[#This Row],[eff_D]]/B$31-1</f>
        <v>-1</v>
      </c>
      <c r="D12" s="6"/>
    </row>
    <row r="13" spans="1:10" x14ac:dyDescent="0.3">
      <c r="A13">
        <v>6</v>
      </c>
      <c r="B13" s="1"/>
      <c r="C13" s="3">
        <f>Table191119[[#This Row],[eff_D]]/B$31-1</f>
        <v>-1</v>
      </c>
      <c r="D13" s="6"/>
    </row>
    <row r="14" spans="1:10" x14ac:dyDescent="0.3">
      <c r="A14">
        <v>7</v>
      </c>
      <c r="B14" s="1"/>
      <c r="C14" s="3">
        <f>Table191119[[#This Row],[eff_D]]/B$31-1</f>
        <v>-1</v>
      </c>
      <c r="D14" s="6"/>
    </row>
    <row r="15" spans="1:10" x14ac:dyDescent="0.3">
      <c r="A15">
        <v>10</v>
      </c>
      <c r="B15" s="1">
        <v>0.95488759691167502</v>
      </c>
      <c r="C15" s="3">
        <f>Table191119[[#This Row],[eff_D]]/B$31-1</f>
        <v>7.5949170096025753E-3</v>
      </c>
      <c r="D15" s="5"/>
    </row>
    <row r="16" spans="1:10" x14ac:dyDescent="0.3">
      <c r="A16">
        <v>20</v>
      </c>
      <c r="B16" s="1">
        <v>0.95119725842330405</v>
      </c>
      <c r="C16" s="3">
        <f>Table191119[[#This Row],[eff_D]]/B$31-1</f>
        <v>3.7008814027379433E-3</v>
      </c>
      <c r="D16" s="5"/>
    </row>
    <row r="17" spans="1:4" x14ac:dyDescent="0.3">
      <c r="A17">
        <v>50</v>
      </c>
      <c r="B17" s="1">
        <v>0.94892707223662298</v>
      </c>
      <c r="C17" s="3">
        <f>Table191119[[#This Row],[eff_D]]/B$31-1</f>
        <v>1.3053868233097177E-3</v>
      </c>
      <c r="D17" s="5"/>
    </row>
    <row r="18" spans="1:4" x14ac:dyDescent="0.3">
      <c r="A18">
        <v>80</v>
      </c>
      <c r="B18" s="1">
        <v>0.94840691779451702</v>
      </c>
      <c r="C18" s="3">
        <f>Table191119[[#This Row],[eff_D]]/B$31-1</f>
        <v>7.5652120433944425E-4</v>
      </c>
      <c r="D18" s="5"/>
    </row>
    <row r="19" spans="1:4" x14ac:dyDescent="0.3">
      <c r="A19">
        <v>100</v>
      </c>
      <c r="B19" s="1">
        <v>0.94824922967087899</v>
      </c>
      <c r="C19" s="3">
        <f>Table191119[[#This Row],[eff_D]]/B$31-1</f>
        <v>5.9012910503430938E-4</v>
      </c>
      <c r="D19" s="5"/>
    </row>
    <row r="20" spans="1:4" x14ac:dyDescent="0.3">
      <c r="A20">
        <v>200</v>
      </c>
      <c r="B20" s="1">
        <v>0.94795918093223797</v>
      </c>
      <c r="C20" s="3">
        <f>Table191119[[#This Row],[eff_D]]/B$31-1</f>
        <v>2.8407042788214376E-4</v>
      </c>
      <c r="D20" s="5"/>
    </row>
    <row r="21" spans="1:4" x14ac:dyDescent="0.3">
      <c r="A21">
        <v>500</v>
      </c>
      <c r="B21" s="1">
        <v>0.94779032014514497</v>
      </c>
      <c r="C21" s="3">
        <f>Table191119[[#This Row],[eff_D]]/B$31-1</f>
        <v>1.0588896306118478E-4</v>
      </c>
      <c r="D21" s="5"/>
    </row>
    <row r="22" spans="1:4" x14ac:dyDescent="0.3">
      <c r="A22">
        <v>1000</v>
      </c>
      <c r="B22" s="1">
        <v>0.94773393128053895</v>
      </c>
      <c r="C22" s="3">
        <f>Table191119[[#This Row],[eff_D]]/B$31-1</f>
        <v>4.6387579299755899E-5</v>
      </c>
      <c r="D22" s="4"/>
    </row>
    <row r="23" spans="1:4" x14ac:dyDescent="0.3">
      <c r="A23">
        <v>2000</v>
      </c>
      <c r="B23" s="1">
        <v>0.94770627567205501</v>
      </c>
      <c r="C23" s="3">
        <f>Table191119[[#This Row],[eff_D]]/B$31-1</f>
        <v>1.7205452916169151E-5</v>
      </c>
      <c r="D23" s="4"/>
    </row>
    <row r="24" spans="1:4" x14ac:dyDescent="0.3">
      <c r="A24">
        <v>5000</v>
      </c>
      <c r="B24" s="1">
        <v>0.94768997023689305</v>
      </c>
      <c r="C24" s="3">
        <f>Table191119[[#This Row],[eff_D]]/B$31-1</f>
        <v>0</v>
      </c>
      <c r="D24" s="4"/>
    </row>
    <row r="25" spans="1:4" x14ac:dyDescent="0.3">
      <c r="A25">
        <v>7000</v>
      </c>
      <c r="B25" s="1"/>
      <c r="C25" s="3">
        <f>Table191119[[#This Row],[eff_D]]/B$31-1</f>
        <v>-1</v>
      </c>
      <c r="D25" s="4"/>
    </row>
    <row r="26" spans="1:4" x14ac:dyDescent="0.3">
      <c r="A26">
        <v>10000</v>
      </c>
      <c r="B26" s="1"/>
      <c r="C26" s="3">
        <f>Table191119[[#This Row],[eff_D]]/B$31-1</f>
        <v>-1</v>
      </c>
      <c r="D26" s="4"/>
    </row>
    <row r="27" spans="1:4" x14ac:dyDescent="0.3">
      <c r="A27">
        <v>20000</v>
      </c>
      <c r="B27" s="1"/>
      <c r="C27" s="3">
        <f>Table191119[[#This Row],[eff_D]]/B$31-1</f>
        <v>-1</v>
      </c>
      <c r="D27" s="4"/>
    </row>
    <row r="28" spans="1:4" x14ac:dyDescent="0.3">
      <c r="A28">
        <v>50000</v>
      </c>
      <c r="B28" s="1"/>
      <c r="C28" s="3">
        <f>Table191119[[#This Row],[eff_D]]/B$31-1</f>
        <v>-1</v>
      </c>
      <c r="D28" s="4"/>
    </row>
    <row r="29" spans="1:4" x14ac:dyDescent="0.3">
      <c r="A29">
        <v>70000</v>
      </c>
      <c r="B29" s="1"/>
      <c r="C29" s="3">
        <f>Table191119[[#This Row],[eff_D]]/B$31-1</f>
        <v>-1</v>
      </c>
      <c r="D29" s="4"/>
    </row>
    <row r="31" spans="1:4" x14ac:dyDescent="0.3">
      <c r="A31" t="s">
        <v>6</v>
      </c>
      <c r="B31" s="2">
        <v>0.94768997023689305</v>
      </c>
    </row>
    <row r="33" spans="1:15" x14ac:dyDescent="0.3">
      <c r="A33" t="s">
        <v>7</v>
      </c>
      <c r="C33">
        <v>1000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Table2101220[[#This Row],[eff_S]]/O$39-1</f>
        <v>-1</v>
      </c>
      <c r="I40" s="1">
        <f>Table2101220[[#This Row],[eff_D]]/O$40-1</f>
        <v>-1</v>
      </c>
      <c r="J40" s="1">
        <f>Table2101220[[#This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Table2101220[[#This Row],[eff_S]]/O$39-1</f>
        <v>-1</v>
      </c>
      <c r="I41" s="1">
        <f>Table2101220[[#This Row],[eff_D]]/O$40-1</f>
        <v>-1</v>
      </c>
      <c r="J41" s="1">
        <f>Table2101220[[#This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Table2101220[[#This Row],[eff_S]]/O$39-1</f>
        <v>-1</v>
      </c>
      <c r="I42" s="1">
        <f>Table2101220[[#This Row],[eff_D]]/O$40-1</f>
        <v>-1</v>
      </c>
      <c r="J42" s="1">
        <f>Table2101220[[#This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Table2101220[[#This Row],[eff_S]]/O$39-1</f>
        <v>-1</v>
      </c>
      <c r="I43" s="1">
        <f>Table2101220[[#This Row],[eff_D]]/O$40-1</f>
        <v>-1</v>
      </c>
      <c r="J43" s="1">
        <f>Table2101220[[#This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Table2101220[[#This Row],[eff_S]]/O$39-1</f>
        <v>-1</v>
      </c>
      <c r="I44" s="1">
        <f>Table2101220[[#This Row],[eff_D]]/O$40-1</f>
        <v>-1</v>
      </c>
      <c r="J44" s="1">
        <f>Table2101220[[#This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Table2101220[[#This Row],[eff_S]]/O$39-1</f>
        <v>-1</v>
      </c>
      <c r="I45" s="1">
        <f>Table2101220[[#This Row],[eff_D]]/O$40-1</f>
        <v>-1</v>
      </c>
      <c r="J45" s="1">
        <f>Table2101220[[#This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Table2101220[[#This Row],[eff_S]]/O$39-1</f>
        <v>-1</v>
      </c>
      <c r="I46" s="1">
        <f>Table2101220[[#This Row],[eff_D]]/O$40-1</f>
        <v>-1</v>
      </c>
      <c r="J46" s="1">
        <f>Table2101220[[#This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Table2101220[[#This Row],[eff_S]]/O$39-1</f>
        <v>-1</v>
      </c>
      <c r="I47" s="1">
        <f>Table2101220[[#This Row],[eff_D]]/O$40-1</f>
        <v>-1</v>
      </c>
      <c r="J47" s="1">
        <f>Table2101220[[#This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Table2101220[[#This Row],[eff_S]]/O$39-1</f>
        <v>-1</v>
      </c>
      <c r="I48" s="1">
        <f>Table2101220[[#This Row],[eff_D]]/O$40-1</f>
        <v>-1</v>
      </c>
      <c r="J48" s="1">
        <f>Table2101220[[#This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Table2101220[[#This Row],[eff_S]]/O$39-1</f>
        <v>-1</v>
      </c>
      <c r="I49" s="1">
        <f>Table2101220[[#This Row],[eff_D]]/O$40-1</f>
        <v>-1</v>
      </c>
      <c r="J49" s="1">
        <f>Table2101220[[#This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Table2101220[[#This Row],[eff_S]]/O$39-1</f>
        <v>-1</v>
      </c>
      <c r="I50" s="1">
        <f>Table2101220[[#This Row],[eff_D]]/O$40-1</f>
        <v>-1</v>
      </c>
      <c r="J50" s="1">
        <f>Table2101220[[#This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Table2101220[[#This Row],[eff_S]]/O$39-1</f>
        <v>-1</v>
      </c>
      <c r="I51" s="1">
        <f>Table2101220[[#This Row],[eff_D]]/O$40-1</f>
        <v>-1</v>
      </c>
      <c r="J51" s="1">
        <f>Table2101220[[#This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Table2101220[[#This Row],[eff_S]]/O$39-1</f>
        <v>-1</v>
      </c>
      <c r="I52" s="1">
        <f>Table2101220[[#This Row],[eff_D]]/O$40-1</f>
        <v>-1</v>
      </c>
      <c r="J52" s="1">
        <f>Table2101220[[#This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Table2101220[[#This Row],[eff_S]]/O$39-1</f>
        <v>-1</v>
      </c>
      <c r="I53" s="1">
        <f>Table2101220[[#This Row],[eff_D]]/O$40-1</f>
        <v>-1</v>
      </c>
      <c r="J53" s="1">
        <f>Table2101220[[#This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Table2101220[[#This Row],[eff_S]]/O$39-1</f>
        <v>-1</v>
      </c>
      <c r="I54" s="1">
        <f>Table2101220[[#This Row],[eff_D]]/O$40-1</f>
        <v>-1</v>
      </c>
      <c r="J54" s="1">
        <f>Table2101220[[#This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393-2E76-4F3F-8979-31DAC1354953}">
  <dimension ref="A3:O63"/>
  <sheetViews>
    <sheetView topLeftCell="A30" workbookViewId="0">
      <selection activeCell="B40" sqref="B40:G52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26</v>
      </c>
      <c r="H8" s="9" t="s">
        <v>23</v>
      </c>
      <c r="I8" s="9">
        <v>66.98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>
        <v>0.90637218087976001</v>
      </c>
      <c r="C10" s="3">
        <f>Table16[[#This Row],[eff_D]]/B$31-1</f>
        <v>8.9171229605927937E-2</v>
      </c>
      <c r="D10" s="7"/>
    </row>
    <row r="11" spans="1:10" x14ac:dyDescent="0.3">
      <c r="A11">
        <v>4</v>
      </c>
      <c r="B11" s="1">
        <v>0.89004381781646602</v>
      </c>
      <c r="C11" s="3">
        <f>Table16[[#This Row],[eff_D]]/B$31-1</f>
        <v>6.9549727920121818E-2</v>
      </c>
      <c r="D11" s="7"/>
    </row>
    <row r="12" spans="1:10" x14ac:dyDescent="0.3">
      <c r="A12">
        <v>5</v>
      </c>
      <c r="B12" s="1">
        <v>0.879532439357399</v>
      </c>
      <c r="C12" s="3">
        <f>Table16[[#This Row],[eff_D]]/B$31-1</f>
        <v>5.6918392534251128E-2</v>
      </c>
      <c r="D12" s="7"/>
    </row>
    <row r="13" spans="1:10" x14ac:dyDescent="0.3">
      <c r="A13">
        <v>6</v>
      </c>
      <c r="B13" s="1">
        <v>0.87217360678990796</v>
      </c>
      <c r="C13" s="3">
        <f>Table16[[#This Row],[eff_D]]/B$31-1</f>
        <v>4.8075415129297472E-2</v>
      </c>
      <c r="D13" s="7"/>
    </row>
    <row r="14" spans="1:10" x14ac:dyDescent="0.3">
      <c r="A14">
        <v>7</v>
      </c>
      <c r="B14" s="1">
        <v>0.86674174754862798</v>
      </c>
      <c r="C14" s="3">
        <f>Table16[[#This Row],[eff_D]]/B$31-1</f>
        <v>4.1548047085930628E-2</v>
      </c>
      <c r="D14" s="6"/>
    </row>
    <row r="15" spans="1:10" x14ac:dyDescent="0.3">
      <c r="A15">
        <v>10</v>
      </c>
      <c r="B15" s="1">
        <v>0.85654284487064303</v>
      </c>
      <c r="C15" s="3">
        <f>Table16[[#This Row],[eff_D]]/B$31-1</f>
        <v>2.9292208254215968E-2</v>
      </c>
      <c r="D15" s="6"/>
    </row>
    <row r="16" spans="1:10" x14ac:dyDescent="0.3">
      <c r="A16">
        <v>20</v>
      </c>
      <c r="B16" s="1">
        <v>0.84396620345989704</v>
      </c>
      <c r="C16" s="3">
        <f>Table16[[#This Row],[eff_D]]/B$31-1</f>
        <v>1.4179083338621945E-2</v>
      </c>
      <c r="D16" s="6"/>
    </row>
    <row r="17" spans="1:4" x14ac:dyDescent="0.3">
      <c r="A17">
        <v>50</v>
      </c>
      <c r="B17" s="1">
        <v>0.83631830556694797</v>
      </c>
      <c r="C17" s="3">
        <f>Table16[[#This Row],[eff_D]]/B$31-1</f>
        <v>4.9887413050893059E-3</v>
      </c>
      <c r="D17" s="5"/>
    </row>
    <row r="18" spans="1:4" x14ac:dyDescent="0.3">
      <c r="A18">
        <v>80</v>
      </c>
      <c r="B18" s="1">
        <v>0.83458764522840301</v>
      </c>
      <c r="C18" s="3">
        <f>Table16[[#This Row],[eff_D]]/B$31-1</f>
        <v>2.9090377476239659E-3</v>
      </c>
      <c r="D18" s="5"/>
    </row>
    <row r="19" spans="1:4" x14ac:dyDescent="0.3">
      <c r="A19">
        <v>100</v>
      </c>
      <c r="B19" s="1">
        <v>0.834059373173617</v>
      </c>
      <c r="C19" s="3">
        <f>Table16[[#This Row],[eff_D]]/B$31-1</f>
        <v>2.2742226731815585E-3</v>
      </c>
      <c r="D19" s="5"/>
    </row>
    <row r="20" spans="1:4" x14ac:dyDescent="0.3">
      <c r="A20">
        <v>200</v>
      </c>
      <c r="B20" s="1">
        <v>0.83308332183119105</v>
      </c>
      <c r="C20" s="3">
        <f>Table16[[#This Row],[eff_D]]/B$31-1</f>
        <v>1.1013192421025497E-3</v>
      </c>
      <c r="D20" s="5"/>
    </row>
    <row r="21" spans="1:4" x14ac:dyDescent="0.3">
      <c r="A21">
        <v>500</v>
      </c>
      <c r="B21" s="1">
        <v>0.83252223554444604</v>
      </c>
      <c r="C21" s="3">
        <f>Table16[[#This Row],[eff_D]]/B$31-1</f>
        <v>4.2707189234825194E-4</v>
      </c>
      <c r="D21" s="5"/>
    </row>
    <row r="22" spans="1:4" x14ac:dyDescent="0.3">
      <c r="A22">
        <v>1000</v>
      </c>
      <c r="B22" s="1">
        <v>0.83233101717917402</v>
      </c>
      <c r="C22" s="3">
        <f>Table16[[#This Row],[eff_D]]/B$31-1</f>
        <v>1.972882047858171E-4</v>
      </c>
      <c r="D22" s="4"/>
    </row>
    <row r="23" spans="1:4" x14ac:dyDescent="0.3">
      <c r="A23">
        <v>2000</v>
      </c>
      <c r="B23" s="1">
        <v>0.83223816833364805</v>
      </c>
      <c r="C23" s="3">
        <f>Table16[[#This Row],[eff_D]]/B$31-1</f>
        <v>8.5713408711551864E-5</v>
      </c>
      <c r="D23" s="4"/>
    </row>
    <row r="24" spans="1:4" x14ac:dyDescent="0.3">
      <c r="A24">
        <v>5000</v>
      </c>
      <c r="B24" s="1">
        <v>0.83218518856629498</v>
      </c>
      <c r="C24" s="3">
        <f>Table16[[#This Row],[eff_D]]/B$31-1</f>
        <v>2.2048570393007338E-5</v>
      </c>
      <c r="D24" s="4"/>
    </row>
    <row r="25" spans="1:4" x14ac:dyDescent="0.3">
      <c r="A25">
        <v>7000</v>
      </c>
      <c r="B25" s="1">
        <v>0.83217453621211701</v>
      </c>
      <c r="C25" s="3">
        <f>Table16[[#This Row],[eff_D]]/B$31-1</f>
        <v>9.247827008618259E-6</v>
      </c>
      <c r="D25" s="4"/>
    </row>
    <row r="26" spans="1:4" x14ac:dyDescent="0.3">
      <c r="A26">
        <v>10000</v>
      </c>
      <c r="B26" s="1">
        <v>0.83216684047713396</v>
      </c>
      <c r="C26" s="3">
        <f>Table16[[#This Row],[eff_D]]/B$31-1</f>
        <v>0</v>
      </c>
      <c r="D26" s="4"/>
    </row>
    <row r="27" spans="1:4" x14ac:dyDescent="0.3">
      <c r="A27">
        <v>20000</v>
      </c>
      <c r="B27" s="1"/>
      <c r="C27" s="3">
        <f>Table16[[#This Row],[eff_D]]/B$31-1</f>
        <v>-1</v>
      </c>
      <c r="D27" s="4"/>
    </row>
    <row r="28" spans="1:4" x14ac:dyDescent="0.3">
      <c r="A28">
        <v>50000</v>
      </c>
      <c r="B28" s="1"/>
      <c r="C28" s="3">
        <f>Table16[[#This Row],[eff_D]]/B$31-1</f>
        <v>-1</v>
      </c>
      <c r="D28" s="4"/>
    </row>
    <row r="29" spans="1:4" x14ac:dyDescent="0.3">
      <c r="A29">
        <v>70000</v>
      </c>
      <c r="B29" s="1"/>
      <c r="C29" s="3">
        <f>Table16[[#This Row],[eff_D]]/B$31-1</f>
        <v>-1</v>
      </c>
      <c r="D29" s="4"/>
    </row>
    <row r="31" spans="1:4" x14ac:dyDescent="0.3">
      <c r="A31" t="s">
        <v>6</v>
      </c>
      <c r="B31" s="2">
        <v>0.83216684047713396</v>
      </c>
    </row>
    <row r="33" spans="1:15" x14ac:dyDescent="0.3">
      <c r="A33" t="s">
        <v>7</v>
      </c>
      <c r="C33">
        <v>2000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Table27[[#This Row],[eff_S]]/O$39-1</f>
        <v>-1</v>
      </c>
      <c r="I40" s="1">
        <f>Table27[[#This Row],[eff_D]]/O$40-1</f>
        <v>-1</v>
      </c>
      <c r="J40" s="1">
        <f>Table27[[#This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Table27[[#This Row],[eff_S]]/O$39-1</f>
        <v>-1</v>
      </c>
      <c r="I41" s="1">
        <f>Table27[[#This Row],[eff_D]]/O$40-1</f>
        <v>-1</v>
      </c>
      <c r="J41" s="1">
        <f>Table27[[#This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Table27[[#This Row],[eff_S]]/O$39-1</f>
        <v>-1</v>
      </c>
      <c r="I42" s="1">
        <f>Table27[[#This Row],[eff_D]]/O$40-1</f>
        <v>-1</v>
      </c>
      <c r="J42" s="1">
        <f>Table27[[#This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Table27[[#This Row],[eff_S]]/O$39-1</f>
        <v>-1</v>
      </c>
      <c r="I43" s="1">
        <f>Table27[[#This Row],[eff_D]]/O$40-1</f>
        <v>-1</v>
      </c>
      <c r="J43" s="1">
        <f>Table27[[#This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Table27[[#This Row],[eff_S]]/O$39-1</f>
        <v>-1</v>
      </c>
      <c r="I44" s="1">
        <f>Table27[[#This Row],[eff_D]]/O$40-1</f>
        <v>-1</v>
      </c>
      <c r="J44" s="1">
        <f>Table27[[#This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Table27[[#This Row],[eff_S]]/O$39-1</f>
        <v>-1</v>
      </c>
      <c r="I45" s="1">
        <f>Table27[[#This Row],[eff_D]]/O$40-1</f>
        <v>-1</v>
      </c>
      <c r="J45" s="1">
        <f>Table27[[#This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Table27[[#This Row],[eff_S]]/O$39-1</f>
        <v>-1</v>
      </c>
      <c r="I46" s="1">
        <f>Table27[[#This Row],[eff_D]]/O$40-1</f>
        <v>-1</v>
      </c>
      <c r="J46" s="1">
        <f>Table27[[#This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Table27[[#This Row],[eff_S]]/O$39-1</f>
        <v>-1</v>
      </c>
      <c r="I47" s="1">
        <f>Table27[[#This Row],[eff_D]]/O$40-1</f>
        <v>-1</v>
      </c>
      <c r="J47" s="1">
        <f>Table27[[#This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Table27[[#This Row],[eff_S]]/O$39-1</f>
        <v>-1</v>
      </c>
      <c r="I48" s="1">
        <f>Table27[[#This Row],[eff_D]]/O$40-1</f>
        <v>-1</v>
      </c>
      <c r="J48" s="1">
        <f>Table27[[#This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Table27[[#This Row],[eff_S]]/O$39-1</f>
        <v>-1</v>
      </c>
      <c r="I49" s="1">
        <f>Table27[[#This Row],[eff_D]]/O$40-1</f>
        <v>-1</v>
      </c>
      <c r="J49" s="1">
        <f>Table27[[#This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Table27[[#This Row],[eff_S]]/O$39-1</f>
        <v>-1</v>
      </c>
      <c r="I50" s="1">
        <f>Table27[[#This Row],[eff_D]]/O$40-1</f>
        <v>-1</v>
      </c>
      <c r="J50" s="1">
        <f>Table27[[#This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Table27[[#This Row],[eff_S]]/O$39-1</f>
        <v>-1</v>
      </c>
      <c r="I51" s="1">
        <f>Table27[[#This Row],[eff_D]]/O$40-1</f>
        <v>-1</v>
      </c>
      <c r="J51" s="1">
        <f>Table27[[#This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Table27[[#This Row],[eff_S]]/O$39-1</f>
        <v>-1</v>
      </c>
      <c r="I52" s="1">
        <f>Table27[[#This Row],[eff_D]]/O$40-1</f>
        <v>-1</v>
      </c>
      <c r="J52" s="1">
        <f>Table27[[#This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Table27[[#This Row],[eff_S]]/O$39-1</f>
        <v>-1</v>
      </c>
      <c r="I53" s="1">
        <f>Table27[[#This Row],[eff_D]]/O$40-1</f>
        <v>-1</v>
      </c>
      <c r="J53" s="1">
        <f>Table27[[#This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Table27[[#This Row],[eff_S]]/O$39-1</f>
        <v>-1</v>
      </c>
      <c r="I54" s="1">
        <f>Table27[[#This Row],[eff_D]]/O$40-1</f>
        <v>-1</v>
      </c>
      <c r="J54" s="1">
        <f>Table27[[#This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A88E-1761-4FE7-A692-DA0D2EEE4A41}">
  <dimension ref="A3:O63"/>
  <sheetViews>
    <sheetView topLeftCell="A3" workbookViewId="0">
      <selection activeCell="C21" sqref="C21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33</v>
      </c>
      <c r="H8" s="9" t="s">
        <v>23</v>
      </c>
      <c r="I8" s="9">
        <v>258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Table1613[[#This Row],[eff_D]]/B$31-1</f>
        <v>-1</v>
      </c>
      <c r="D10" s="7"/>
    </row>
    <row r="11" spans="1:10" x14ac:dyDescent="0.3">
      <c r="A11">
        <v>4</v>
      </c>
      <c r="B11" s="1"/>
      <c r="C11" s="3">
        <f>Table1613[[#This Row],[eff_D]]/B$31-1</f>
        <v>-1</v>
      </c>
      <c r="D11" s="7"/>
    </row>
    <row r="12" spans="1:10" x14ac:dyDescent="0.3">
      <c r="A12">
        <v>5</v>
      </c>
      <c r="B12" s="1"/>
      <c r="C12" s="3">
        <f>Table1613[[#This Row],[eff_D]]/B$31-1</f>
        <v>-1</v>
      </c>
      <c r="D12" s="7"/>
    </row>
    <row r="13" spans="1:10" x14ac:dyDescent="0.3">
      <c r="A13">
        <v>6</v>
      </c>
      <c r="B13" s="1"/>
      <c r="C13" s="3">
        <f>Table1613[[#This Row],[eff_D]]/B$31-1</f>
        <v>-1</v>
      </c>
      <c r="D13" s="7"/>
    </row>
    <row r="14" spans="1:10" x14ac:dyDescent="0.3">
      <c r="A14">
        <v>7</v>
      </c>
      <c r="B14" s="1"/>
      <c r="C14" s="3">
        <f>Table1613[[#This Row],[eff_D]]/B$31-1</f>
        <v>-1</v>
      </c>
      <c r="D14" s="6"/>
    </row>
    <row r="15" spans="1:10" x14ac:dyDescent="0.3">
      <c r="A15">
        <v>10</v>
      </c>
      <c r="B15" s="1"/>
      <c r="C15" s="3">
        <f>Table1613[[#This Row],[eff_D]]/B$31-1</f>
        <v>-1</v>
      </c>
      <c r="D15" s="6"/>
    </row>
    <row r="16" spans="1:10" x14ac:dyDescent="0.3">
      <c r="A16">
        <v>20</v>
      </c>
      <c r="B16" s="1">
        <v>0.96458596051836498</v>
      </c>
      <c r="C16" s="3">
        <f>Table1613[[#This Row],[eff_D]]/B$31-1</f>
        <v>2.693590729905937E-3</v>
      </c>
      <c r="D16" s="6"/>
    </row>
    <row r="17" spans="1:4" x14ac:dyDescent="0.3">
      <c r="A17">
        <v>50</v>
      </c>
      <c r="B17" s="1">
        <v>0.96291087119140395</v>
      </c>
      <c r="C17" s="3">
        <f>Table1613[[#This Row],[eff_D]]/B$31-1</f>
        <v>9.523241131481619E-4</v>
      </c>
      <c r="D17" s="5"/>
    </row>
    <row r="18" spans="1:4" x14ac:dyDescent="0.3">
      <c r="A18">
        <v>80</v>
      </c>
      <c r="B18" s="1">
        <v>0.96252901311036199</v>
      </c>
      <c r="C18" s="3">
        <f>Table1613[[#This Row],[eff_D]]/B$31-1</f>
        <v>5.553800707287504E-4</v>
      </c>
      <c r="D18" s="5"/>
    </row>
    <row r="19" spans="1:4" x14ac:dyDescent="0.3">
      <c r="A19">
        <v>100</v>
      </c>
      <c r="B19" s="1">
        <v>0.962411297744174</v>
      </c>
      <c r="C19" s="3">
        <f>Table1613[[#This Row],[eff_D]]/B$31-1</f>
        <v>4.3301415619301231E-4</v>
      </c>
      <c r="D19" s="5"/>
    </row>
    <row r="20" spans="1:4" x14ac:dyDescent="0.3">
      <c r="A20">
        <v>200</v>
      </c>
      <c r="B20" s="1">
        <v>0.96219617398497004</v>
      </c>
      <c r="C20" s="3">
        <f>Table1613[[#This Row],[eff_D]]/B$31-1</f>
        <v>2.0939156225474598E-4</v>
      </c>
      <c r="D20" s="5"/>
    </row>
    <row r="21" spans="1:4" x14ac:dyDescent="0.3">
      <c r="A21">
        <v>500</v>
      </c>
      <c r="B21" s="1">
        <v>0.96207318259305497</v>
      </c>
      <c r="C21" s="3">
        <f>Table1613[[#This Row],[eff_D]]/B$31-1</f>
        <v>8.1541183505784431E-5</v>
      </c>
      <c r="D21" s="4"/>
    </row>
    <row r="22" spans="1:4" x14ac:dyDescent="0.3">
      <c r="A22">
        <v>1000</v>
      </c>
      <c r="B22" s="1">
        <v>0.96203102433004895</v>
      </c>
      <c r="C22" s="3">
        <f>Table1613[[#This Row],[eff_D]]/B$31-1</f>
        <v>3.7717385687141558E-5</v>
      </c>
      <c r="D22" s="4"/>
    </row>
    <row r="23" spans="1:4" x14ac:dyDescent="0.3">
      <c r="A23">
        <v>2000</v>
      </c>
      <c r="B23" s="1">
        <v>0.96201022507827505</v>
      </c>
      <c r="C23" s="3">
        <f>Table1613[[#This Row],[eff_D]]/B$31-1</f>
        <v>1.6096423637979029E-5</v>
      </c>
      <c r="D23" s="4"/>
    </row>
    <row r="24" spans="1:4" x14ac:dyDescent="0.3">
      <c r="A24">
        <v>5000</v>
      </c>
      <c r="B24" s="1">
        <v>0.96199890707269198</v>
      </c>
      <c r="C24" s="3">
        <f>Table1613[[#This Row],[eff_D]]/B$31-1</f>
        <v>4.3312807449513713E-6</v>
      </c>
      <c r="D24" s="4"/>
    </row>
    <row r="25" spans="1:4" x14ac:dyDescent="0.3">
      <c r="A25">
        <v>7000</v>
      </c>
      <c r="B25" s="1">
        <v>0.96199651686438703</v>
      </c>
      <c r="C25" s="3">
        <f>Table1613[[#This Row],[eff_D]]/B$31-1</f>
        <v>1.8466431430663732E-6</v>
      </c>
      <c r="D25" s="4"/>
    </row>
    <row r="26" spans="1:4" x14ac:dyDescent="0.3">
      <c r="A26">
        <v>10000</v>
      </c>
      <c r="B26" s="1">
        <v>0.96199474040339605</v>
      </c>
      <c r="C26" s="3">
        <f>Table1613[[#This Row],[eff_D]]/B$31-1</f>
        <v>0</v>
      </c>
      <c r="D26" s="4"/>
    </row>
    <row r="27" spans="1:4" x14ac:dyDescent="0.3">
      <c r="A27">
        <v>20000</v>
      </c>
      <c r="B27" s="1"/>
      <c r="C27" s="3">
        <f>Table1613[[#This Row],[eff_D]]/B$31-1</f>
        <v>-1</v>
      </c>
      <c r="D27" s="4"/>
    </row>
    <row r="28" spans="1:4" x14ac:dyDescent="0.3">
      <c r="A28">
        <v>50000</v>
      </c>
      <c r="B28" s="1"/>
      <c r="C28" s="3">
        <f>Table1613[[#This Row],[eff_D]]/B$31-1</f>
        <v>-1</v>
      </c>
      <c r="D28" s="4"/>
    </row>
    <row r="29" spans="1:4" x14ac:dyDescent="0.3">
      <c r="A29">
        <v>70000</v>
      </c>
      <c r="B29" s="1"/>
      <c r="C29" s="3">
        <f>Table1613[[#This Row],[eff_D]]/B$31-1</f>
        <v>-1</v>
      </c>
      <c r="D29" s="4"/>
    </row>
    <row r="31" spans="1:4" x14ac:dyDescent="0.3">
      <c r="A31" t="s">
        <v>6</v>
      </c>
      <c r="B31" s="2">
        <v>0.96199474040339605</v>
      </c>
    </row>
    <row r="33" spans="1:15" x14ac:dyDescent="0.3">
      <c r="A33" t="s">
        <v>7</v>
      </c>
      <c r="C33">
        <v>500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Table2714[[#This Row],[eff_S]]/O$39-1</f>
        <v>-1</v>
      </c>
      <c r="I40" s="1">
        <f>Table2714[[#This Row],[eff_D]]/O$40-1</f>
        <v>-1</v>
      </c>
      <c r="J40" s="1">
        <f>Table2714[[#This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Table2714[[#This Row],[eff_S]]/O$39-1</f>
        <v>-1</v>
      </c>
      <c r="I41" s="1">
        <f>Table2714[[#This Row],[eff_D]]/O$40-1</f>
        <v>-1</v>
      </c>
      <c r="J41" s="1">
        <f>Table2714[[#This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Table2714[[#This Row],[eff_S]]/O$39-1</f>
        <v>-1</v>
      </c>
      <c r="I42" s="1">
        <f>Table2714[[#This Row],[eff_D]]/O$40-1</f>
        <v>-1</v>
      </c>
      <c r="J42" s="1">
        <f>Table2714[[#This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Table2714[[#This Row],[eff_S]]/O$39-1</f>
        <v>-1</v>
      </c>
      <c r="I43" s="1">
        <f>Table2714[[#This Row],[eff_D]]/O$40-1</f>
        <v>-1</v>
      </c>
      <c r="J43" s="1">
        <f>Table2714[[#This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Table2714[[#This Row],[eff_S]]/O$39-1</f>
        <v>-1</v>
      </c>
      <c r="I44" s="1">
        <f>Table2714[[#This Row],[eff_D]]/O$40-1</f>
        <v>-1</v>
      </c>
      <c r="J44" s="1">
        <f>Table2714[[#This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Table2714[[#This Row],[eff_S]]/O$39-1</f>
        <v>-1</v>
      </c>
      <c r="I45" s="1">
        <f>Table2714[[#This Row],[eff_D]]/O$40-1</f>
        <v>-1</v>
      </c>
      <c r="J45" s="1">
        <f>Table2714[[#This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Table2714[[#This Row],[eff_S]]/O$39-1</f>
        <v>-1</v>
      </c>
      <c r="I46" s="1">
        <f>Table2714[[#This Row],[eff_D]]/O$40-1</f>
        <v>-1</v>
      </c>
      <c r="J46" s="1">
        <f>Table2714[[#This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Table2714[[#This Row],[eff_S]]/O$39-1</f>
        <v>-1</v>
      </c>
      <c r="I47" s="1">
        <f>Table2714[[#This Row],[eff_D]]/O$40-1</f>
        <v>-1</v>
      </c>
      <c r="J47" s="1">
        <f>Table2714[[#This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Table2714[[#This Row],[eff_S]]/O$39-1</f>
        <v>-1</v>
      </c>
      <c r="I48" s="1">
        <f>Table2714[[#This Row],[eff_D]]/O$40-1</f>
        <v>-1</v>
      </c>
      <c r="J48" s="1">
        <f>Table2714[[#This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Table2714[[#This Row],[eff_S]]/O$39-1</f>
        <v>-1</v>
      </c>
      <c r="I49" s="1">
        <f>Table2714[[#This Row],[eff_D]]/O$40-1</f>
        <v>-1</v>
      </c>
      <c r="J49" s="1">
        <f>Table2714[[#This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Table2714[[#This Row],[eff_S]]/O$39-1</f>
        <v>-1</v>
      </c>
      <c r="I50" s="1">
        <f>Table2714[[#This Row],[eff_D]]/O$40-1</f>
        <v>-1</v>
      </c>
      <c r="J50" s="1">
        <f>Table2714[[#This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Table2714[[#This Row],[eff_S]]/O$39-1</f>
        <v>-1</v>
      </c>
      <c r="I51" s="1">
        <f>Table2714[[#This Row],[eff_D]]/O$40-1</f>
        <v>-1</v>
      </c>
      <c r="J51" s="1">
        <f>Table2714[[#This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Table2714[[#This Row],[eff_S]]/O$39-1</f>
        <v>-1</v>
      </c>
      <c r="I52" s="1">
        <f>Table2714[[#This Row],[eff_D]]/O$40-1</f>
        <v>-1</v>
      </c>
      <c r="J52" s="1">
        <f>Table2714[[#This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Table2714[[#This Row],[eff_S]]/O$39-1</f>
        <v>-1</v>
      </c>
      <c r="I53" s="1">
        <f>Table2714[[#This Row],[eff_D]]/O$40-1</f>
        <v>-1</v>
      </c>
      <c r="J53" s="1">
        <f>Table2714[[#This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Table2714[[#This Row],[eff_S]]/O$39-1</f>
        <v>-1</v>
      </c>
      <c r="I54" s="1">
        <f>Table2714[[#This Row],[eff_D]]/O$40-1</f>
        <v>-1</v>
      </c>
      <c r="J54" s="1">
        <f>Table2714[[#This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E055-615F-4DEB-8BA7-BEDD01D55059}">
  <dimension ref="A3:O63"/>
  <sheetViews>
    <sheetView topLeftCell="A9" workbookViewId="0">
      <selection activeCell="B15" sqref="B15"/>
    </sheetView>
  </sheetViews>
  <sheetFormatPr defaultRowHeight="14.4" x14ac:dyDescent="0.3"/>
  <cols>
    <col min="2" max="2" width="9" bestFit="1" customWidth="1"/>
    <col min="3" max="3" width="10.33203125" customWidth="1"/>
    <col min="5" max="5" width="10.5546875" customWidth="1"/>
    <col min="7" max="7" width="10.33203125" customWidth="1"/>
  </cols>
  <sheetData>
    <row r="3" spans="1:10" ht="18" x14ac:dyDescent="0.35">
      <c r="A3" s="11" t="s">
        <v>0</v>
      </c>
    </row>
    <row r="6" spans="1:10" ht="15.6" x14ac:dyDescent="0.3">
      <c r="A6" s="10" t="s">
        <v>1</v>
      </c>
    </row>
    <row r="8" spans="1:10" x14ac:dyDescent="0.3">
      <c r="A8" t="s">
        <v>4</v>
      </c>
      <c r="G8" s="9" t="s">
        <v>35</v>
      </c>
      <c r="H8" s="9" t="s">
        <v>23</v>
      </c>
      <c r="I8" s="9">
        <v>293.8</v>
      </c>
      <c r="J8" s="9" t="s">
        <v>24</v>
      </c>
    </row>
    <row r="9" spans="1:10" x14ac:dyDescent="0.3">
      <c r="A9" t="s">
        <v>2</v>
      </c>
      <c r="B9" t="s">
        <v>3</v>
      </c>
      <c r="C9" t="s">
        <v>5</v>
      </c>
    </row>
    <row r="10" spans="1:10" x14ac:dyDescent="0.3">
      <c r="A10">
        <v>3</v>
      </c>
      <c r="B10" s="1"/>
      <c r="C10" s="3">
        <f>Table161317[[#This Row],[eff_D]]/B$31-1</f>
        <v>-1</v>
      </c>
      <c r="D10" s="7"/>
    </row>
    <row r="11" spans="1:10" x14ac:dyDescent="0.3">
      <c r="A11">
        <v>4</v>
      </c>
      <c r="B11" s="1"/>
      <c r="C11" s="3">
        <f>Table161317[[#This Row],[eff_D]]/B$31-1</f>
        <v>-1</v>
      </c>
      <c r="D11" s="7"/>
    </row>
    <row r="12" spans="1:10" x14ac:dyDescent="0.3">
      <c r="A12">
        <v>5</v>
      </c>
      <c r="B12" s="1"/>
      <c r="C12" s="3">
        <f>Table161317[[#This Row],[eff_D]]/B$31-1</f>
        <v>-1</v>
      </c>
      <c r="D12" s="7"/>
    </row>
    <row r="13" spans="1:10" x14ac:dyDescent="0.3">
      <c r="A13">
        <v>6</v>
      </c>
      <c r="B13" s="1"/>
      <c r="C13" s="3">
        <f>Table161317[[#This Row],[eff_D]]/B$31-1</f>
        <v>-1</v>
      </c>
      <c r="D13" s="7"/>
    </row>
    <row r="14" spans="1:10" x14ac:dyDescent="0.3">
      <c r="A14">
        <v>7</v>
      </c>
      <c r="B14" s="1"/>
      <c r="C14" s="3">
        <f>Table161317[[#This Row],[eff_D]]/B$31-1</f>
        <v>-1</v>
      </c>
      <c r="D14" s="6"/>
    </row>
    <row r="15" spans="1:10" x14ac:dyDescent="0.3">
      <c r="A15">
        <v>10</v>
      </c>
      <c r="B15" s="1">
        <v>0.97806206307106303</v>
      </c>
      <c r="C15" s="3">
        <f>Table161317[[#This Row],[eff_D]]/B$31-1</f>
        <v>3.7813108012609842E-3</v>
      </c>
      <c r="D15" s="6"/>
    </row>
    <row r="16" spans="1:10" x14ac:dyDescent="0.3">
      <c r="A16">
        <v>20</v>
      </c>
      <c r="B16" s="1">
        <v>0.97617436815377001</v>
      </c>
      <c r="C16" s="3">
        <f>Table161317[[#This Row],[eff_D]]/B$31-1</f>
        <v>1.843976811919168E-3</v>
      </c>
      <c r="D16" s="6"/>
    </row>
    <row r="17" spans="1:4" x14ac:dyDescent="0.3">
      <c r="A17">
        <v>50</v>
      </c>
      <c r="B17" s="1">
        <v>0.975013857785067</v>
      </c>
      <c r="C17" s="3">
        <f>Table161317[[#This Row],[eff_D]]/B$31-1</f>
        <v>6.5294951101613208E-4</v>
      </c>
      <c r="D17" s="5"/>
    </row>
    <row r="18" spans="1:4" x14ac:dyDescent="0.3">
      <c r="A18">
        <v>80</v>
      </c>
      <c r="B18" s="1">
        <v>0.97474813057697496</v>
      </c>
      <c r="C18" s="3">
        <f>Table161317[[#This Row],[eff_D]]/B$31-1</f>
        <v>3.802347055603672E-4</v>
      </c>
      <c r="D18" s="5"/>
    </row>
    <row r="19" spans="1:4" x14ac:dyDescent="0.3">
      <c r="A19">
        <v>100</v>
      </c>
      <c r="B19" s="1">
        <v>0.97466709215333003</v>
      </c>
      <c r="C19" s="3">
        <f>Table161317[[#This Row],[eff_D]]/B$31-1</f>
        <v>2.9706528494499729E-4</v>
      </c>
      <c r="D19" s="5"/>
    </row>
    <row r="20" spans="1:4" x14ac:dyDescent="0.3">
      <c r="A20">
        <v>200</v>
      </c>
      <c r="B20" s="1">
        <v>0.97451826948752596</v>
      </c>
      <c r="C20" s="3">
        <f>Table161317[[#This Row],[eff_D]]/B$31-1</f>
        <v>1.4432915888695774E-4</v>
      </c>
      <c r="D20" s="5"/>
    </row>
    <row r="21" spans="1:4" x14ac:dyDescent="0.3">
      <c r="A21">
        <v>500</v>
      </c>
      <c r="B21" s="1">
        <v>0.97443183170110004</v>
      </c>
      <c r="C21" s="3">
        <f>Table161317[[#This Row],[eff_D]]/B$31-1</f>
        <v>5.5618393141720901E-5</v>
      </c>
      <c r="D21" s="4"/>
    </row>
    <row r="22" spans="1:4" x14ac:dyDescent="0.3">
      <c r="A22">
        <v>1000</v>
      </c>
      <c r="B22" s="1">
        <v>0.97440306267195498</v>
      </c>
      <c r="C22" s="3">
        <f>Table161317[[#This Row],[eff_D]]/B$31-1</f>
        <v>2.6092849849446154E-5</v>
      </c>
      <c r="D22" s="4"/>
    </row>
    <row r="23" spans="1:4" x14ac:dyDescent="0.3">
      <c r="A23">
        <v>2000</v>
      </c>
      <c r="B23" s="1">
        <v>0.97438883967784495</v>
      </c>
      <c r="C23" s="3">
        <f>Table161317[[#This Row],[eff_D]]/B$31-1</f>
        <v>1.1495846029108137E-5</v>
      </c>
      <c r="D23" s="4"/>
    </row>
    <row r="24" spans="1:4" x14ac:dyDescent="0.3">
      <c r="A24">
        <v>5000</v>
      </c>
      <c r="B24" s="1">
        <v>0.974380463576907</v>
      </c>
      <c r="C24" s="3">
        <f>Table161317[[#This Row],[eff_D]]/B$31-1</f>
        <v>2.8994860470366035E-6</v>
      </c>
      <c r="D24" s="4"/>
    </row>
    <row r="25" spans="1:4" x14ac:dyDescent="0.3">
      <c r="A25">
        <v>7000</v>
      </c>
      <c r="B25" s="1">
        <v>0.97437880823727796</v>
      </c>
      <c r="C25" s="3">
        <f>Table161317[[#This Row],[eff_D]]/B$31-1</f>
        <v>1.2006173908396534E-6</v>
      </c>
      <c r="D25" s="4"/>
    </row>
    <row r="26" spans="1:4" x14ac:dyDescent="0.3">
      <c r="A26">
        <v>10000</v>
      </c>
      <c r="B26" s="1">
        <v>0.97437763838253999</v>
      </c>
      <c r="C26" s="3">
        <f>Table161317[[#This Row],[eff_D]]/B$31-1</f>
        <v>0</v>
      </c>
      <c r="D26" s="4"/>
    </row>
    <row r="27" spans="1:4" x14ac:dyDescent="0.3">
      <c r="A27">
        <v>20000</v>
      </c>
      <c r="B27" s="1"/>
      <c r="C27" s="3">
        <f>Table161317[[#This Row],[eff_D]]/B$31-1</f>
        <v>-1</v>
      </c>
      <c r="D27" s="4"/>
    </row>
    <row r="28" spans="1:4" x14ac:dyDescent="0.3">
      <c r="A28">
        <v>50000</v>
      </c>
      <c r="B28" s="1"/>
      <c r="C28" s="3">
        <f>Table161317[[#This Row],[eff_D]]/B$31-1</f>
        <v>-1</v>
      </c>
      <c r="D28" s="4"/>
    </row>
    <row r="29" spans="1:4" x14ac:dyDescent="0.3">
      <c r="A29">
        <v>70000</v>
      </c>
      <c r="B29" s="1"/>
      <c r="C29" s="3">
        <f>Table161317[[#This Row],[eff_D]]/B$31-1</f>
        <v>-1</v>
      </c>
      <c r="D29" s="4"/>
    </row>
    <row r="31" spans="1:4" x14ac:dyDescent="0.3">
      <c r="A31" t="s">
        <v>6</v>
      </c>
      <c r="B31" s="22">
        <v>0.97437763838253999</v>
      </c>
    </row>
    <row r="33" spans="1:15" x14ac:dyDescent="0.3">
      <c r="A33" t="s">
        <v>7</v>
      </c>
      <c r="C33">
        <v>500</v>
      </c>
    </row>
    <row r="36" spans="1:15" ht="15.6" x14ac:dyDescent="0.3">
      <c r="A36" s="10" t="s">
        <v>8</v>
      </c>
    </row>
    <row r="38" spans="1:15" x14ac:dyDescent="0.3">
      <c r="A38" t="s">
        <v>4</v>
      </c>
      <c r="N38" t="s">
        <v>18</v>
      </c>
    </row>
    <row r="39" spans="1:15" x14ac:dyDescent="0.3">
      <c r="A39" t="s">
        <v>9</v>
      </c>
      <c r="B39" t="s">
        <v>10</v>
      </c>
      <c r="C39" t="s">
        <v>11</v>
      </c>
      <c r="D39" t="s">
        <v>3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17</v>
      </c>
      <c r="N39" t="s">
        <v>10</v>
      </c>
      <c r="O39">
        <v>0.57608128780638401</v>
      </c>
    </row>
    <row r="40" spans="1:15" x14ac:dyDescent="0.3">
      <c r="A40">
        <v>10</v>
      </c>
      <c r="B40" s="1"/>
      <c r="C40" s="1"/>
      <c r="D40" s="1"/>
      <c r="E40" s="1"/>
      <c r="F40" s="1"/>
      <c r="G40" s="1"/>
      <c r="H40" s="1">
        <f>Table271418[[#This Row],[eff_S]]/O$39-1</f>
        <v>-1</v>
      </c>
      <c r="I40" s="1">
        <f>Table271418[[#This Row],[eff_D]]/O$40-1</f>
        <v>-1</v>
      </c>
      <c r="J40" s="1">
        <f>Table271418[[#This Row],[eff_T]]/O$41-1</f>
        <v>-1</v>
      </c>
      <c r="K40" s="8"/>
      <c r="N40" t="s">
        <v>3</v>
      </c>
      <c r="O40">
        <v>0.59435599606867795</v>
      </c>
    </row>
    <row r="41" spans="1:15" x14ac:dyDescent="0.3">
      <c r="A41">
        <v>20</v>
      </c>
      <c r="B41" s="1"/>
      <c r="C41" s="1"/>
      <c r="D41" s="1"/>
      <c r="E41" s="1"/>
      <c r="F41" s="1"/>
      <c r="G41" s="1"/>
      <c r="H41" s="1">
        <f>Table271418[[#This Row],[eff_S]]/O$39-1</f>
        <v>-1</v>
      </c>
      <c r="I41" s="1">
        <f>Table271418[[#This Row],[eff_D]]/O$40-1</f>
        <v>-1</v>
      </c>
      <c r="J41" s="1">
        <f>Table271418[[#This Row],[eff_T]]/O$41-1</f>
        <v>-1</v>
      </c>
      <c r="K41" s="8"/>
      <c r="N41" t="s">
        <v>13</v>
      </c>
      <c r="O41">
        <v>0.325924985876614</v>
      </c>
    </row>
    <row r="42" spans="1:15" x14ac:dyDescent="0.3">
      <c r="A42">
        <v>50</v>
      </c>
      <c r="B42" s="1"/>
      <c r="C42" s="1"/>
      <c r="D42" s="1"/>
      <c r="E42" s="1"/>
      <c r="F42" s="1"/>
      <c r="G42" s="1"/>
      <c r="H42" s="1">
        <f>Table271418[[#This Row],[eff_S]]/O$39-1</f>
        <v>-1</v>
      </c>
      <c r="I42" s="1">
        <f>Table271418[[#This Row],[eff_D]]/O$40-1</f>
        <v>-1</v>
      </c>
      <c r="J42" s="1">
        <f>Table271418[[#This Row],[eff_T]]/O$41-1</f>
        <v>-1</v>
      </c>
      <c r="K42" s="8"/>
    </row>
    <row r="43" spans="1:15" x14ac:dyDescent="0.3">
      <c r="A43">
        <v>100</v>
      </c>
      <c r="B43" s="1"/>
      <c r="C43" s="1"/>
      <c r="D43" s="1"/>
      <c r="E43" s="1"/>
      <c r="F43" s="1"/>
      <c r="G43" s="1"/>
      <c r="H43" s="1">
        <f>Table271418[[#This Row],[eff_S]]/O$39-1</f>
        <v>-1</v>
      </c>
      <c r="I43" s="1">
        <f>Table271418[[#This Row],[eff_D]]/O$40-1</f>
        <v>-1</v>
      </c>
      <c r="J43" s="1">
        <f>Table271418[[#This Row],[eff_T]]/O$41-1</f>
        <v>-1</v>
      </c>
      <c r="K43" s="7"/>
    </row>
    <row r="44" spans="1:15" x14ac:dyDescent="0.3">
      <c r="A44">
        <v>200</v>
      </c>
      <c r="B44" s="1"/>
      <c r="C44" s="1"/>
      <c r="D44" s="1"/>
      <c r="E44" s="1"/>
      <c r="F44" s="1"/>
      <c r="G44" s="1"/>
      <c r="H44" s="1">
        <f>Table271418[[#This Row],[eff_S]]/O$39-1</f>
        <v>-1</v>
      </c>
      <c r="I44" s="1">
        <f>Table271418[[#This Row],[eff_D]]/O$40-1</f>
        <v>-1</v>
      </c>
      <c r="J44" s="1">
        <f>Table271418[[#This Row],[eff_T]]/O$41-1</f>
        <v>-1</v>
      </c>
      <c r="K44" s="6"/>
    </row>
    <row r="45" spans="1:15" x14ac:dyDescent="0.3">
      <c r="A45">
        <v>500</v>
      </c>
      <c r="B45" s="1"/>
      <c r="C45" s="1"/>
      <c r="D45" s="1"/>
      <c r="E45" s="1"/>
      <c r="F45" s="1"/>
      <c r="G45" s="1"/>
      <c r="H45" s="1">
        <f>Table271418[[#This Row],[eff_S]]/O$39-1</f>
        <v>-1</v>
      </c>
      <c r="I45" s="1">
        <f>Table271418[[#This Row],[eff_D]]/O$40-1</f>
        <v>-1</v>
      </c>
      <c r="J45" s="1">
        <f>Table271418[[#This Row],[eff_T]]/O$41-1</f>
        <v>-1</v>
      </c>
      <c r="K45" s="6"/>
    </row>
    <row r="46" spans="1:15" x14ac:dyDescent="0.3">
      <c r="A46">
        <v>1000</v>
      </c>
      <c r="B46" s="1"/>
      <c r="C46" s="1"/>
      <c r="D46" s="1"/>
      <c r="E46" s="1"/>
      <c r="F46" s="1"/>
      <c r="G46" s="1"/>
      <c r="H46" s="1">
        <f>Table271418[[#This Row],[eff_S]]/O$39-1</f>
        <v>-1</v>
      </c>
      <c r="I46" s="1">
        <f>Table271418[[#This Row],[eff_D]]/O$40-1</f>
        <v>-1</v>
      </c>
      <c r="J46" s="1">
        <f>Table271418[[#This Row],[eff_T]]/O$41-1</f>
        <v>-1</v>
      </c>
      <c r="K46" s="6"/>
    </row>
    <row r="47" spans="1:15" x14ac:dyDescent="0.3">
      <c r="A47">
        <v>2000</v>
      </c>
      <c r="B47" s="1"/>
      <c r="C47" s="1"/>
      <c r="D47" s="1"/>
      <c r="E47" s="1"/>
      <c r="F47" s="1"/>
      <c r="G47" s="1"/>
      <c r="H47" s="1">
        <f>Table271418[[#This Row],[eff_S]]/O$39-1</f>
        <v>-1</v>
      </c>
      <c r="I47" s="1">
        <f>Table271418[[#This Row],[eff_D]]/O$40-1</f>
        <v>-1</v>
      </c>
      <c r="J47" s="1">
        <f>Table271418[[#This Row],[eff_T]]/O$41-1</f>
        <v>-1</v>
      </c>
      <c r="K47" s="5"/>
    </row>
    <row r="48" spans="1:15" x14ac:dyDescent="0.3">
      <c r="A48">
        <v>5000</v>
      </c>
      <c r="B48" s="1"/>
      <c r="C48" s="1"/>
      <c r="D48" s="1"/>
      <c r="E48" s="1"/>
      <c r="F48" s="1"/>
      <c r="G48" s="1"/>
      <c r="H48" s="1">
        <f>Table271418[[#This Row],[eff_S]]/O$39-1</f>
        <v>-1</v>
      </c>
      <c r="I48" s="1">
        <f>Table271418[[#This Row],[eff_D]]/O$40-1</f>
        <v>-1</v>
      </c>
      <c r="J48" s="1">
        <f>Table271418[[#This Row],[eff_T]]/O$41-1</f>
        <v>-1</v>
      </c>
      <c r="K48" s="5"/>
    </row>
    <row r="49" spans="1:11" x14ac:dyDescent="0.3">
      <c r="A49">
        <v>10000</v>
      </c>
      <c r="B49" s="1"/>
      <c r="C49" s="1"/>
      <c r="D49" s="1"/>
      <c r="E49" s="1"/>
      <c r="F49" s="1"/>
      <c r="G49" s="1"/>
      <c r="H49" s="1">
        <f>Table271418[[#This Row],[eff_S]]/O$39-1</f>
        <v>-1</v>
      </c>
      <c r="I49" s="1">
        <f>Table271418[[#This Row],[eff_D]]/O$40-1</f>
        <v>-1</v>
      </c>
      <c r="J49" s="1">
        <f>Table271418[[#This Row],[eff_T]]/O$41-1</f>
        <v>-1</v>
      </c>
      <c r="K49" s="4"/>
    </row>
    <row r="50" spans="1:11" x14ac:dyDescent="0.3">
      <c r="A50">
        <v>20000</v>
      </c>
      <c r="B50" s="1"/>
      <c r="C50" s="1"/>
      <c r="D50" s="1"/>
      <c r="E50" s="1"/>
      <c r="F50" s="1"/>
      <c r="G50" s="1"/>
      <c r="H50" s="1">
        <f>Table271418[[#This Row],[eff_S]]/O$39-1</f>
        <v>-1</v>
      </c>
      <c r="I50" s="1">
        <f>Table271418[[#This Row],[eff_D]]/O$40-1</f>
        <v>-1</v>
      </c>
      <c r="J50" s="1">
        <f>Table271418[[#This Row],[eff_T]]/O$41-1</f>
        <v>-1</v>
      </c>
      <c r="K50" s="4"/>
    </row>
    <row r="51" spans="1:11" x14ac:dyDescent="0.3">
      <c r="A51">
        <v>50000</v>
      </c>
      <c r="B51" s="1"/>
      <c r="C51" s="1"/>
      <c r="D51" s="1"/>
      <c r="E51" s="1"/>
      <c r="F51" s="1"/>
      <c r="G51" s="1"/>
      <c r="H51" s="1">
        <f>Table271418[[#This Row],[eff_S]]/O$39-1</f>
        <v>-1</v>
      </c>
      <c r="I51" s="1">
        <f>Table271418[[#This Row],[eff_D]]/O$40-1</f>
        <v>-1</v>
      </c>
      <c r="J51" s="1">
        <f>Table271418[[#This Row],[eff_T]]/O$41-1</f>
        <v>-1</v>
      </c>
      <c r="K51" s="4"/>
    </row>
    <row r="52" spans="1:11" x14ac:dyDescent="0.3">
      <c r="A52">
        <v>100000</v>
      </c>
      <c r="B52" s="1"/>
      <c r="C52" s="1"/>
      <c r="D52" s="1"/>
      <c r="E52" s="1"/>
      <c r="F52" s="1"/>
      <c r="G52" s="1"/>
      <c r="H52" s="1">
        <f>Table271418[[#This Row],[eff_S]]/O$39-1</f>
        <v>-1</v>
      </c>
      <c r="I52" s="1">
        <f>Table271418[[#This Row],[eff_D]]/O$40-1</f>
        <v>-1</v>
      </c>
      <c r="J52" s="1">
        <f>Table271418[[#This Row],[eff_T]]/O$41-1</f>
        <v>-1</v>
      </c>
    </row>
    <row r="53" spans="1:11" x14ac:dyDescent="0.3">
      <c r="B53" s="1"/>
      <c r="C53" s="1"/>
      <c r="D53" s="1"/>
      <c r="E53" s="1"/>
      <c r="F53" s="1"/>
      <c r="G53" s="1"/>
      <c r="H53" s="1">
        <f>Table271418[[#This Row],[eff_S]]/O$39-1</f>
        <v>-1</v>
      </c>
      <c r="I53" s="1">
        <f>Table271418[[#This Row],[eff_D]]/O$40-1</f>
        <v>-1</v>
      </c>
      <c r="J53" s="1">
        <f>Table271418[[#This Row],[eff_T]]/O$41-1</f>
        <v>-1</v>
      </c>
    </row>
    <row r="54" spans="1:11" x14ac:dyDescent="0.3">
      <c r="B54" s="1"/>
      <c r="C54" s="1"/>
      <c r="D54" s="1"/>
      <c r="E54" s="1"/>
      <c r="F54" s="1"/>
      <c r="G54" s="1"/>
      <c r="H54" s="1">
        <f>Table271418[[#This Row],[eff_S]]/O$39-1</f>
        <v>-1</v>
      </c>
      <c r="I54" s="1">
        <f>Table271418[[#This Row],[eff_D]]/O$40-1</f>
        <v>-1</v>
      </c>
      <c r="J54" s="1">
        <f>Table271418[[#This Row],[eff_T]]/O$41-1</f>
        <v>-1</v>
      </c>
    </row>
    <row r="56" spans="1:11" x14ac:dyDescent="0.3">
      <c r="A56" s="12" t="s">
        <v>20</v>
      </c>
      <c r="B56" s="13"/>
      <c r="C56" s="13"/>
      <c r="D56" s="14"/>
    </row>
    <row r="57" spans="1:11" x14ac:dyDescent="0.3">
      <c r="A57" s="15" t="s">
        <v>9</v>
      </c>
      <c r="B57" s="16">
        <v>100000</v>
      </c>
      <c r="C57" s="16"/>
      <c r="D57" s="17"/>
    </row>
    <row r="58" spans="1:11" x14ac:dyDescent="0.3">
      <c r="A58" s="18" t="s">
        <v>19</v>
      </c>
      <c r="B58" s="21">
        <f>0.3302/SQRT(B57)</f>
        <v>1.0441840833875988E-3</v>
      </c>
      <c r="C58" s="19"/>
      <c r="D58" s="20"/>
    </row>
    <row r="61" spans="1:11" x14ac:dyDescent="0.3">
      <c r="A61" t="s">
        <v>7</v>
      </c>
      <c r="C61">
        <v>10000</v>
      </c>
    </row>
    <row r="63" spans="1:11" x14ac:dyDescent="0.3">
      <c r="A63" t="s">
        <v>21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H-3</vt:lpstr>
      <vt:lpstr>Pu-241</vt:lpstr>
      <vt:lpstr>C-14</vt:lpstr>
      <vt:lpstr>S-35</vt:lpstr>
      <vt:lpstr>Pm-147</vt:lpstr>
      <vt:lpstr>Ni-63</vt:lpstr>
      <vt:lpstr>Ca-45</vt:lpstr>
      <vt:lpstr>Tc-99</vt:lpstr>
      <vt:lpstr>Sr-90</vt:lpstr>
      <vt:lpstr>Sr-89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2023-07-21T09:39:25Z</dcterms:modified>
</cp:coreProperties>
</file>