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atheo\Documents\GitHub\ProjetMT\"/>
    </mc:Choice>
  </mc:AlternateContent>
  <xr:revisionPtr revIDLastSave="0" documentId="13_ncr:1_{CCED60A5-92F6-44E0-90A7-92CF243F0BA3}" xr6:coauthVersionLast="44" xr6:coauthVersionMax="44" xr10:uidLastSave="{00000000-0000-0000-0000-000000000000}"/>
  <bookViews>
    <workbookView xWindow="-120" yWindow="-120" windowWidth="29040" windowHeight="15840" xr2:uid="{00000000-000D-0000-FFFF-FFFF00000000}"/>
  </bookViews>
  <sheets>
    <sheet name="Devis de masse" sheetId="1" r:id="rId1"/>
    <sheet name="Résistance" sheetId="4" r:id="rId2"/>
    <sheet name="Data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0" i="4" l="1"/>
  <c r="H85" i="4" l="1"/>
  <c r="H86" i="4"/>
  <c r="H87" i="4"/>
  <c r="H88" i="4"/>
  <c r="H89" i="4"/>
  <c r="H91" i="4"/>
  <c r="H92" i="4"/>
  <c r="H93" i="4"/>
  <c r="I92" i="4"/>
  <c r="H84" i="4"/>
  <c r="C85" i="4"/>
  <c r="D85" i="4"/>
  <c r="E85" i="4"/>
  <c r="F85" i="4"/>
  <c r="G85" i="4"/>
  <c r="I85" i="4"/>
  <c r="J85" i="4"/>
  <c r="K85" i="4"/>
  <c r="L85" i="4"/>
  <c r="M85" i="4"/>
  <c r="N85" i="4"/>
  <c r="O85" i="4"/>
  <c r="P85" i="4"/>
  <c r="Q85" i="4"/>
  <c r="R85" i="4"/>
  <c r="C86" i="4"/>
  <c r="D86" i="4"/>
  <c r="E86" i="4"/>
  <c r="F86" i="4"/>
  <c r="G86" i="4"/>
  <c r="I86" i="4"/>
  <c r="J86" i="4"/>
  <c r="K86" i="4"/>
  <c r="L86" i="4"/>
  <c r="M86" i="4"/>
  <c r="N86" i="4"/>
  <c r="O86" i="4"/>
  <c r="P86" i="4"/>
  <c r="Q86" i="4"/>
  <c r="R86" i="4"/>
  <c r="C87" i="4"/>
  <c r="D87" i="4"/>
  <c r="E87" i="4"/>
  <c r="F87" i="4"/>
  <c r="G87" i="4"/>
  <c r="I87" i="4"/>
  <c r="J87" i="4"/>
  <c r="K87" i="4"/>
  <c r="L87" i="4"/>
  <c r="M87" i="4"/>
  <c r="N87" i="4"/>
  <c r="O87" i="4"/>
  <c r="P87" i="4"/>
  <c r="Q87" i="4"/>
  <c r="R87" i="4"/>
  <c r="C88" i="4"/>
  <c r="D88" i="4"/>
  <c r="E88" i="4"/>
  <c r="F88" i="4"/>
  <c r="G88" i="4"/>
  <c r="I88" i="4"/>
  <c r="J88" i="4"/>
  <c r="K88" i="4"/>
  <c r="L88" i="4"/>
  <c r="M88" i="4"/>
  <c r="N88" i="4"/>
  <c r="O88" i="4"/>
  <c r="P88" i="4"/>
  <c r="Q88" i="4"/>
  <c r="R88" i="4"/>
  <c r="C89" i="4"/>
  <c r="D89" i="4"/>
  <c r="E89" i="4"/>
  <c r="F89" i="4"/>
  <c r="G89" i="4"/>
  <c r="I89" i="4"/>
  <c r="J89" i="4"/>
  <c r="K89" i="4"/>
  <c r="L89" i="4"/>
  <c r="M89" i="4"/>
  <c r="N89" i="4"/>
  <c r="O89" i="4"/>
  <c r="P89" i="4"/>
  <c r="Q89" i="4"/>
  <c r="R89" i="4"/>
  <c r="C90" i="4"/>
  <c r="D90" i="4"/>
  <c r="E90" i="4"/>
  <c r="F90" i="4"/>
  <c r="G90" i="4"/>
  <c r="I90" i="4"/>
  <c r="J90" i="4"/>
  <c r="K90" i="4"/>
  <c r="L90" i="4"/>
  <c r="M90" i="4"/>
  <c r="N90" i="4"/>
  <c r="O90" i="4"/>
  <c r="P90" i="4"/>
  <c r="Q90" i="4"/>
  <c r="R90" i="4"/>
  <c r="C91" i="4"/>
  <c r="D91" i="4"/>
  <c r="E91" i="4"/>
  <c r="F91" i="4"/>
  <c r="G91" i="4"/>
  <c r="I91" i="4"/>
  <c r="J91" i="4"/>
  <c r="K91" i="4"/>
  <c r="L91" i="4"/>
  <c r="M91" i="4"/>
  <c r="N91" i="4"/>
  <c r="O91" i="4"/>
  <c r="P91" i="4"/>
  <c r="Q91" i="4"/>
  <c r="R91" i="4"/>
  <c r="C92" i="4"/>
  <c r="D92" i="4"/>
  <c r="E92" i="4"/>
  <c r="F92" i="4"/>
  <c r="G92" i="4"/>
  <c r="J92" i="4"/>
  <c r="K92" i="4"/>
  <c r="L92" i="4"/>
  <c r="M92" i="4"/>
  <c r="N92" i="4"/>
  <c r="O92" i="4"/>
  <c r="P92" i="4"/>
  <c r="Q92" i="4"/>
  <c r="R92" i="4"/>
  <c r="C93" i="4"/>
  <c r="D93" i="4"/>
  <c r="E93" i="4"/>
  <c r="F93" i="4"/>
  <c r="G93" i="4"/>
  <c r="I93" i="4"/>
  <c r="J93" i="4"/>
  <c r="K93" i="4"/>
  <c r="L93" i="4"/>
  <c r="M93" i="4"/>
  <c r="N93" i="4"/>
  <c r="O93" i="4"/>
  <c r="P93" i="4"/>
  <c r="Q93" i="4"/>
  <c r="R93" i="4"/>
  <c r="D84" i="4"/>
  <c r="E84" i="4"/>
  <c r="F84" i="4"/>
  <c r="G84" i="4"/>
  <c r="I84" i="4"/>
  <c r="J84" i="4"/>
  <c r="K84" i="4"/>
  <c r="L84" i="4"/>
  <c r="M84" i="4"/>
  <c r="N84" i="4"/>
  <c r="O84" i="4"/>
  <c r="P84" i="4"/>
  <c r="Q84" i="4"/>
  <c r="R84" i="4"/>
  <c r="C84" i="4"/>
  <c r="U59" i="4" l="1"/>
  <c r="AC20" i="1"/>
  <c r="AC16" i="1"/>
  <c r="AC17" i="1"/>
  <c r="AC18" i="1"/>
  <c r="AC19" i="1"/>
  <c r="AC11" i="1"/>
  <c r="AC12" i="1"/>
  <c r="AC13" i="1"/>
  <c r="AC14" i="1"/>
  <c r="AC15" i="1"/>
  <c r="AC10" i="1"/>
  <c r="K59" i="4"/>
  <c r="A62" i="4"/>
  <c r="H59" i="4" s="1"/>
  <c r="A61" i="4"/>
  <c r="F59" i="4" s="1"/>
  <c r="A60" i="4"/>
  <c r="D59" i="4" s="1"/>
  <c r="G36" i="3" l="1"/>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K23" i="1"/>
  <c r="K9" i="1"/>
  <c r="K10" i="1"/>
  <c r="K11" i="1"/>
  <c r="K8" i="1" l="1"/>
  <c r="G40" i="3" s="1"/>
  <c r="D23" i="1"/>
  <c r="H40" i="3" l="1"/>
  <c r="F40" i="3"/>
  <c r="F41" i="3" s="1"/>
  <c r="I41" i="3" s="1"/>
  <c r="I40" i="3"/>
  <c r="J8" i="1"/>
  <c r="M23" i="1"/>
  <c r="C23" i="1"/>
  <c r="E23" i="1"/>
  <c r="H41" i="3" l="1"/>
  <c r="G41" i="3"/>
  <c r="J14" i="1" s="1"/>
  <c r="F60" i="4" s="1"/>
  <c r="M60" i="4" l="1"/>
  <c r="W61" i="4"/>
  <c r="W59" i="4"/>
  <c r="W60" i="4" s="1"/>
  <c r="X60" i="4" s="1"/>
  <c r="X59" i="4"/>
  <c r="D60" i="4"/>
  <c r="H60" i="4"/>
  <c r="I60" i="4" s="1"/>
  <c r="N8" i="1"/>
  <c r="N23" i="1" s="1"/>
  <c r="L8" i="1"/>
  <c r="L23" i="1" s="1"/>
  <c r="K60" i="4" l="1"/>
  <c r="X61" i="4"/>
  <c r="AD16" i="1" s="1"/>
  <c r="I62" i="4"/>
  <c r="I66" i="4"/>
  <c r="I70" i="4"/>
  <c r="I69" i="4"/>
  <c r="I63" i="4"/>
  <c r="I67" i="4"/>
  <c r="I71" i="4"/>
  <c r="I64" i="4"/>
  <c r="I68" i="4"/>
  <c r="I61" i="4"/>
  <c r="I65" i="4"/>
  <c r="G60" i="4"/>
  <c r="H63" i="4"/>
  <c r="H67" i="4"/>
  <c r="H71" i="4"/>
  <c r="F70" i="4"/>
  <c r="F64" i="4"/>
  <c r="F62" i="4"/>
  <c r="H66" i="4"/>
  <c r="F69" i="4"/>
  <c r="F63" i="4"/>
  <c r="K63" i="4" s="1"/>
  <c r="H64" i="4"/>
  <c r="H68" i="4"/>
  <c r="H61" i="4"/>
  <c r="F67" i="4"/>
  <c r="F71" i="4"/>
  <c r="F65" i="4"/>
  <c r="H65" i="4"/>
  <c r="H69" i="4"/>
  <c r="F68" i="4"/>
  <c r="K68" i="4" s="1"/>
  <c r="F66" i="4"/>
  <c r="K66" i="4" s="1"/>
  <c r="H62" i="4"/>
  <c r="H70" i="4"/>
  <c r="F61" i="4"/>
  <c r="K61" i="4" s="1"/>
  <c r="D62" i="4"/>
  <c r="D66" i="4"/>
  <c r="D70" i="4"/>
  <c r="D65" i="4"/>
  <c r="D69" i="4"/>
  <c r="D63" i="4"/>
  <c r="D67" i="4"/>
  <c r="D71" i="4"/>
  <c r="D64" i="4"/>
  <c r="D68" i="4"/>
  <c r="D61" i="4"/>
  <c r="E60" i="4"/>
  <c r="AD18" i="1" l="1"/>
  <c r="AD10" i="1"/>
  <c r="AD13" i="1"/>
  <c r="AD11" i="1"/>
  <c r="K71" i="4"/>
  <c r="AD15" i="1"/>
  <c r="AD20" i="1"/>
  <c r="AD17" i="1"/>
  <c r="AD19" i="1"/>
  <c r="AD14" i="1"/>
  <c r="AD12" i="1"/>
  <c r="K62" i="4"/>
  <c r="K67" i="4"/>
  <c r="K64" i="4"/>
  <c r="K69" i="4"/>
  <c r="K70" i="4"/>
  <c r="L60" i="4"/>
  <c r="K65" i="4"/>
  <c r="G65" i="4"/>
  <c r="G69" i="4"/>
  <c r="G68" i="4"/>
  <c r="G62" i="4"/>
  <c r="G66" i="4"/>
  <c r="G70" i="4"/>
  <c r="G63" i="4"/>
  <c r="G67" i="4"/>
  <c r="G71" i="4"/>
  <c r="G64" i="4"/>
  <c r="G61" i="4"/>
  <c r="E64" i="4"/>
  <c r="E68" i="4"/>
  <c r="E61" i="4"/>
  <c r="E63" i="4"/>
  <c r="E71" i="4"/>
  <c r="E65" i="4"/>
  <c r="E69" i="4"/>
  <c r="E62" i="4"/>
  <c r="E66" i="4"/>
  <c r="E70" i="4"/>
  <c r="E67" i="4"/>
  <c r="L70" i="4" l="1"/>
  <c r="M70" i="4" s="1"/>
  <c r="AE19" i="1" s="1"/>
  <c r="L67" i="4"/>
  <c r="M67" i="4" s="1"/>
  <c r="AE16" i="1" s="1"/>
  <c r="L61" i="4"/>
  <c r="M61" i="4" s="1"/>
  <c r="AE10" i="1" s="1"/>
  <c r="L63" i="4"/>
  <c r="M63" i="4" s="1"/>
  <c r="AE12" i="1" s="1"/>
  <c r="L68" i="4"/>
  <c r="M68" i="4" s="1"/>
  <c r="AE17" i="1" s="1"/>
  <c r="L64" i="4"/>
  <c r="M64" i="4" s="1"/>
  <c r="AE13" i="1" s="1"/>
  <c r="L69" i="4"/>
  <c r="M69" i="4" s="1"/>
  <c r="AE18" i="1" s="1"/>
  <c r="L71" i="4"/>
  <c r="M71" i="4" s="1"/>
  <c r="AE20" i="1" s="1"/>
  <c r="L66" i="4"/>
  <c r="M66" i="4" s="1"/>
  <c r="AE15" i="1" s="1"/>
  <c r="L65" i="4"/>
  <c r="M65" i="4" s="1"/>
  <c r="AE14" i="1" s="1"/>
  <c r="L62" i="4"/>
  <c r="M62" i="4" s="1"/>
  <c r="AE11" i="1" s="1"/>
</calcChain>
</file>

<file path=xl/sharedStrings.xml><?xml version="1.0" encoding="utf-8"?>
<sst xmlns="http://schemas.openxmlformats.org/spreadsheetml/2006/main" count="211" uniqueCount="72">
  <si>
    <t>Unité distances : millimètre</t>
  </si>
  <si>
    <t>Objet</t>
  </si>
  <si>
    <t>Masse unitaire (kg)</t>
  </si>
  <si>
    <t>X_CG</t>
  </si>
  <si>
    <t>Y_CG</t>
  </si>
  <si>
    <t>Z_CG</t>
  </si>
  <si>
    <t>Nota</t>
  </si>
  <si>
    <t>Total</t>
  </si>
  <si>
    <t>Devis de poids</t>
  </si>
  <si>
    <t>Origine : Tableau arrière, ligne de quille de la coque</t>
  </si>
  <si>
    <t>Coque</t>
  </si>
  <si>
    <t>Quille</t>
  </si>
  <si>
    <t>Bulbe</t>
  </si>
  <si>
    <t>Puit de quille</t>
  </si>
  <si>
    <t>Safran</t>
  </si>
  <si>
    <t>Aile</t>
  </si>
  <si>
    <t>Boite élec</t>
  </si>
  <si>
    <t>Batteries</t>
  </si>
  <si>
    <t>Actionneur et tringlerie safran</t>
  </si>
  <si>
    <t>CHERIE</t>
  </si>
  <si>
    <t>Rw</t>
  </si>
  <si>
    <t>Rv</t>
  </si>
  <si>
    <t>Rt</t>
  </si>
  <si>
    <t>Volume unitaire (m^3)</t>
  </si>
  <si>
    <t>X_CB</t>
  </si>
  <si>
    <t>Y_CB</t>
  </si>
  <si>
    <t>Z_CB</t>
  </si>
  <si>
    <t>Densité de l'eau</t>
  </si>
  <si>
    <t>Tirant d'eau (m)</t>
  </si>
  <si>
    <t>Volume (m^3)</t>
  </si>
  <si>
    <t>X_CB (m)</t>
  </si>
  <si>
    <t>Y_CB (m)</t>
  </si>
  <si>
    <t>Z_CB (m)</t>
  </si>
  <si>
    <t>Devis de flottabilité</t>
  </si>
  <si>
    <t>Poussée (kg)</t>
  </si>
  <si>
    <t>Gravité</t>
  </si>
  <si>
    <t>Etude coque seule</t>
  </si>
  <si>
    <t>Unité distances : mètre</t>
  </si>
  <si>
    <t>X</t>
  </si>
  <si>
    <t>Z</t>
  </si>
  <si>
    <t>Coordonnées bateau</t>
  </si>
  <si>
    <t>Tirant d'eau (mm)</t>
  </si>
  <si>
    <t>RECHERCHE</t>
  </si>
  <si>
    <t>Variables</t>
  </si>
  <si>
    <t>NE MODIFIER QUE LES CASES GRISEES</t>
  </si>
  <si>
    <t>Holtrop</t>
  </si>
  <si>
    <t>Fung (HSTS)</t>
  </si>
  <si>
    <t>Delft series (1/2/3)</t>
  </si>
  <si>
    <t>-</t>
  </si>
  <si>
    <t>Vitesse(knt)</t>
  </si>
  <si>
    <t>Tirant_d'eau_(m)</t>
  </si>
  <si>
    <t>Méthode:</t>
  </si>
  <si>
    <t>Méthode_choisie</t>
  </si>
  <si>
    <t>Rt(N)</t>
  </si>
  <si>
    <t>Froude</t>
  </si>
  <si>
    <t>Tirant_d'eau(m)</t>
  </si>
  <si>
    <t>Lwl(m)</t>
  </si>
  <si>
    <t>Tirant_d'eau_pour_Froude</t>
  </si>
  <si>
    <t>Etude coque nue - statistique (NavCAD)</t>
  </si>
  <si>
    <t>Résistance à l'avancement</t>
  </si>
  <si>
    <t>Représentation des centres d'effort</t>
  </si>
  <si>
    <t>Etude coque nue - potentielle (CHERIE)</t>
  </si>
  <si>
    <t>Hypothèse : Capable d'alligner les centres de gravités et de poussée selon l'axe longitudinal (le boat s'enfonce à la vertical)</t>
  </si>
  <si>
    <t>Rt CHERIE</t>
  </si>
  <si>
    <t>Rt ajusté (facteur de forme NavCAD)</t>
  </si>
  <si>
    <t>Facteur de forme</t>
  </si>
  <si>
    <t>Issues de NavCAD</t>
  </si>
  <si>
    <t>Comparaison des résistances totales</t>
  </si>
  <si>
    <t>A partir de 0.16m de tirant d'eau le tableau arrière est immergé et les calculs divergent</t>
  </si>
  <si>
    <t>Conclusion : Pour une vitesse comprise entre 1 et 4 nœuds les modèles statistiques se rapprochent de la résistance calculée par CHERIE. Il semble que le modèle de Fung se rapproche le plus des calculs potentiels. Cependant le Delft Series permet de maximiser les calculs et pourrait être une bonne première approche dans un but conservatif.</t>
  </si>
  <si>
    <t>Champ de vague typique (Fr=0.2)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</si>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</sst>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00"/>
    <numFmt numFmtId="167" formatCode="0.0000"/>
  </numFmts>
  <fonts count="11"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6"/>
      <color theme="1"/>
      <name val="Calibri"/>
      <family val="2"/>
      <scheme val="minor"/>
    </font>
    <font>
      <b/>
      <sz val="18"/>
      <color rgb="FFFF0000"/>
      <name val="Calibri"/>
      <family val="2"/>
      <scheme val="minor"/>
    </font>
    <font>
      <sz val="11"/>
      <color rgb="FFFF0000"/>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0"/>
        <bgColor indexed="64"/>
      </patternFill>
    </fill>
    <fill>
      <patternFill patternType="solid">
        <fgColor theme="9" tint="0.399975585192419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style="slantDashDot">
        <color indexed="64"/>
      </right>
      <top/>
      <bottom/>
      <diagonal/>
    </border>
    <border>
      <left/>
      <right/>
      <top/>
      <bottom style="slantDashDot">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slantDashDot">
        <color indexed="64"/>
      </right>
      <top style="slantDashDot">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slantDashDot">
        <color indexed="64"/>
      </right>
      <top/>
      <bottom style="slantDashDot">
        <color indexed="64"/>
      </bottom>
      <diagonal/>
    </border>
    <border>
      <left/>
      <right/>
      <top style="slantDashDot">
        <color indexed="64"/>
      </top>
      <bottom/>
      <diagonal/>
    </border>
    <border>
      <left style="slantDashDot">
        <color indexed="64"/>
      </left>
      <right style="slantDashDot">
        <color indexed="64"/>
      </right>
      <top style="slantDashDot">
        <color indexed="64"/>
      </top>
      <bottom style="slantDashDot">
        <color indexed="64"/>
      </bottom>
      <diagonal/>
    </border>
    <border>
      <left style="slantDashDot">
        <color indexed="64"/>
      </left>
      <right/>
      <top style="slantDashDot">
        <color indexed="64"/>
      </top>
      <bottom/>
      <diagonal/>
    </border>
  </borders>
  <cellStyleXfs count="1">
    <xf numFmtId="0" fontId="0" fillId="0" borderId="0"/>
  </cellStyleXfs>
  <cellXfs count="109">
    <xf numFmtId="0" fontId="0" fillId="0" borderId="0" xfId="0"/>
    <xf numFmtId="0" fontId="1" fillId="2" borderId="0" xfId="0" applyFont="1" applyFill="1" applyAlignment="1">
      <alignment vertical="center" wrapText="1"/>
    </xf>
    <xf numFmtId="0" fontId="1" fillId="3" borderId="0" xfId="0" applyFont="1" applyFill="1" applyAlignment="1">
      <alignment vertical="center" wrapText="1"/>
    </xf>
    <xf numFmtId="0" fontId="1" fillId="0" borderId="1" xfId="0" applyFont="1" applyBorder="1" applyAlignment="1">
      <alignment vertical="center" wrapText="1"/>
    </xf>
    <xf numFmtId="0" fontId="0" fillId="0" borderId="1" xfId="0" applyBorder="1" applyAlignment="1">
      <alignment vertical="center" wrapText="1"/>
    </xf>
    <xf numFmtId="166" fontId="0" fillId="0" borderId="1" xfId="0" applyNumberFormat="1" applyBorder="1"/>
    <xf numFmtId="165" fontId="0" fillId="0" borderId="1" xfId="0" applyNumberFormat="1" applyBorder="1" applyAlignment="1">
      <alignment vertical="center" wrapText="1"/>
    </xf>
    <xf numFmtId="1" fontId="1" fillId="2" borderId="0" xfId="0" applyNumberFormat="1" applyFont="1" applyFill="1" applyAlignment="1">
      <alignment vertical="center" wrapText="1"/>
    </xf>
    <xf numFmtId="0" fontId="0" fillId="4" borderId="1" xfId="0" applyFill="1" applyBorder="1" applyAlignment="1">
      <alignment vertical="center" wrapText="1"/>
    </xf>
    <xf numFmtId="165" fontId="0" fillId="4" borderId="1" xfId="0" applyNumberFormat="1" applyFill="1" applyBorder="1" applyAlignment="1">
      <alignment vertical="center" wrapText="1"/>
    </xf>
    <xf numFmtId="166" fontId="0" fillId="4" borderId="1" xfId="0" applyNumberFormat="1" applyFill="1" applyBorder="1"/>
    <xf numFmtId="0" fontId="0" fillId="4" borderId="0" xfId="0" applyFill="1"/>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vertical="center" wrapText="1"/>
    </xf>
    <xf numFmtId="0" fontId="0" fillId="5" borderId="2" xfId="0" applyFill="1" applyBorder="1" applyAlignment="1">
      <alignment vertical="center" wrapText="1"/>
    </xf>
    <xf numFmtId="0" fontId="1" fillId="5" borderId="2" xfId="0" applyFont="1" applyFill="1" applyBorder="1" applyAlignment="1">
      <alignment vertical="center" wrapText="1"/>
    </xf>
    <xf numFmtId="0" fontId="0" fillId="5" borderId="0" xfId="0" applyFill="1"/>
    <xf numFmtId="0" fontId="0" fillId="5" borderId="2" xfId="0" applyFill="1" applyBorder="1"/>
    <xf numFmtId="0" fontId="5" fillId="5" borderId="0" xfId="0" applyFont="1" applyFill="1"/>
    <xf numFmtId="0" fontId="0" fillId="5" borderId="3" xfId="0" applyFill="1" applyBorder="1"/>
    <xf numFmtId="0" fontId="2" fillId="5" borderId="0" xfId="0" applyFont="1" applyFill="1"/>
    <xf numFmtId="0" fontId="4" fillId="5" borderId="0" xfId="0" applyFont="1" applyFill="1" applyAlignment="1">
      <alignment vertical="center"/>
    </xf>
    <xf numFmtId="0" fontId="1" fillId="5" borderId="1" xfId="0" applyFont="1" applyFill="1" applyBorder="1"/>
    <xf numFmtId="0" fontId="1" fillId="5" borderId="0" xfId="0" applyFont="1" applyFill="1" applyBorder="1"/>
    <xf numFmtId="0" fontId="0" fillId="5" borderId="0" xfId="0" applyFill="1" applyBorder="1"/>
    <xf numFmtId="0" fontId="0" fillId="5" borderId="1" xfId="0" applyFill="1" applyBorder="1"/>
    <xf numFmtId="164" fontId="0" fillId="5" borderId="1" xfId="0" applyNumberFormat="1" applyFill="1" applyBorder="1"/>
    <xf numFmtId="164" fontId="0" fillId="5" borderId="0" xfId="0" applyNumberFormat="1" applyFill="1"/>
    <xf numFmtId="0" fontId="0" fillId="5" borderId="0" xfId="0" applyFill="1" applyAlignment="1">
      <alignment vertical="center"/>
    </xf>
    <xf numFmtId="2" fontId="0" fillId="5" borderId="1" xfId="0" applyNumberFormat="1" applyFill="1" applyBorder="1"/>
    <xf numFmtId="0" fontId="0" fillId="5" borderId="2" xfId="0" applyFill="1" applyBorder="1" applyAlignment="1">
      <alignment vertical="center"/>
    </xf>
    <xf numFmtId="2" fontId="0" fillId="5" borderId="2" xfId="0" applyNumberFormat="1" applyFill="1" applyBorder="1"/>
    <xf numFmtId="0" fontId="0" fillId="0" borderId="0" xfId="0" applyBorder="1"/>
    <xf numFmtId="164" fontId="0" fillId="5" borderId="0" xfId="0" applyNumberFormat="1" applyFill="1" applyBorder="1"/>
    <xf numFmtId="0" fontId="4" fillId="5" borderId="0" xfId="0" applyFont="1" applyFill="1"/>
    <xf numFmtId="0" fontId="6" fillId="5" borderId="1" xfId="0" applyFont="1" applyFill="1" applyBorder="1"/>
    <xf numFmtId="0" fontId="6" fillId="5" borderId="0" xfId="0" applyFont="1" applyFill="1"/>
    <xf numFmtId="0" fontId="3" fillId="5" borderId="0" xfId="0" applyFont="1" applyFill="1" applyBorder="1"/>
    <xf numFmtId="0" fontId="0" fillId="5" borderId="7" xfId="0" applyFill="1" applyBorder="1"/>
    <xf numFmtId="0" fontId="0" fillId="5" borderId="8" xfId="0" applyFill="1" applyBorder="1"/>
    <xf numFmtId="0" fontId="3" fillId="5" borderId="9" xfId="0" applyFont="1" applyFill="1" applyBorder="1"/>
    <xf numFmtId="0" fontId="1" fillId="5" borderId="11" xfId="0" applyFont="1" applyFill="1" applyBorder="1"/>
    <xf numFmtId="0" fontId="0" fillId="5" borderId="12" xfId="0" applyFill="1" applyBorder="1"/>
    <xf numFmtId="0" fontId="0" fillId="5" borderId="11" xfId="0" applyFill="1" applyBorder="1"/>
    <xf numFmtId="0" fontId="6" fillId="5" borderId="12" xfId="0" applyFont="1" applyFill="1" applyBorder="1"/>
    <xf numFmtId="0" fontId="0" fillId="5" borderId="13" xfId="0" applyFill="1" applyBorder="1"/>
    <xf numFmtId="0" fontId="0" fillId="5" borderId="14" xfId="0" applyFill="1" applyBorder="1"/>
    <xf numFmtId="0" fontId="6" fillId="5" borderId="14" xfId="0" applyFont="1" applyFill="1" applyBorder="1"/>
    <xf numFmtId="0" fontId="6" fillId="5" borderId="15" xfId="0" applyFont="1" applyFill="1" applyBorder="1"/>
    <xf numFmtId="0" fontId="2" fillId="5" borderId="6" xfId="0" applyFont="1" applyFill="1" applyBorder="1"/>
    <xf numFmtId="0" fontId="9" fillId="5" borderId="0" xfId="0" applyFont="1" applyFill="1"/>
    <xf numFmtId="0" fontId="0" fillId="5" borderId="16" xfId="0" applyFill="1" applyBorder="1"/>
    <xf numFmtId="0" fontId="0" fillId="0" borderId="17" xfId="0" applyBorder="1" applyAlignment="1">
      <alignment vertical="center" wrapText="1"/>
    </xf>
    <xf numFmtId="0" fontId="0" fillId="4" borderId="18" xfId="0" applyFill="1" applyBorder="1" applyAlignment="1">
      <alignment vertical="center" wrapText="1"/>
    </xf>
    <xf numFmtId="0" fontId="0" fillId="4" borderId="4" xfId="0" applyFill="1" applyBorder="1" applyAlignment="1">
      <alignment vertical="center" wrapText="1"/>
    </xf>
    <xf numFmtId="0" fontId="0" fillId="4" borderId="19" xfId="0" applyFill="1" applyBorder="1" applyAlignment="1">
      <alignment vertical="center" wrapText="1"/>
    </xf>
    <xf numFmtId="0" fontId="1" fillId="5" borderId="20" xfId="0" applyFont="1" applyFill="1" applyBorder="1"/>
    <xf numFmtId="0" fontId="0" fillId="5" borderId="21" xfId="0" applyFill="1" applyBorder="1"/>
    <xf numFmtId="0" fontId="0" fillId="5" borderId="22" xfId="0" applyFill="1" applyBorder="1"/>
    <xf numFmtId="0" fontId="7" fillId="5" borderId="0" xfId="0" applyFont="1" applyFill="1"/>
    <xf numFmtId="0" fontId="0" fillId="5" borderId="15" xfId="0" applyFill="1" applyBorder="1"/>
    <xf numFmtId="0" fontId="0" fillId="5" borderId="30" xfId="0" applyFill="1" applyBorder="1"/>
    <xf numFmtId="0" fontId="0" fillId="5" borderId="33" xfId="0" applyFill="1" applyBorder="1"/>
    <xf numFmtId="0" fontId="0" fillId="5" borderId="24" xfId="0" applyFill="1" applyBorder="1"/>
    <xf numFmtId="0" fontId="0" fillId="5" borderId="25" xfId="0" applyFill="1" applyBorder="1"/>
    <xf numFmtId="0" fontId="0" fillId="5" borderId="29" xfId="0" applyFill="1" applyBorder="1"/>
    <xf numFmtId="0" fontId="0" fillId="5" borderId="26" xfId="0" applyFill="1" applyBorder="1"/>
    <xf numFmtId="0" fontId="0" fillId="5" borderId="34" xfId="0" applyFill="1" applyBorder="1"/>
    <xf numFmtId="166" fontId="0" fillId="5" borderId="27" xfId="0" applyNumberFormat="1" applyFill="1" applyBorder="1"/>
    <xf numFmtId="0" fontId="0" fillId="5" borderId="23" xfId="0" applyFill="1" applyBorder="1"/>
    <xf numFmtId="0" fontId="0" fillId="5" borderId="27" xfId="0" applyFill="1" applyBorder="1"/>
    <xf numFmtId="0" fontId="0" fillId="5" borderId="17" xfId="0" applyFill="1" applyBorder="1"/>
    <xf numFmtId="166" fontId="0" fillId="5" borderId="12" xfId="0" applyNumberFormat="1" applyFill="1" applyBorder="1"/>
    <xf numFmtId="0" fontId="0" fillId="5" borderId="31" xfId="0" applyFill="1" applyBorder="1"/>
    <xf numFmtId="0" fontId="0" fillId="5" borderId="28" xfId="0" applyFill="1" applyBorder="1"/>
    <xf numFmtId="166" fontId="0" fillId="5" borderId="15" xfId="0" applyNumberFormat="1" applyFill="1" applyBorder="1"/>
    <xf numFmtId="0" fontId="7" fillId="4" borderId="0" xfId="0" applyFont="1" applyFill="1"/>
    <xf numFmtId="0" fontId="0" fillId="5" borderId="38" xfId="0" applyFill="1" applyBorder="1" applyAlignment="1">
      <alignment vertical="center"/>
    </xf>
    <xf numFmtId="0" fontId="0" fillId="5" borderId="39" xfId="0" applyFill="1" applyBorder="1" applyAlignment="1">
      <alignment horizontal="right"/>
    </xf>
    <xf numFmtId="167" fontId="0" fillId="5" borderId="15" xfId="0" applyNumberFormat="1" applyFill="1" applyBorder="1"/>
    <xf numFmtId="0" fontId="8" fillId="5" borderId="1" xfId="0" applyFont="1" applyFill="1" applyBorder="1"/>
    <xf numFmtId="167" fontId="0" fillId="5" borderId="13" xfId="0" applyNumberFormat="1" applyFill="1" applyBorder="1"/>
    <xf numFmtId="0" fontId="0" fillId="5" borderId="40" xfId="0" applyFill="1" applyBorder="1"/>
    <xf numFmtId="0" fontId="10" fillId="5" borderId="0" xfId="0" applyFont="1" applyFill="1" applyAlignment="1">
      <alignment vertical="center"/>
    </xf>
    <xf numFmtId="0" fontId="0" fillId="5" borderId="42" xfId="0" applyFill="1" applyBorder="1"/>
    <xf numFmtId="0" fontId="1" fillId="6" borderId="0" xfId="0" applyFont="1" applyFill="1" applyBorder="1" applyAlignment="1">
      <alignment vertical="center" wrapText="1"/>
    </xf>
    <xf numFmtId="164" fontId="1" fillId="6" borderId="0" xfId="0" applyNumberFormat="1" applyFont="1" applyFill="1"/>
    <xf numFmtId="11" fontId="0" fillId="0" borderId="0" xfId="0" applyNumberFormat="1"/>
    <xf numFmtId="166" fontId="0" fillId="5" borderId="1" xfId="0" applyNumberFormat="1" applyFill="1" applyBorder="1"/>
    <xf numFmtId="11" fontId="0" fillId="5" borderId="0" xfId="0" applyNumberFormat="1" applyFill="1"/>
    <xf numFmtId="165" fontId="0" fillId="5" borderId="0" xfId="0" applyNumberFormat="1" applyFill="1"/>
    <xf numFmtId="11" fontId="0" fillId="5" borderId="1" xfId="0" applyNumberFormat="1" applyFill="1" applyBorder="1"/>
    <xf numFmtId="11" fontId="0" fillId="5" borderId="14" xfId="0" applyNumberFormat="1" applyFill="1" applyBorder="1"/>
    <xf numFmtId="166" fontId="0" fillId="5" borderId="14" xfId="0" applyNumberFormat="1" applyFill="1" applyBorder="1"/>
    <xf numFmtId="0" fontId="0" fillId="5" borderId="41" xfId="0" applyFill="1" applyBorder="1" applyAlignment="1">
      <alignment horizontal="center" vertical="center" wrapText="1"/>
    </xf>
    <xf numFmtId="0" fontId="0" fillId="5" borderId="16" xfId="0" applyFill="1" applyBorder="1" applyAlignment="1">
      <alignment horizontal="center" vertical="center" wrapText="1"/>
    </xf>
    <xf numFmtId="0" fontId="4" fillId="5" borderId="43" xfId="0" applyFont="1" applyFill="1" applyBorder="1" applyAlignment="1">
      <alignment horizontal="left" vertical="center" wrapText="1"/>
    </xf>
    <xf numFmtId="0" fontId="4" fillId="5" borderId="41" xfId="0" applyFont="1" applyFill="1" applyBorder="1" applyAlignment="1">
      <alignment horizontal="left" vertical="center" wrapText="1"/>
    </xf>
    <xf numFmtId="0" fontId="0" fillId="5" borderId="0" xfId="0" applyFill="1" applyAlignment="1">
      <alignment horizontal="center" vertical="top" wrapText="1"/>
    </xf>
    <xf numFmtId="0" fontId="0" fillId="5" borderId="5" xfId="0" applyFill="1" applyBorder="1" applyAlignment="1">
      <alignment horizontal="center"/>
    </xf>
    <xf numFmtId="0" fontId="0" fillId="5" borderId="10" xfId="0" applyFill="1" applyBorder="1" applyAlignment="1">
      <alignment horizontal="center"/>
    </xf>
    <xf numFmtId="0" fontId="0" fillId="5" borderId="32" xfId="0" applyFill="1" applyBorder="1" applyAlignment="1">
      <alignment horizontal="center"/>
    </xf>
    <xf numFmtId="0" fontId="0" fillId="5" borderId="24" xfId="0" applyFill="1" applyBorder="1" applyAlignment="1">
      <alignment horizontal="center"/>
    </xf>
    <xf numFmtId="0" fontId="0" fillId="5" borderId="25" xfId="0" applyFill="1" applyBorder="1" applyAlignment="1">
      <alignment horizontal="center"/>
    </xf>
    <xf numFmtId="0" fontId="0" fillId="5" borderId="29" xfId="0" applyFill="1" applyBorder="1" applyAlignment="1">
      <alignment horizontal="center"/>
    </xf>
    <xf numFmtId="0" fontId="0" fillId="5" borderId="35" xfId="0" applyFill="1" applyBorder="1" applyAlignment="1">
      <alignment horizontal="center"/>
    </xf>
    <xf numFmtId="0" fontId="0" fillId="5" borderId="36" xfId="0" applyFill="1" applyBorder="1" applyAlignment="1">
      <alignment horizontal="center"/>
    </xf>
    <xf numFmtId="0" fontId="0" fillId="5" borderId="37"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Boat</c:v>
          </c:tx>
          <c:spPr>
            <a:ln w="19050" cap="rnd">
              <a:solidFill>
                <a:schemeClr val="accent6"/>
              </a:solidFill>
              <a:round/>
            </a:ln>
            <a:effectLst/>
          </c:spPr>
          <c:marker>
            <c:symbol val="none"/>
          </c:marker>
          <c:xVal>
            <c:numRef>
              <c:f>Datas!$A$5:$A$64</c:f>
              <c:numCache>
                <c:formatCode>0.00</c:formatCode>
                <c:ptCount val="60"/>
                <c:pt idx="0">
                  <c:v>1.48883374689825</c:v>
                </c:pt>
                <c:pt idx="1">
                  <c:v>2.4400330851943801</c:v>
                </c:pt>
                <c:pt idx="2">
                  <c:v>1036.4764267989999</c:v>
                </c:pt>
                <c:pt idx="3">
                  <c:v>1088.1306865177801</c:v>
                </c:pt>
                <c:pt idx="4">
                  <c:v>1144.0446650123999</c:v>
                </c:pt>
                <c:pt idx="5">
                  <c:v>1260.1323407775001</c:v>
                </c:pt>
                <c:pt idx="6">
                  <c:v>1260.3391232423401</c:v>
                </c:pt>
                <c:pt idx="7">
                  <c:v>786.35235732009903</c:v>
                </c:pt>
                <c:pt idx="8">
                  <c:v>904.30107526881704</c:v>
                </c:pt>
                <c:pt idx="9">
                  <c:v>397.39454094292802</c:v>
                </c:pt>
                <c:pt idx="10">
                  <c:v>400.04135649296899</c:v>
                </c:pt>
                <c:pt idx="11">
                  <c:v>81.720430107526795</c:v>
                </c:pt>
                <c:pt idx="12">
                  <c:v>90.033085194375403</c:v>
                </c:pt>
                <c:pt idx="13">
                  <c:v>399.71050454921402</c:v>
                </c:pt>
                <c:pt idx="14">
                  <c:v>397.68403639371297</c:v>
                </c:pt>
                <c:pt idx="15">
                  <c:v>908.89164598842001</c:v>
                </c:pt>
                <c:pt idx="16">
                  <c:v>1185.3184449958601</c:v>
                </c:pt>
                <c:pt idx="17">
                  <c:v>1601.4474772539199</c:v>
                </c:pt>
                <c:pt idx="18">
                  <c:v>1770.1406120760901</c:v>
                </c:pt>
                <c:pt idx="19">
                  <c:v>1492.63854425144</c:v>
                </c:pt>
                <c:pt idx="20">
                  <c:v>1496.56741108354</c:v>
                </c:pt>
                <c:pt idx="21">
                  <c:v>1578.2464846980899</c:v>
                </c:pt>
                <c:pt idx="22">
                  <c:v>1689.9090157154601</c:v>
                </c:pt>
                <c:pt idx="23">
                  <c:v>1848.80066170388</c:v>
                </c:pt>
                <c:pt idx="24">
                  <c:v>2054.9214226633499</c:v>
                </c:pt>
                <c:pt idx="25">
                  <c:v>2226.5922249793198</c:v>
                </c:pt>
                <c:pt idx="26">
                  <c:v>2368.1968569065298</c:v>
                </c:pt>
                <c:pt idx="27">
                  <c:v>2402.44003308519</c:v>
                </c:pt>
                <c:pt idx="28">
                  <c:v>2406.41025641025</c:v>
                </c:pt>
                <c:pt idx="29">
                  <c:v>2401.8196856906502</c:v>
                </c:pt>
                <c:pt idx="30">
                  <c:v>2375.8064516129002</c:v>
                </c:pt>
                <c:pt idx="31">
                  <c:v>2336.9727047146398</c:v>
                </c:pt>
                <c:pt idx="32">
                  <c:v>2259.3879239040498</c:v>
                </c:pt>
                <c:pt idx="33">
                  <c:v>2121.5053763440801</c:v>
                </c:pt>
                <c:pt idx="34">
                  <c:v>1944.83043837882</c:v>
                </c:pt>
                <c:pt idx="35">
                  <c:v>1750.99255583126</c:v>
                </c:pt>
                <c:pt idx="36">
                  <c:v>1617.4524400330799</c:v>
                </c:pt>
                <c:pt idx="37">
                  <c:v>1257.9404466501201</c:v>
                </c:pt>
                <c:pt idx="38">
                  <c:v>1219.02398676592</c:v>
                </c:pt>
                <c:pt idx="39">
                  <c:v>1124.23490488006</c:v>
                </c:pt>
                <c:pt idx="40">
                  <c:v>1046.81555004135</c:v>
                </c:pt>
                <c:pt idx="41">
                  <c:v>965.13647642679803</c:v>
                </c:pt>
                <c:pt idx="42">
                  <c:v>862.03473945409405</c:v>
                </c:pt>
                <c:pt idx="43">
                  <c:v>784.822167080231</c:v>
                </c:pt>
                <c:pt idx="44">
                  <c:v>862.48966087675694</c:v>
                </c:pt>
                <c:pt idx="45">
                  <c:v>961.53846153846098</c:v>
                </c:pt>
                <c:pt idx="46">
                  <c:v>1034.6980976013199</c:v>
                </c:pt>
                <c:pt idx="47">
                  <c:v>1069.1066997518601</c:v>
                </c:pt>
                <c:pt idx="48">
                  <c:v>1307.5268817204301</c:v>
                </c:pt>
                <c:pt idx="49">
                  <c:v>1152.6881720430099</c:v>
                </c:pt>
                <c:pt idx="50">
                  <c:v>950.49627791563296</c:v>
                </c:pt>
                <c:pt idx="51">
                  <c:v>752.77088502894901</c:v>
                </c:pt>
                <c:pt idx="52">
                  <c:v>555.12820512820497</c:v>
                </c:pt>
                <c:pt idx="53">
                  <c:v>366.17038875103299</c:v>
                </c:pt>
                <c:pt idx="54">
                  <c:v>326.71629445822902</c:v>
                </c:pt>
                <c:pt idx="55">
                  <c:v>57.857733664185297</c:v>
                </c:pt>
                <c:pt idx="56">
                  <c:v>-53.970223325062001</c:v>
                </c:pt>
                <c:pt idx="57">
                  <c:v>85.732009925558302</c:v>
                </c:pt>
                <c:pt idx="58">
                  <c:v>207.361455748552</c:v>
                </c:pt>
                <c:pt idx="59">
                  <c:v>1.48883374689825</c:v>
                </c:pt>
              </c:numCache>
            </c:numRef>
          </c:xVal>
          <c:yVal>
            <c:numRef>
              <c:f>Datas!$B$5:$B$64</c:f>
              <c:numCache>
                <c:formatCode>0.00</c:formatCode>
                <c:ptCount val="60"/>
                <c:pt idx="0">
                  <c:v>150.92307692307699</c:v>
                </c:pt>
                <c:pt idx="1">
                  <c:v>247.34615384615299</c:v>
                </c:pt>
                <c:pt idx="2">
                  <c:v>427.61538461538402</c:v>
                </c:pt>
                <c:pt idx="3">
                  <c:v>431.80769230769101</c:v>
                </c:pt>
                <c:pt idx="4">
                  <c:v>431.80769230769101</c:v>
                </c:pt>
                <c:pt idx="5">
                  <c:v>427.61538461538402</c:v>
                </c:pt>
                <c:pt idx="6">
                  <c:v>448.57692307692201</c:v>
                </c:pt>
                <c:pt idx="7">
                  <c:v>796.53846153846098</c:v>
                </c:pt>
                <c:pt idx="8">
                  <c:v>1416.99999999999</c:v>
                </c:pt>
                <c:pt idx="9">
                  <c:v>1479.88461538461</c:v>
                </c:pt>
                <c:pt idx="10">
                  <c:v>1312.1923076922999</c:v>
                </c:pt>
                <c:pt idx="11">
                  <c:v>1307.99999999999</c:v>
                </c:pt>
                <c:pt idx="12">
                  <c:v>1714.65384615384</c:v>
                </c:pt>
                <c:pt idx="13">
                  <c:v>1714.65384615384</c:v>
                </c:pt>
                <c:pt idx="14">
                  <c:v>1509.23076923076</c:v>
                </c:pt>
                <c:pt idx="15">
                  <c:v>1446.3461538461499</c:v>
                </c:pt>
                <c:pt idx="16">
                  <c:v>2871.73076923076</c:v>
                </c:pt>
                <c:pt idx="17">
                  <c:v>2762.73076923076</c:v>
                </c:pt>
                <c:pt idx="18">
                  <c:v>679.15384615384596</c:v>
                </c:pt>
                <c:pt idx="19">
                  <c:v>452.76923076922998</c:v>
                </c:pt>
                <c:pt idx="20">
                  <c:v>415.03846153846098</c:v>
                </c:pt>
                <c:pt idx="21">
                  <c:v>410.84615384615302</c:v>
                </c:pt>
                <c:pt idx="22">
                  <c:v>394.07692307692201</c:v>
                </c:pt>
                <c:pt idx="23">
                  <c:v>368.923076923076</c:v>
                </c:pt>
                <c:pt idx="24">
                  <c:v>335.38461538461502</c:v>
                </c:pt>
                <c:pt idx="25">
                  <c:v>297.65384615384602</c:v>
                </c:pt>
                <c:pt idx="26">
                  <c:v>264.11538461538402</c:v>
                </c:pt>
                <c:pt idx="27">
                  <c:v>247.34615384615299</c:v>
                </c:pt>
                <c:pt idx="28">
                  <c:v>213.80769230769101</c:v>
                </c:pt>
                <c:pt idx="29">
                  <c:v>184.461538461538</c:v>
                </c:pt>
                <c:pt idx="30">
                  <c:v>163.5</c:v>
                </c:pt>
                <c:pt idx="31">
                  <c:v>150.92307692307699</c:v>
                </c:pt>
                <c:pt idx="32">
                  <c:v>134.15384615384599</c:v>
                </c:pt>
                <c:pt idx="33">
                  <c:v>108.99999999999901</c:v>
                </c:pt>
                <c:pt idx="34">
                  <c:v>75.461538461538495</c:v>
                </c:pt>
                <c:pt idx="35">
                  <c:v>46.115384615384698</c:v>
                </c:pt>
                <c:pt idx="36">
                  <c:v>25.153846153845699</c:v>
                </c:pt>
                <c:pt idx="37">
                  <c:v>-666.57692307692196</c:v>
                </c:pt>
                <c:pt idx="38">
                  <c:v>-687.53846153846098</c:v>
                </c:pt>
                <c:pt idx="39">
                  <c:v>-704.30769230769101</c:v>
                </c:pt>
                <c:pt idx="40">
                  <c:v>-704.30769230769101</c:v>
                </c:pt>
                <c:pt idx="41">
                  <c:v>-700.11538461538396</c:v>
                </c:pt>
                <c:pt idx="42">
                  <c:v>-687.53846153846098</c:v>
                </c:pt>
                <c:pt idx="43">
                  <c:v>-666.57692307692196</c:v>
                </c:pt>
                <c:pt idx="44">
                  <c:v>-641.423076923076</c:v>
                </c:pt>
                <c:pt idx="45">
                  <c:v>-628.84615384615302</c:v>
                </c:pt>
                <c:pt idx="46">
                  <c:v>-624.65384615384596</c:v>
                </c:pt>
                <c:pt idx="47">
                  <c:v>-624.65384615384596</c:v>
                </c:pt>
                <c:pt idx="48">
                  <c:v>0</c:v>
                </c:pt>
                <c:pt idx="49">
                  <c:v>0</c:v>
                </c:pt>
                <c:pt idx="50">
                  <c:v>-4.19230769230807</c:v>
                </c:pt>
                <c:pt idx="51">
                  <c:v>8.3846153846152394</c:v>
                </c:pt>
                <c:pt idx="52">
                  <c:v>29.346153846153801</c:v>
                </c:pt>
                <c:pt idx="53">
                  <c:v>58.692307692307601</c:v>
                </c:pt>
                <c:pt idx="54">
                  <c:v>-16.769230769230902</c:v>
                </c:pt>
                <c:pt idx="55">
                  <c:v>-238.961538461538</c:v>
                </c:pt>
                <c:pt idx="56">
                  <c:v>-238.961538461538</c:v>
                </c:pt>
                <c:pt idx="57">
                  <c:v>-29.346153846153801</c:v>
                </c:pt>
                <c:pt idx="58">
                  <c:v>92.230769230769496</c:v>
                </c:pt>
                <c:pt idx="59">
                  <c:v>150.92307692307699</c:v>
                </c:pt>
              </c:numCache>
            </c:numRef>
          </c:yVal>
          <c:smooth val="0"/>
          <c:extLst>
            <c:ext xmlns:c16="http://schemas.microsoft.com/office/drawing/2014/chart" uri="{C3380CC4-5D6E-409C-BE32-E72D297353CC}">
              <c16:uniqueId val="{00000000-B96B-442C-9D7B-01AA63D4FB0D}"/>
            </c:ext>
          </c:extLst>
        </c:ser>
        <c:ser>
          <c:idx val="1"/>
          <c:order val="1"/>
          <c:tx>
            <c:v>CG</c:v>
          </c:tx>
          <c:spPr>
            <a:ln w="25400" cap="rnd">
              <a:noFill/>
              <a:round/>
            </a:ln>
            <a:effectLst/>
          </c:spPr>
          <c:marker>
            <c:symbol val="circle"/>
            <c:size val="5"/>
            <c:spPr>
              <a:solidFill>
                <a:schemeClr val="accent2"/>
              </a:solidFill>
              <a:ln w="9525">
                <a:solidFill>
                  <a:schemeClr val="accent2"/>
                </a:solidFill>
              </a:ln>
              <a:effectLst/>
            </c:spPr>
          </c:marker>
          <c:xVal>
            <c:numRef>
              <c:f>'Devis de masse'!$C$23</c:f>
              <c:numCache>
                <c:formatCode>General</c:formatCode>
                <c:ptCount val="1"/>
                <c:pt idx="0">
                  <c:v>912.07142857142856</c:v>
                </c:pt>
              </c:numCache>
            </c:numRef>
          </c:xVal>
          <c:yVal>
            <c:numRef>
              <c:f>'Devis de masse'!$E$23</c:f>
              <c:numCache>
                <c:formatCode>General</c:formatCode>
                <c:ptCount val="1"/>
                <c:pt idx="0">
                  <c:v>-128.28571428571428</c:v>
                </c:pt>
              </c:numCache>
            </c:numRef>
          </c:yVal>
          <c:smooth val="0"/>
          <c:extLst>
            <c:ext xmlns:c16="http://schemas.microsoft.com/office/drawing/2014/chart" uri="{C3380CC4-5D6E-409C-BE32-E72D297353CC}">
              <c16:uniqueId val="{00000001-B96B-442C-9D7B-01AA63D4FB0D}"/>
            </c:ext>
          </c:extLst>
        </c:ser>
        <c:ser>
          <c:idx val="2"/>
          <c:order val="2"/>
          <c:tx>
            <c:v>CB</c:v>
          </c:tx>
          <c:spPr>
            <a:ln w="25400" cap="rnd">
              <a:noFill/>
              <a:round/>
            </a:ln>
            <a:effectLst/>
          </c:spPr>
          <c:marker>
            <c:symbol val="circle"/>
            <c:size val="5"/>
            <c:spPr>
              <a:solidFill>
                <a:schemeClr val="tx2"/>
              </a:solidFill>
              <a:ln w="9525">
                <a:solidFill>
                  <a:schemeClr val="tx2"/>
                </a:solidFill>
              </a:ln>
              <a:effectLst/>
            </c:spPr>
          </c:marker>
          <c:xVal>
            <c:numRef>
              <c:f>'Devis de masse'!$L$23</c:f>
              <c:numCache>
                <c:formatCode>General</c:formatCode>
                <c:ptCount val="1"/>
                <c:pt idx="0">
                  <c:v>1016.4722036757182</c:v>
                </c:pt>
              </c:numCache>
            </c:numRef>
          </c:xVal>
          <c:yVal>
            <c:numRef>
              <c:f>'Devis de masse'!$N$23</c:f>
              <c:numCache>
                <c:formatCode>General</c:formatCode>
                <c:ptCount val="1"/>
                <c:pt idx="0">
                  <c:v>83.954576787131117</c:v>
                </c:pt>
              </c:numCache>
            </c:numRef>
          </c:yVal>
          <c:smooth val="0"/>
          <c:extLst>
            <c:ext xmlns:c16="http://schemas.microsoft.com/office/drawing/2014/chart" uri="{C3380CC4-5D6E-409C-BE32-E72D297353CC}">
              <c16:uniqueId val="{00000002-B96B-442C-9D7B-01AA63D4FB0D}"/>
            </c:ext>
          </c:extLst>
        </c:ser>
        <c:ser>
          <c:idx val="3"/>
          <c:order val="3"/>
          <c:tx>
            <c:v>Waterline</c:v>
          </c:tx>
          <c:spPr>
            <a:ln w="19050" cap="rnd">
              <a:solidFill>
                <a:schemeClr val="accent1"/>
              </a:solidFill>
              <a:round/>
            </a:ln>
            <a:effectLst/>
          </c:spPr>
          <c:marker>
            <c:symbol val="none"/>
          </c:marker>
          <c:xVal>
            <c:numLit>
              <c:formatCode>General</c:formatCode>
              <c:ptCount val="2"/>
              <c:pt idx="0">
                <c:v>-500</c:v>
              </c:pt>
              <c:pt idx="1">
                <c:v>3000</c:v>
              </c:pt>
            </c:numLit>
          </c:xVal>
          <c:yVal>
            <c:numRef>
              <c:f>('Devis de masse'!$J$14,'Devis de masse'!$J$14)</c:f>
              <c:numCache>
                <c:formatCode>0.0</c:formatCode>
                <c:ptCount val="2"/>
                <c:pt idx="0">
                  <c:v>187.33231985365853</c:v>
                </c:pt>
                <c:pt idx="1">
                  <c:v>187.33231985365853</c:v>
                </c:pt>
              </c:numCache>
            </c:numRef>
          </c:yVal>
          <c:smooth val="0"/>
          <c:extLst>
            <c:ext xmlns:c16="http://schemas.microsoft.com/office/drawing/2014/chart" uri="{C3380CC4-5D6E-409C-BE32-E72D297353CC}">
              <c16:uniqueId val="{00000003-B96B-442C-9D7B-01AA63D4FB0D}"/>
            </c:ext>
          </c:extLst>
        </c:ser>
        <c:dLbls>
          <c:showLegendKey val="0"/>
          <c:showVal val="0"/>
          <c:showCatName val="0"/>
          <c:showSerName val="0"/>
          <c:showPercent val="0"/>
          <c:showBubbleSize val="0"/>
        </c:dLbls>
        <c:axId val="581892096"/>
        <c:axId val="581899640"/>
      </c:scatterChart>
      <c:valAx>
        <c:axId val="581892096"/>
        <c:scaling>
          <c:orientation val="minMax"/>
          <c:max val="3000"/>
          <c:min val="-500"/>
        </c:scaling>
        <c:delete val="1"/>
        <c:axPos val="b"/>
        <c:majorGridlines>
          <c:spPr>
            <a:ln w="9525" cap="flat" cmpd="sng" algn="ctr">
              <a:noFill/>
              <a:round/>
            </a:ln>
            <a:effectLst/>
          </c:spPr>
        </c:majorGridlines>
        <c:numFmt formatCode="0.00" sourceLinked="1"/>
        <c:majorTickMark val="none"/>
        <c:minorTickMark val="none"/>
        <c:tickLblPos val="nextTo"/>
        <c:crossAx val="581899640"/>
        <c:crosses val="autoZero"/>
        <c:crossBetween val="midCat"/>
      </c:valAx>
      <c:valAx>
        <c:axId val="581899640"/>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5818920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Masse (T)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Datas!$F$6:$F$36</c:f>
              <c:numCache>
                <c:formatCode>General</c:formatCode>
                <c:ptCount val="3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numCache>
            </c:numRef>
          </c:xVal>
          <c:yVal>
            <c:numRef>
              <c:f>Datas!$G$6:$G$36</c:f>
              <c:numCache>
                <c:formatCode>0.0</c:formatCode>
                <c:ptCount val="31"/>
                <c:pt idx="0">
                  <c:v>0</c:v>
                </c:pt>
                <c:pt idx="1">
                  <c:v>0</c:v>
                </c:pt>
                <c:pt idx="2">
                  <c:v>1.0249999999999999</c:v>
                </c:pt>
                <c:pt idx="3">
                  <c:v>3.0750000000000002</c:v>
                </c:pt>
                <c:pt idx="4">
                  <c:v>5.125</c:v>
                </c:pt>
                <c:pt idx="5">
                  <c:v>7.1749999999999998</c:v>
                </c:pt>
                <c:pt idx="6">
                  <c:v>10.25</c:v>
                </c:pt>
                <c:pt idx="7">
                  <c:v>12.3</c:v>
                </c:pt>
                <c:pt idx="8">
                  <c:v>16.399999999999999</c:v>
                </c:pt>
                <c:pt idx="9">
                  <c:v>19.474999999999998</c:v>
                </c:pt>
                <c:pt idx="10">
                  <c:v>23.574999999999999</c:v>
                </c:pt>
                <c:pt idx="11">
                  <c:v>27.675000000000001</c:v>
                </c:pt>
                <c:pt idx="12">
                  <c:v>31.774999999999999</c:v>
                </c:pt>
                <c:pt idx="13">
                  <c:v>36.9</c:v>
                </c:pt>
                <c:pt idx="14">
                  <c:v>41</c:v>
                </c:pt>
                <c:pt idx="15">
                  <c:v>46.125</c:v>
                </c:pt>
                <c:pt idx="16">
                  <c:v>51.25</c:v>
                </c:pt>
                <c:pt idx="17">
                  <c:v>56.375</c:v>
                </c:pt>
                <c:pt idx="18">
                  <c:v>62.524999999999999</c:v>
                </c:pt>
                <c:pt idx="19">
                  <c:v>67.650000000000006</c:v>
                </c:pt>
                <c:pt idx="20">
                  <c:v>73.8</c:v>
                </c:pt>
                <c:pt idx="21">
                  <c:v>78.924999999999997</c:v>
                </c:pt>
                <c:pt idx="22">
                  <c:v>85.075000000000003</c:v>
                </c:pt>
                <c:pt idx="23">
                  <c:v>90.199999999999989</c:v>
                </c:pt>
                <c:pt idx="24">
                  <c:v>96.35</c:v>
                </c:pt>
                <c:pt idx="25">
                  <c:v>101.47500000000001</c:v>
                </c:pt>
                <c:pt idx="26">
                  <c:v>107.625</c:v>
                </c:pt>
                <c:pt idx="27">
                  <c:v>112.75</c:v>
                </c:pt>
                <c:pt idx="28">
                  <c:v>117.875</c:v>
                </c:pt>
                <c:pt idx="29">
                  <c:v>121.97499999999999</c:v>
                </c:pt>
                <c:pt idx="30">
                  <c:v>127.1</c:v>
                </c:pt>
              </c:numCache>
            </c:numRef>
          </c:yVal>
          <c:smooth val="1"/>
          <c:extLst>
            <c:ext xmlns:c16="http://schemas.microsoft.com/office/drawing/2014/chart" uri="{C3380CC4-5D6E-409C-BE32-E72D297353CC}">
              <c16:uniqueId val="{00000000-C7F6-4133-BC42-2019AFC9F34C}"/>
            </c:ext>
          </c:extLst>
        </c:ser>
        <c:dLbls>
          <c:showLegendKey val="0"/>
          <c:showVal val="0"/>
          <c:showCatName val="0"/>
          <c:showSerName val="0"/>
          <c:showPercent val="0"/>
          <c:showBubbleSize val="0"/>
        </c:dLbls>
        <c:axId val="510336968"/>
        <c:axId val="510342872"/>
      </c:scatterChart>
      <c:valAx>
        <c:axId val="510336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Tirant d'eau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0342872"/>
        <c:crosses val="autoZero"/>
        <c:crossBetween val="midCat"/>
      </c:valAx>
      <c:valAx>
        <c:axId val="510342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Masse (kg)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0336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X_CB (T)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Datas!$I$5</c:f>
              <c:strCache>
                <c:ptCount val="1"/>
                <c:pt idx="0">
                  <c:v>X_CB (m)</c:v>
                </c:pt>
              </c:strCache>
            </c:strRef>
          </c:tx>
          <c:spPr>
            <a:ln w="19050" cap="rnd">
              <a:solidFill>
                <a:schemeClr val="accent1"/>
              </a:solidFill>
              <a:round/>
            </a:ln>
            <a:effectLst/>
          </c:spPr>
          <c:marker>
            <c:symbol val="none"/>
          </c:marker>
          <c:xVal>
            <c:numRef>
              <c:f>Datas!$F$6:$F$36</c:f>
              <c:numCache>
                <c:formatCode>General</c:formatCode>
                <c:ptCount val="3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numCache>
            </c:numRef>
          </c:xVal>
          <c:yVal>
            <c:numRef>
              <c:f>Datas!$I$6:$I$36</c:f>
              <c:numCache>
                <c:formatCode>General</c:formatCode>
                <c:ptCount val="31"/>
                <c:pt idx="0">
                  <c:v>1.0389999999999999</c:v>
                </c:pt>
                <c:pt idx="1">
                  <c:v>1.0469999999999999</c:v>
                </c:pt>
                <c:pt idx="2">
                  <c:v>1.0509999999999999</c:v>
                </c:pt>
                <c:pt idx="3">
                  <c:v>1.0529999999999999</c:v>
                </c:pt>
                <c:pt idx="4">
                  <c:v>1.054</c:v>
                </c:pt>
                <c:pt idx="5">
                  <c:v>1.054</c:v>
                </c:pt>
                <c:pt idx="6">
                  <c:v>1.0529999999999999</c:v>
                </c:pt>
                <c:pt idx="7">
                  <c:v>1.0529999999999999</c:v>
                </c:pt>
                <c:pt idx="8">
                  <c:v>1.052</c:v>
                </c:pt>
                <c:pt idx="9">
                  <c:v>1.05</c:v>
                </c:pt>
                <c:pt idx="10">
                  <c:v>1.0489999999999999</c:v>
                </c:pt>
                <c:pt idx="11">
                  <c:v>1.046</c:v>
                </c:pt>
                <c:pt idx="12">
                  <c:v>1.044</c:v>
                </c:pt>
                <c:pt idx="13">
                  <c:v>1.0409999999999999</c:v>
                </c:pt>
                <c:pt idx="14">
                  <c:v>1.0369999999999999</c:v>
                </c:pt>
                <c:pt idx="15">
                  <c:v>1.0329999999999999</c:v>
                </c:pt>
                <c:pt idx="16">
                  <c:v>1.0289999999999999</c:v>
                </c:pt>
                <c:pt idx="17">
                  <c:v>1.0249999999999999</c:v>
                </c:pt>
                <c:pt idx="18">
                  <c:v>1.022</c:v>
                </c:pt>
                <c:pt idx="19">
                  <c:v>1.02</c:v>
                </c:pt>
                <c:pt idx="20">
                  <c:v>1.018</c:v>
                </c:pt>
                <c:pt idx="21">
                  <c:v>1.016</c:v>
                </c:pt>
                <c:pt idx="22">
                  <c:v>1.014</c:v>
                </c:pt>
                <c:pt idx="23">
                  <c:v>1.0129999999999999</c:v>
                </c:pt>
                <c:pt idx="24">
                  <c:v>1.0109999999999999</c:v>
                </c:pt>
                <c:pt idx="25">
                  <c:v>1.01</c:v>
                </c:pt>
                <c:pt idx="26">
                  <c:v>1.01</c:v>
                </c:pt>
                <c:pt idx="27">
                  <c:v>1.01</c:v>
                </c:pt>
                <c:pt idx="28">
                  <c:v>1.0109999999999999</c:v>
                </c:pt>
                <c:pt idx="29">
                  <c:v>1.012</c:v>
                </c:pt>
                <c:pt idx="30">
                  <c:v>1.014</c:v>
                </c:pt>
              </c:numCache>
            </c:numRef>
          </c:yVal>
          <c:smooth val="1"/>
          <c:extLst>
            <c:ext xmlns:c16="http://schemas.microsoft.com/office/drawing/2014/chart" uri="{C3380CC4-5D6E-409C-BE32-E72D297353CC}">
              <c16:uniqueId val="{00000000-AB5F-4CC6-BF17-987A5BC41ADB}"/>
            </c:ext>
          </c:extLst>
        </c:ser>
        <c:dLbls>
          <c:showLegendKey val="0"/>
          <c:showVal val="0"/>
          <c:showCatName val="0"/>
          <c:showSerName val="0"/>
          <c:showPercent val="0"/>
          <c:showBubbleSize val="0"/>
        </c:dLbls>
        <c:axId val="586248576"/>
        <c:axId val="586250872"/>
      </c:scatterChart>
      <c:valAx>
        <c:axId val="586248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Tirant d'eau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6250872"/>
        <c:crosses val="autoZero"/>
        <c:crossBetween val="midCat"/>
      </c:valAx>
      <c:valAx>
        <c:axId val="586250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X_CB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6248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Z_CB (T)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Datas!$K$5</c:f>
              <c:strCache>
                <c:ptCount val="1"/>
                <c:pt idx="0">
                  <c:v>Z_CB (m)</c:v>
                </c:pt>
              </c:strCache>
            </c:strRef>
          </c:tx>
          <c:spPr>
            <a:ln w="19050" cap="rnd">
              <a:solidFill>
                <a:schemeClr val="accent1"/>
              </a:solidFill>
              <a:round/>
            </a:ln>
            <a:effectLst/>
          </c:spPr>
          <c:marker>
            <c:symbol val="none"/>
          </c:marker>
          <c:xVal>
            <c:numRef>
              <c:f>Datas!$F$6:$F$36</c:f>
              <c:numCache>
                <c:formatCode>General</c:formatCode>
                <c:ptCount val="3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numCache>
            </c:numRef>
          </c:xVal>
          <c:yVal>
            <c:numRef>
              <c:f>Datas!$K$6:$K$36</c:f>
              <c:numCache>
                <c:formatCode>General</c:formatCode>
                <c:ptCount val="31"/>
                <c:pt idx="0">
                  <c:v>0</c:v>
                </c:pt>
                <c:pt idx="1">
                  <c:v>6.0000000000000001E-3</c:v>
                </c:pt>
                <c:pt idx="2">
                  <c:v>1.2999999999999999E-2</c:v>
                </c:pt>
                <c:pt idx="3">
                  <c:v>1.9E-2</c:v>
                </c:pt>
                <c:pt idx="4">
                  <c:v>2.5999999999999999E-2</c:v>
                </c:pt>
                <c:pt idx="5">
                  <c:v>3.2000000000000001E-2</c:v>
                </c:pt>
                <c:pt idx="6">
                  <c:v>3.7999999999999999E-2</c:v>
                </c:pt>
                <c:pt idx="7">
                  <c:v>4.3999999999999997E-2</c:v>
                </c:pt>
                <c:pt idx="8">
                  <c:v>5.0999999999999997E-2</c:v>
                </c:pt>
                <c:pt idx="9">
                  <c:v>5.7000000000000002E-2</c:v>
                </c:pt>
                <c:pt idx="10">
                  <c:v>6.3E-2</c:v>
                </c:pt>
                <c:pt idx="11">
                  <c:v>7.0000000000000007E-2</c:v>
                </c:pt>
                <c:pt idx="12">
                  <c:v>7.5999999999999998E-2</c:v>
                </c:pt>
                <c:pt idx="13">
                  <c:v>8.2000000000000003E-2</c:v>
                </c:pt>
                <c:pt idx="14">
                  <c:v>8.7999999999999995E-2</c:v>
                </c:pt>
                <c:pt idx="15">
                  <c:v>9.4E-2</c:v>
                </c:pt>
                <c:pt idx="16">
                  <c:v>0.1</c:v>
                </c:pt>
                <c:pt idx="17">
                  <c:v>0.106</c:v>
                </c:pt>
                <c:pt idx="18">
                  <c:v>0.112</c:v>
                </c:pt>
                <c:pt idx="19">
                  <c:v>0.11799999999999999</c:v>
                </c:pt>
                <c:pt idx="20">
                  <c:v>0.124</c:v>
                </c:pt>
                <c:pt idx="21">
                  <c:v>0.13</c:v>
                </c:pt>
                <c:pt idx="22">
                  <c:v>0.13600000000000001</c:v>
                </c:pt>
                <c:pt idx="23">
                  <c:v>0.14099999999999999</c:v>
                </c:pt>
                <c:pt idx="24">
                  <c:v>0.14699999999999999</c:v>
                </c:pt>
                <c:pt idx="25">
                  <c:v>0.152</c:v>
                </c:pt>
                <c:pt idx="26">
                  <c:v>0.157</c:v>
                </c:pt>
                <c:pt idx="27">
                  <c:v>0.16200000000000001</c:v>
                </c:pt>
                <c:pt idx="28">
                  <c:v>0.16700000000000001</c:v>
                </c:pt>
                <c:pt idx="29">
                  <c:v>0.17199999999999999</c:v>
                </c:pt>
                <c:pt idx="30">
                  <c:v>0.17599999999999999</c:v>
                </c:pt>
              </c:numCache>
            </c:numRef>
          </c:yVal>
          <c:smooth val="1"/>
          <c:extLst>
            <c:ext xmlns:c16="http://schemas.microsoft.com/office/drawing/2014/chart" uri="{C3380CC4-5D6E-409C-BE32-E72D297353CC}">
              <c16:uniqueId val="{00000000-B30C-4A39-A421-7EF4333217AA}"/>
            </c:ext>
          </c:extLst>
        </c:ser>
        <c:dLbls>
          <c:showLegendKey val="0"/>
          <c:showVal val="0"/>
          <c:showCatName val="0"/>
          <c:showSerName val="0"/>
          <c:showPercent val="0"/>
          <c:showBubbleSize val="0"/>
        </c:dLbls>
        <c:axId val="586216432"/>
        <c:axId val="586210856"/>
      </c:scatterChart>
      <c:valAx>
        <c:axId val="586216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Tirant d'eau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6210856"/>
        <c:crosses val="autoZero"/>
        <c:crossBetween val="midCat"/>
      </c:valAx>
      <c:valAx>
        <c:axId val="58621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Z_CB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6216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Résistance_totale_carène_nue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0171998770423964E-2"/>
          <c:y val="6.7879849968274189E-2"/>
          <c:w val="0.85948490222505969"/>
          <c:h val="0.84851684845386821"/>
        </c:manualLayout>
      </c:layout>
      <c:scatterChart>
        <c:scatterStyle val="smoothMarker"/>
        <c:varyColors val="0"/>
        <c:ser>
          <c:idx val="0"/>
          <c:order val="0"/>
          <c:tx>
            <c:strRef>
              <c:f>'Devis de masse'!$AE$8</c:f>
              <c:strCache>
                <c:ptCount val="1"/>
                <c:pt idx="0">
                  <c:v>Rt(N)</c:v>
                </c:pt>
              </c:strCache>
            </c:strRef>
          </c:tx>
          <c:spPr>
            <a:ln w="31750" cap="rnd">
              <a:solidFill>
                <a:schemeClr val="accent1"/>
              </a:solidFill>
              <a:round/>
            </a:ln>
            <a:effectLst/>
          </c:spPr>
          <c:marker>
            <c:symbol val="none"/>
          </c:marker>
          <c:xVal>
            <c:numRef>
              <c:f>'Devis de masse'!$AC$10:$AC$20</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'Devis de masse'!$AE$10:$AE$20</c:f>
              <c:numCache>
                <c:formatCode>0.00</c:formatCode>
                <c:ptCount val="11"/>
                <c:pt idx="0">
                  <c:v>0</c:v>
                </c:pt>
                <c:pt idx="1">
                  <c:v>0.43666159926829273</c:v>
                </c:pt>
                <c:pt idx="2">
                  <c:v>1</c:v>
                </c:pt>
                <c:pt idx="3">
                  <c:v>2</c:v>
                </c:pt>
                <c:pt idx="4">
                  <c:v>3</c:v>
                </c:pt>
                <c:pt idx="5">
                  <c:v>5</c:v>
                </c:pt>
                <c:pt idx="6">
                  <c:v>7.7332319853658538</c:v>
                </c:pt>
                <c:pt idx="7">
                  <c:v>14.733231985365855</c:v>
                </c:pt>
                <c:pt idx="8">
                  <c:v>31.833079963414637</c:v>
                </c:pt>
                <c:pt idx="9">
                  <c:v>53.032775919512197</c:v>
                </c:pt>
                <c:pt idx="10">
                  <c:v>74.232471875609761</c:v>
                </c:pt>
              </c:numCache>
            </c:numRef>
          </c:yVal>
          <c:smooth val="1"/>
          <c:extLst>
            <c:ext xmlns:c16="http://schemas.microsoft.com/office/drawing/2014/chart" uri="{C3380CC4-5D6E-409C-BE32-E72D297353CC}">
              <c16:uniqueId val="{00000000-7FA0-44B0-89AE-6BB3E0FE5C4A}"/>
            </c:ext>
          </c:extLst>
        </c:ser>
        <c:dLbls>
          <c:showLegendKey val="0"/>
          <c:showVal val="0"/>
          <c:showCatName val="0"/>
          <c:showSerName val="0"/>
          <c:showPercent val="0"/>
          <c:showBubbleSize val="0"/>
        </c:dLbls>
        <c:axId val="515811976"/>
        <c:axId val="515811320"/>
      </c:scatterChart>
      <c:valAx>
        <c:axId val="515811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800"/>
                  <a:t>Vitesse_(knt)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515811320"/>
        <c:crosses val="autoZero"/>
        <c:crossBetween val="midCat"/>
      </c:valAx>
      <c:valAx>
        <c:axId val="5158113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600"/>
                  <a:t>Rt(N)</a:t>
                </a:r>
              </a:p>
            </c:rich>
          </c:tx>
          <c:layout>
            <c:manualLayout>
              <c:xMode val="edge"/>
              <c:yMode val="edge"/>
              <c:x val="1.5564351753328131E-2"/>
              <c:y val="0.448836620394751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515811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Evolution_résistance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v>0.1</c:v>
          </c:tx>
          <c:spPr>
            <a:ln w="19050" cap="rnd">
              <a:solidFill>
                <a:schemeClr val="accent1"/>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Résistance!$H$7:$H$17</c:f>
              <c:numCache>
                <c:formatCode>General</c:formatCode>
                <c:ptCount val="11"/>
                <c:pt idx="0">
                  <c:v>0</c:v>
                </c:pt>
                <c:pt idx="1">
                  <c:v>0</c:v>
                </c:pt>
                <c:pt idx="2">
                  <c:v>0</c:v>
                </c:pt>
                <c:pt idx="3">
                  <c:v>1</c:v>
                </c:pt>
                <c:pt idx="4">
                  <c:v>2</c:v>
                </c:pt>
                <c:pt idx="5">
                  <c:v>3</c:v>
                </c:pt>
                <c:pt idx="6">
                  <c:v>5</c:v>
                </c:pt>
                <c:pt idx="7">
                  <c:v>8</c:v>
                </c:pt>
                <c:pt idx="8">
                  <c:v>12</c:v>
                </c:pt>
                <c:pt idx="9">
                  <c:v>15</c:v>
                </c:pt>
                <c:pt idx="10">
                  <c:v>18</c:v>
                </c:pt>
              </c:numCache>
            </c:numRef>
          </c:yVal>
          <c:smooth val="1"/>
          <c:extLst>
            <c:ext xmlns:c16="http://schemas.microsoft.com/office/drawing/2014/chart" uri="{C3380CC4-5D6E-409C-BE32-E72D297353CC}">
              <c16:uniqueId val="{00000000-04ED-4956-9BFA-4B20B0190BC8}"/>
            </c:ext>
          </c:extLst>
        </c:ser>
        <c:ser>
          <c:idx val="1"/>
          <c:order val="1"/>
          <c:tx>
            <c:v>0.12</c:v>
          </c:tx>
          <c:spPr>
            <a:ln w="19050" cap="rnd">
              <a:solidFill>
                <a:schemeClr val="accent2"/>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Résistance!$I$7:$I$17</c:f>
              <c:numCache>
                <c:formatCode>General</c:formatCode>
                <c:ptCount val="11"/>
                <c:pt idx="0">
                  <c:v>0</c:v>
                </c:pt>
                <c:pt idx="1">
                  <c:v>0</c:v>
                </c:pt>
                <c:pt idx="2">
                  <c:v>0</c:v>
                </c:pt>
                <c:pt idx="3">
                  <c:v>1</c:v>
                </c:pt>
                <c:pt idx="4">
                  <c:v>2</c:v>
                </c:pt>
                <c:pt idx="5">
                  <c:v>3</c:v>
                </c:pt>
                <c:pt idx="6">
                  <c:v>5</c:v>
                </c:pt>
                <c:pt idx="7">
                  <c:v>8</c:v>
                </c:pt>
                <c:pt idx="8">
                  <c:v>11</c:v>
                </c:pt>
                <c:pt idx="9">
                  <c:v>14</c:v>
                </c:pt>
                <c:pt idx="10">
                  <c:v>17</c:v>
                </c:pt>
              </c:numCache>
            </c:numRef>
          </c:yVal>
          <c:smooth val="1"/>
          <c:extLst>
            <c:ext xmlns:c16="http://schemas.microsoft.com/office/drawing/2014/chart" uri="{C3380CC4-5D6E-409C-BE32-E72D297353CC}">
              <c16:uniqueId val="{00000001-04ED-4956-9BFA-4B20B0190BC8}"/>
            </c:ext>
          </c:extLst>
        </c:ser>
        <c:ser>
          <c:idx val="2"/>
          <c:order val="2"/>
          <c:tx>
            <c:v>0.14</c:v>
          </c:tx>
          <c:spPr>
            <a:ln w="19050" cap="rnd">
              <a:solidFill>
                <a:schemeClr val="accent3"/>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Résistance!$J$7:$J$17</c:f>
              <c:numCache>
                <c:formatCode>General</c:formatCode>
                <c:ptCount val="11"/>
                <c:pt idx="0">
                  <c:v>0</c:v>
                </c:pt>
                <c:pt idx="1">
                  <c:v>0</c:v>
                </c:pt>
                <c:pt idx="2">
                  <c:v>1</c:v>
                </c:pt>
                <c:pt idx="3">
                  <c:v>1</c:v>
                </c:pt>
                <c:pt idx="4">
                  <c:v>2</c:v>
                </c:pt>
                <c:pt idx="5">
                  <c:v>3</c:v>
                </c:pt>
                <c:pt idx="6">
                  <c:v>5</c:v>
                </c:pt>
                <c:pt idx="7">
                  <c:v>9</c:v>
                </c:pt>
                <c:pt idx="8">
                  <c:v>15</c:v>
                </c:pt>
                <c:pt idx="9">
                  <c:v>19</c:v>
                </c:pt>
                <c:pt idx="10">
                  <c:v>22</c:v>
                </c:pt>
              </c:numCache>
            </c:numRef>
          </c:yVal>
          <c:smooth val="1"/>
          <c:extLst>
            <c:ext xmlns:c16="http://schemas.microsoft.com/office/drawing/2014/chart" uri="{C3380CC4-5D6E-409C-BE32-E72D297353CC}">
              <c16:uniqueId val="{00000002-04ED-4956-9BFA-4B20B0190BC8}"/>
            </c:ext>
          </c:extLst>
        </c:ser>
        <c:ser>
          <c:idx val="3"/>
          <c:order val="3"/>
          <c:tx>
            <c:v>0.16</c:v>
          </c:tx>
          <c:spPr>
            <a:ln w="19050" cap="rnd">
              <a:solidFill>
                <a:schemeClr val="accent4"/>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Résistance!$K$7:$K$17</c:f>
              <c:numCache>
                <c:formatCode>General</c:formatCode>
                <c:ptCount val="11"/>
                <c:pt idx="0">
                  <c:v>0</c:v>
                </c:pt>
                <c:pt idx="1">
                  <c:v>0</c:v>
                </c:pt>
                <c:pt idx="2">
                  <c:v>1</c:v>
                </c:pt>
                <c:pt idx="3">
                  <c:v>1</c:v>
                </c:pt>
                <c:pt idx="4">
                  <c:v>2</c:v>
                </c:pt>
                <c:pt idx="5">
                  <c:v>4</c:v>
                </c:pt>
                <c:pt idx="6">
                  <c:v>6</c:v>
                </c:pt>
                <c:pt idx="7">
                  <c:v>10</c:v>
                </c:pt>
                <c:pt idx="8">
                  <c:v>16</c:v>
                </c:pt>
                <c:pt idx="9">
                  <c:v>21</c:v>
                </c:pt>
                <c:pt idx="10">
                  <c:v>25</c:v>
                </c:pt>
              </c:numCache>
            </c:numRef>
          </c:yVal>
          <c:smooth val="1"/>
          <c:extLst>
            <c:ext xmlns:c16="http://schemas.microsoft.com/office/drawing/2014/chart" uri="{C3380CC4-5D6E-409C-BE32-E72D297353CC}">
              <c16:uniqueId val="{00000003-04ED-4956-9BFA-4B20B0190BC8}"/>
            </c:ext>
          </c:extLst>
        </c:ser>
        <c:ser>
          <c:idx val="4"/>
          <c:order val="4"/>
          <c:tx>
            <c:v>0.18</c:v>
          </c:tx>
          <c:spPr>
            <a:ln w="19050" cap="rnd">
              <a:solidFill>
                <a:schemeClr val="accent5"/>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Résistance!$L$7:$L$17</c:f>
              <c:numCache>
                <c:formatCode>General</c:formatCode>
                <c:ptCount val="11"/>
                <c:pt idx="0">
                  <c:v>0</c:v>
                </c:pt>
                <c:pt idx="1">
                  <c:v>0</c:v>
                </c:pt>
                <c:pt idx="2">
                  <c:v>1</c:v>
                </c:pt>
                <c:pt idx="3">
                  <c:v>1</c:v>
                </c:pt>
                <c:pt idx="4">
                  <c:v>3</c:v>
                </c:pt>
                <c:pt idx="5">
                  <c:v>4</c:v>
                </c:pt>
                <c:pt idx="6">
                  <c:v>7</c:v>
                </c:pt>
                <c:pt idx="7">
                  <c:v>12</c:v>
                </c:pt>
                <c:pt idx="8">
                  <c:v>19</c:v>
                </c:pt>
                <c:pt idx="9">
                  <c:v>24</c:v>
                </c:pt>
                <c:pt idx="10">
                  <c:v>28</c:v>
                </c:pt>
              </c:numCache>
            </c:numRef>
          </c:yVal>
          <c:smooth val="1"/>
          <c:extLst>
            <c:ext xmlns:c16="http://schemas.microsoft.com/office/drawing/2014/chart" uri="{C3380CC4-5D6E-409C-BE32-E72D297353CC}">
              <c16:uniqueId val="{00000004-04ED-4956-9BFA-4B20B0190BC8}"/>
            </c:ext>
          </c:extLst>
        </c:ser>
        <c:ser>
          <c:idx val="5"/>
          <c:order val="5"/>
          <c:tx>
            <c:v>0.2</c:v>
          </c:tx>
          <c:spPr>
            <a:ln w="19050" cap="rnd">
              <a:solidFill>
                <a:schemeClr val="accent6"/>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Résistance!$M$7:$M$18</c:f>
              <c:numCache>
                <c:formatCode>General</c:formatCode>
                <c:ptCount val="12"/>
                <c:pt idx="0">
                  <c:v>0</c:v>
                </c:pt>
                <c:pt idx="1">
                  <c:v>0</c:v>
                </c:pt>
                <c:pt idx="2">
                  <c:v>1</c:v>
                </c:pt>
                <c:pt idx="3">
                  <c:v>2</c:v>
                </c:pt>
                <c:pt idx="4">
                  <c:v>3</c:v>
                </c:pt>
                <c:pt idx="5">
                  <c:v>5</c:v>
                </c:pt>
                <c:pt idx="6">
                  <c:v>8</c:v>
                </c:pt>
                <c:pt idx="7">
                  <c:v>14</c:v>
                </c:pt>
                <c:pt idx="8">
                  <c:v>23</c:v>
                </c:pt>
                <c:pt idx="9">
                  <c:v>29</c:v>
                </c:pt>
                <c:pt idx="10">
                  <c:v>33</c:v>
                </c:pt>
              </c:numCache>
            </c:numRef>
          </c:yVal>
          <c:smooth val="1"/>
          <c:extLst>
            <c:ext xmlns:c16="http://schemas.microsoft.com/office/drawing/2014/chart" uri="{C3380CC4-5D6E-409C-BE32-E72D297353CC}">
              <c16:uniqueId val="{00000005-04ED-4956-9BFA-4B20B0190BC8}"/>
            </c:ext>
          </c:extLst>
        </c:ser>
        <c:ser>
          <c:idx val="6"/>
          <c:order val="6"/>
          <c:tx>
            <c:v>0.22</c:v>
          </c:tx>
          <c:spPr>
            <a:ln w="19050" cap="rnd">
              <a:solidFill>
                <a:schemeClr val="accent1">
                  <a:lumMod val="60000"/>
                </a:schemeClr>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Résistance!$N$7:$N$17</c:f>
              <c:numCache>
                <c:formatCode>General</c:formatCode>
                <c:ptCount val="11"/>
                <c:pt idx="0">
                  <c:v>0</c:v>
                </c:pt>
                <c:pt idx="1">
                  <c:v>0</c:v>
                </c:pt>
                <c:pt idx="2">
                  <c:v>1</c:v>
                </c:pt>
                <c:pt idx="3">
                  <c:v>2</c:v>
                </c:pt>
                <c:pt idx="4">
                  <c:v>3</c:v>
                </c:pt>
                <c:pt idx="5">
                  <c:v>6</c:v>
                </c:pt>
                <c:pt idx="6">
                  <c:v>9</c:v>
                </c:pt>
                <c:pt idx="7">
                  <c:v>16</c:v>
                </c:pt>
                <c:pt idx="8">
                  <c:v>26</c:v>
                </c:pt>
                <c:pt idx="9">
                  <c:v>33</c:v>
                </c:pt>
                <c:pt idx="10">
                  <c:v>38</c:v>
                </c:pt>
              </c:numCache>
            </c:numRef>
          </c:yVal>
          <c:smooth val="1"/>
          <c:extLst>
            <c:ext xmlns:c16="http://schemas.microsoft.com/office/drawing/2014/chart" uri="{C3380CC4-5D6E-409C-BE32-E72D297353CC}">
              <c16:uniqueId val="{00000006-04ED-4956-9BFA-4B20B0190BC8}"/>
            </c:ext>
          </c:extLst>
        </c:ser>
        <c:ser>
          <c:idx val="7"/>
          <c:order val="7"/>
          <c:tx>
            <c:v>0.24</c:v>
          </c:tx>
          <c:spPr>
            <a:ln w="19050" cap="rnd">
              <a:solidFill>
                <a:schemeClr val="accent2">
                  <a:lumMod val="60000"/>
                </a:schemeClr>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Résistance!$O$7:$O$17</c:f>
              <c:numCache>
                <c:formatCode>General</c:formatCode>
                <c:ptCount val="11"/>
                <c:pt idx="0">
                  <c:v>0</c:v>
                </c:pt>
                <c:pt idx="1">
                  <c:v>0</c:v>
                </c:pt>
                <c:pt idx="2">
                  <c:v>1</c:v>
                </c:pt>
                <c:pt idx="3">
                  <c:v>2</c:v>
                </c:pt>
                <c:pt idx="4">
                  <c:v>3</c:v>
                </c:pt>
                <c:pt idx="5">
                  <c:v>6</c:v>
                </c:pt>
                <c:pt idx="6">
                  <c:v>10</c:v>
                </c:pt>
                <c:pt idx="7">
                  <c:v>17</c:v>
                </c:pt>
                <c:pt idx="8">
                  <c:v>30</c:v>
                </c:pt>
                <c:pt idx="9">
                  <c:v>37</c:v>
                </c:pt>
                <c:pt idx="10">
                  <c:v>42</c:v>
                </c:pt>
              </c:numCache>
            </c:numRef>
          </c:yVal>
          <c:smooth val="1"/>
          <c:extLst>
            <c:ext xmlns:c16="http://schemas.microsoft.com/office/drawing/2014/chart" uri="{C3380CC4-5D6E-409C-BE32-E72D297353CC}">
              <c16:uniqueId val="{00000007-04ED-4956-9BFA-4B20B0190BC8}"/>
            </c:ext>
          </c:extLst>
        </c:ser>
        <c:ser>
          <c:idx val="8"/>
          <c:order val="8"/>
          <c:tx>
            <c:v>0.26</c:v>
          </c:tx>
          <c:spPr>
            <a:ln w="19050" cap="rnd">
              <a:solidFill>
                <a:schemeClr val="accent3">
                  <a:lumMod val="60000"/>
                </a:schemeClr>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Résistance!$P$7:$P$17</c:f>
              <c:numCache>
                <c:formatCode>General</c:formatCode>
                <c:ptCount val="11"/>
                <c:pt idx="0">
                  <c:v>0</c:v>
                </c:pt>
                <c:pt idx="1">
                  <c:v>0</c:v>
                </c:pt>
                <c:pt idx="2">
                  <c:v>1</c:v>
                </c:pt>
                <c:pt idx="3">
                  <c:v>2</c:v>
                </c:pt>
                <c:pt idx="4">
                  <c:v>4</c:v>
                </c:pt>
                <c:pt idx="5">
                  <c:v>7</c:v>
                </c:pt>
                <c:pt idx="6">
                  <c:v>12</c:v>
                </c:pt>
                <c:pt idx="7">
                  <c:v>21</c:v>
                </c:pt>
                <c:pt idx="8">
                  <c:v>35</c:v>
                </c:pt>
                <c:pt idx="9">
                  <c:v>42</c:v>
                </c:pt>
                <c:pt idx="10">
                  <c:v>47</c:v>
                </c:pt>
              </c:numCache>
            </c:numRef>
          </c:yVal>
          <c:smooth val="1"/>
          <c:extLst>
            <c:ext xmlns:c16="http://schemas.microsoft.com/office/drawing/2014/chart" uri="{C3380CC4-5D6E-409C-BE32-E72D297353CC}">
              <c16:uniqueId val="{00000008-04ED-4956-9BFA-4B20B0190BC8}"/>
            </c:ext>
          </c:extLst>
        </c:ser>
        <c:ser>
          <c:idx val="9"/>
          <c:order val="9"/>
          <c:tx>
            <c:v>0.28</c:v>
          </c:tx>
          <c:spPr>
            <a:ln w="19050" cap="rnd">
              <a:solidFill>
                <a:schemeClr val="accent4">
                  <a:lumMod val="60000"/>
                </a:schemeClr>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Résistance!$Q$7:$Q$17</c:f>
              <c:numCache>
                <c:formatCode>General</c:formatCode>
                <c:ptCount val="11"/>
                <c:pt idx="0">
                  <c:v>0</c:v>
                </c:pt>
                <c:pt idx="1">
                  <c:v>0</c:v>
                </c:pt>
                <c:pt idx="2">
                  <c:v>1</c:v>
                </c:pt>
                <c:pt idx="3">
                  <c:v>2</c:v>
                </c:pt>
                <c:pt idx="4">
                  <c:v>5</c:v>
                </c:pt>
                <c:pt idx="5">
                  <c:v>10</c:v>
                </c:pt>
                <c:pt idx="6">
                  <c:v>17</c:v>
                </c:pt>
                <c:pt idx="7">
                  <c:v>30</c:v>
                </c:pt>
                <c:pt idx="8">
                  <c:v>45</c:v>
                </c:pt>
                <c:pt idx="9">
                  <c:v>52</c:v>
                </c:pt>
                <c:pt idx="10">
                  <c:v>62</c:v>
                </c:pt>
              </c:numCache>
            </c:numRef>
          </c:yVal>
          <c:smooth val="1"/>
          <c:extLst>
            <c:ext xmlns:c16="http://schemas.microsoft.com/office/drawing/2014/chart" uri="{C3380CC4-5D6E-409C-BE32-E72D297353CC}">
              <c16:uniqueId val="{00000009-04ED-4956-9BFA-4B20B0190BC8}"/>
            </c:ext>
          </c:extLst>
        </c:ser>
        <c:ser>
          <c:idx val="10"/>
          <c:order val="10"/>
          <c:tx>
            <c:v>0.3</c:v>
          </c:tx>
          <c:spPr>
            <a:ln w="19050" cap="rnd">
              <a:solidFill>
                <a:schemeClr val="accent5">
                  <a:lumMod val="60000"/>
                </a:schemeClr>
              </a:solidFill>
              <a:round/>
            </a:ln>
            <a:effectLst/>
          </c:spPr>
          <c:marker>
            <c:symbol val="none"/>
          </c:marker>
          <c:xVal>
            <c:numRef>
              <c:f>Résistance!$B$7:$B$17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Résistance!$R$7:$R$17</c:f>
              <c:numCache>
                <c:formatCode>General</c:formatCode>
                <c:ptCount val="11"/>
                <c:pt idx="0">
                  <c:v>0</c:v>
                </c:pt>
                <c:pt idx="1">
                  <c:v>0</c:v>
                </c:pt>
                <c:pt idx="2">
                  <c:v>1</c:v>
                </c:pt>
                <c:pt idx="3">
                  <c:v>3</c:v>
                </c:pt>
                <c:pt idx="4">
                  <c:v>6</c:v>
                </c:pt>
                <c:pt idx="5">
                  <c:v>15</c:v>
                </c:pt>
                <c:pt idx="6">
                  <c:v>29</c:v>
                </c:pt>
                <c:pt idx="7">
                  <c:v>46</c:v>
                </c:pt>
                <c:pt idx="8">
                  <c:v>56</c:v>
                </c:pt>
                <c:pt idx="9">
                  <c:v>63</c:v>
                </c:pt>
                <c:pt idx="10">
                  <c:v>88</c:v>
                </c:pt>
              </c:numCache>
            </c:numRef>
          </c:yVal>
          <c:smooth val="1"/>
          <c:extLst>
            <c:ext xmlns:c16="http://schemas.microsoft.com/office/drawing/2014/chart" uri="{C3380CC4-5D6E-409C-BE32-E72D297353CC}">
              <c16:uniqueId val="{0000000A-04ED-4956-9BFA-4B20B0190BC8}"/>
            </c:ext>
          </c:extLst>
        </c:ser>
        <c:dLbls>
          <c:showLegendKey val="0"/>
          <c:showVal val="0"/>
          <c:showCatName val="0"/>
          <c:showSerName val="0"/>
          <c:showPercent val="0"/>
          <c:showBubbleSize val="0"/>
        </c:dLbls>
        <c:axId val="515832312"/>
        <c:axId val="515810008"/>
      </c:scatterChart>
      <c:valAx>
        <c:axId val="51583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Vitesse(knt)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5810008"/>
        <c:crosses val="autoZero"/>
        <c:crossBetween val="midCat"/>
      </c:valAx>
      <c:valAx>
        <c:axId val="515810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5832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Evolution_résistance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v>0.1</c:v>
          </c:tx>
          <c:spPr>
            <a:ln w="19050" cap="rnd">
              <a:solidFill>
                <a:schemeClr val="accent1"/>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Résistance!$H$23:$H$33</c:f>
              <c:numCache>
                <c:formatCode>General</c:formatCode>
                <c:ptCount val="11"/>
                <c:pt idx="0">
                  <c:v>0</c:v>
                </c:pt>
                <c:pt idx="1">
                  <c:v>0</c:v>
                </c:pt>
                <c:pt idx="2">
                  <c:v>0</c:v>
                </c:pt>
                <c:pt idx="3">
                  <c:v>1</c:v>
                </c:pt>
                <c:pt idx="4">
                  <c:v>2</c:v>
                </c:pt>
                <c:pt idx="5">
                  <c:v>3</c:v>
                </c:pt>
                <c:pt idx="6">
                  <c:v>5</c:v>
                </c:pt>
                <c:pt idx="7">
                  <c:v>12</c:v>
                </c:pt>
                <c:pt idx="8">
                  <c:v>21</c:v>
                </c:pt>
                <c:pt idx="9">
                  <c:v>29</c:v>
                </c:pt>
                <c:pt idx="10">
                  <c:v>38</c:v>
                </c:pt>
              </c:numCache>
            </c:numRef>
          </c:yVal>
          <c:smooth val="1"/>
          <c:extLst>
            <c:ext xmlns:c16="http://schemas.microsoft.com/office/drawing/2014/chart" uri="{C3380CC4-5D6E-409C-BE32-E72D297353CC}">
              <c16:uniqueId val="{00000000-7AE6-4382-9D77-AB447D4D9A0E}"/>
            </c:ext>
          </c:extLst>
        </c:ser>
        <c:ser>
          <c:idx val="1"/>
          <c:order val="1"/>
          <c:tx>
            <c:v>0.12</c:v>
          </c:tx>
          <c:spPr>
            <a:ln w="19050" cap="rnd">
              <a:solidFill>
                <a:schemeClr val="accent2"/>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Résistance!$I$23:$I$33</c:f>
              <c:numCache>
                <c:formatCode>General</c:formatCode>
                <c:ptCount val="11"/>
                <c:pt idx="0">
                  <c:v>0</c:v>
                </c:pt>
                <c:pt idx="1">
                  <c:v>0</c:v>
                </c:pt>
                <c:pt idx="2">
                  <c:v>0</c:v>
                </c:pt>
                <c:pt idx="3">
                  <c:v>1</c:v>
                </c:pt>
                <c:pt idx="4">
                  <c:v>2</c:v>
                </c:pt>
                <c:pt idx="5">
                  <c:v>3</c:v>
                </c:pt>
                <c:pt idx="6">
                  <c:v>5</c:v>
                </c:pt>
                <c:pt idx="7">
                  <c:v>12</c:v>
                </c:pt>
                <c:pt idx="8">
                  <c:v>19</c:v>
                </c:pt>
                <c:pt idx="9">
                  <c:v>25</c:v>
                </c:pt>
                <c:pt idx="10">
                  <c:v>32</c:v>
                </c:pt>
              </c:numCache>
            </c:numRef>
          </c:yVal>
          <c:smooth val="1"/>
          <c:extLst>
            <c:ext xmlns:c16="http://schemas.microsoft.com/office/drawing/2014/chart" uri="{C3380CC4-5D6E-409C-BE32-E72D297353CC}">
              <c16:uniqueId val="{00000001-7AE6-4382-9D77-AB447D4D9A0E}"/>
            </c:ext>
          </c:extLst>
        </c:ser>
        <c:ser>
          <c:idx val="2"/>
          <c:order val="2"/>
          <c:tx>
            <c:v>0.14</c:v>
          </c:tx>
          <c:spPr>
            <a:ln w="19050" cap="rnd">
              <a:solidFill>
                <a:schemeClr val="accent3"/>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Résistance!$J$23:$J$33</c:f>
              <c:numCache>
                <c:formatCode>General</c:formatCode>
                <c:ptCount val="11"/>
                <c:pt idx="0">
                  <c:v>0</c:v>
                </c:pt>
                <c:pt idx="1">
                  <c:v>0.3</c:v>
                </c:pt>
                <c:pt idx="2">
                  <c:v>0.9</c:v>
                </c:pt>
                <c:pt idx="3">
                  <c:v>1</c:v>
                </c:pt>
                <c:pt idx="4">
                  <c:v>2</c:v>
                </c:pt>
                <c:pt idx="5">
                  <c:v>4</c:v>
                </c:pt>
                <c:pt idx="6">
                  <c:v>5</c:v>
                </c:pt>
                <c:pt idx="7">
                  <c:v>11</c:v>
                </c:pt>
                <c:pt idx="8">
                  <c:v>23</c:v>
                </c:pt>
                <c:pt idx="9">
                  <c:v>36</c:v>
                </c:pt>
                <c:pt idx="10">
                  <c:v>49</c:v>
                </c:pt>
              </c:numCache>
            </c:numRef>
          </c:yVal>
          <c:smooth val="1"/>
          <c:extLst>
            <c:ext xmlns:c16="http://schemas.microsoft.com/office/drawing/2014/chart" uri="{C3380CC4-5D6E-409C-BE32-E72D297353CC}">
              <c16:uniqueId val="{00000002-7AE6-4382-9D77-AB447D4D9A0E}"/>
            </c:ext>
          </c:extLst>
        </c:ser>
        <c:ser>
          <c:idx val="3"/>
          <c:order val="3"/>
          <c:tx>
            <c:v>0.16</c:v>
          </c:tx>
          <c:spPr>
            <a:ln w="19050" cap="rnd">
              <a:solidFill>
                <a:schemeClr val="accent4"/>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Résistance!$K$23:$K$33</c:f>
              <c:numCache>
                <c:formatCode>General</c:formatCode>
                <c:ptCount val="11"/>
                <c:pt idx="0">
                  <c:v>0</c:v>
                </c:pt>
                <c:pt idx="1">
                  <c:v>0.3</c:v>
                </c:pt>
                <c:pt idx="2">
                  <c:v>1</c:v>
                </c:pt>
                <c:pt idx="3">
                  <c:v>1</c:v>
                </c:pt>
                <c:pt idx="4">
                  <c:v>2</c:v>
                </c:pt>
                <c:pt idx="5">
                  <c:v>4</c:v>
                </c:pt>
                <c:pt idx="6">
                  <c:v>6</c:v>
                </c:pt>
                <c:pt idx="7">
                  <c:v>12</c:v>
                </c:pt>
                <c:pt idx="8">
                  <c:v>26</c:v>
                </c:pt>
                <c:pt idx="9">
                  <c:v>40</c:v>
                </c:pt>
                <c:pt idx="10">
                  <c:v>55</c:v>
                </c:pt>
              </c:numCache>
            </c:numRef>
          </c:yVal>
          <c:smooth val="1"/>
          <c:extLst>
            <c:ext xmlns:c16="http://schemas.microsoft.com/office/drawing/2014/chart" uri="{C3380CC4-5D6E-409C-BE32-E72D297353CC}">
              <c16:uniqueId val="{00000003-7AE6-4382-9D77-AB447D4D9A0E}"/>
            </c:ext>
          </c:extLst>
        </c:ser>
        <c:ser>
          <c:idx val="4"/>
          <c:order val="4"/>
          <c:tx>
            <c:v>0.18</c:v>
          </c:tx>
          <c:spPr>
            <a:ln w="19050" cap="rnd">
              <a:solidFill>
                <a:schemeClr val="accent5"/>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Résistance!$L$23:$L$33</c:f>
              <c:numCache>
                <c:formatCode>General</c:formatCode>
                <c:ptCount val="11"/>
                <c:pt idx="0">
                  <c:v>0</c:v>
                </c:pt>
                <c:pt idx="1">
                  <c:v>0.4</c:v>
                </c:pt>
                <c:pt idx="2">
                  <c:v>1</c:v>
                </c:pt>
                <c:pt idx="3">
                  <c:v>2</c:v>
                </c:pt>
                <c:pt idx="4">
                  <c:v>3</c:v>
                </c:pt>
                <c:pt idx="5">
                  <c:v>5</c:v>
                </c:pt>
                <c:pt idx="6">
                  <c:v>7</c:v>
                </c:pt>
                <c:pt idx="7">
                  <c:v>14</c:v>
                </c:pt>
                <c:pt idx="8">
                  <c:v>30</c:v>
                </c:pt>
                <c:pt idx="9">
                  <c:v>49</c:v>
                </c:pt>
                <c:pt idx="10">
                  <c:v>68</c:v>
                </c:pt>
              </c:numCache>
            </c:numRef>
          </c:yVal>
          <c:smooth val="1"/>
          <c:extLst>
            <c:ext xmlns:c16="http://schemas.microsoft.com/office/drawing/2014/chart" uri="{C3380CC4-5D6E-409C-BE32-E72D297353CC}">
              <c16:uniqueId val="{00000004-7AE6-4382-9D77-AB447D4D9A0E}"/>
            </c:ext>
          </c:extLst>
        </c:ser>
        <c:ser>
          <c:idx val="5"/>
          <c:order val="5"/>
          <c:tx>
            <c:v>0.2</c:v>
          </c:tx>
          <c:spPr>
            <a:ln w="19050" cap="rnd">
              <a:solidFill>
                <a:schemeClr val="accent6"/>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Résistance!$M$23:$M$33</c:f>
              <c:numCache>
                <c:formatCode>General</c:formatCode>
                <c:ptCount val="11"/>
                <c:pt idx="0">
                  <c:v>0</c:v>
                </c:pt>
                <c:pt idx="1">
                  <c:v>0.5</c:v>
                </c:pt>
                <c:pt idx="2">
                  <c:v>1</c:v>
                </c:pt>
                <c:pt idx="3">
                  <c:v>2</c:v>
                </c:pt>
                <c:pt idx="4">
                  <c:v>3</c:v>
                </c:pt>
                <c:pt idx="5">
                  <c:v>5</c:v>
                </c:pt>
                <c:pt idx="6">
                  <c:v>9</c:v>
                </c:pt>
                <c:pt idx="7">
                  <c:v>16</c:v>
                </c:pt>
                <c:pt idx="8">
                  <c:v>35</c:v>
                </c:pt>
                <c:pt idx="9">
                  <c:v>60</c:v>
                </c:pt>
                <c:pt idx="10">
                  <c:v>85</c:v>
                </c:pt>
              </c:numCache>
            </c:numRef>
          </c:yVal>
          <c:smooth val="1"/>
          <c:extLst>
            <c:ext xmlns:c16="http://schemas.microsoft.com/office/drawing/2014/chart" uri="{C3380CC4-5D6E-409C-BE32-E72D297353CC}">
              <c16:uniqueId val="{00000005-7AE6-4382-9D77-AB447D4D9A0E}"/>
            </c:ext>
          </c:extLst>
        </c:ser>
        <c:ser>
          <c:idx val="6"/>
          <c:order val="6"/>
          <c:tx>
            <c:v>0.22</c:v>
          </c:tx>
          <c:spPr>
            <a:ln w="19050" cap="rnd">
              <a:solidFill>
                <a:schemeClr val="accent1">
                  <a:lumMod val="60000"/>
                </a:schemeClr>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Résistance!$N$23:$N$33</c:f>
              <c:numCache>
                <c:formatCode>General</c:formatCode>
                <c:ptCount val="11"/>
                <c:pt idx="0">
                  <c:v>0</c:v>
                </c:pt>
                <c:pt idx="1">
                  <c:v>0.5</c:v>
                </c:pt>
                <c:pt idx="2">
                  <c:v>1</c:v>
                </c:pt>
                <c:pt idx="3">
                  <c:v>2</c:v>
                </c:pt>
                <c:pt idx="4">
                  <c:v>3</c:v>
                </c:pt>
                <c:pt idx="5">
                  <c:v>6</c:v>
                </c:pt>
                <c:pt idx="6">
                  <c:v>10</c:v>
                </c:pt>
                <c:pt idx="7">
                  <c:v>18</c:v>
                </c:pt>
                <c:pt idx="8">
                  <c:v>40</c:v>
                </c:pt>
                <c:pt idx="9">
                  <c:v>71</c:v>
                </c:pt>
                <c:pt idx="10">
                  <c:v>102</c:v>
                </c:pt>
              </c:numCache>
            </c:numRef>
          </c:yVal>
          <c:smooth val="1"/>
          <c:extLst>
            <c:ext xmlns:c16="http://schemas.microsoft.com/office/drawing/2014/chart" uri="{C3380CC4-5D6E-409C-BE32-E72D297353CC}">
              <c16:uniqueId val="{00000006-7AE6-4382-9D77-AB447D4D9A0E}"/>
            </c:ext>
          </c:extLst>
        </c:ser>
        <c:ser>
          <c:idx val="7"/>
          <c:order val="7"/>
          <c:tx>
            <c:v>0.24</c:v>
          </c:tx>
          <c:spPr>
            <a:ln w="19050" cap="rnd">
              <a:solidFill>
                <a:schemeClr val="accent2">
                  <a:lumMod val="60000"/>
                </a:schemeClr>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Résistance!$O$23:$O$33</c:f>
              <c:numCache>
                <c:formatCode>General</c:formatCode>
                <c:ptCount val="11"/>
                <c:pt idx="0">
                  <c:v>0</c:v>
                </c:pt>
                <c:pt idx="1">
                  <c:v>0.6</c:v>
                </c:pt>
                <c:pt idx="2">
                  <c:v>1</c:v>
                </c:pt>
                <c:pt idx="3">
                  <c:v>2</c:v>
                </c:pt>
                <c:pt idx="4">
                  <c:v>4</c:v>
                </c:pt>
                <c:pt idx="5">
                  <c:v>7</c:v>
                </c:pt>
                <c:pt idx="6">
                  <c:v>12</c:v>
                </c:pt>
                <c:pt idx="7">
                  <c:v>21</c:v>
                </c:pt>
                <c:pt idx="8">
                  <c:v>45</c:v>
                </c:pt>
                <c:pt idx="9">
                  <c:v>82</c:v>
                </c:pt>
                <c:pt idx="10">
                  <c:v>119</c:v>
                </c:pt>
              </c:numCache>
            </c:numRef>
          </c:yVal>
          <c:smooth val="1"/>
          <c:extLst>
            <c:ext xmlns:c16="http://schemas.microsoft.com/office/drawing/2014/chart" uri="{C3380CC4-5D6E-409C-BE32-E72D297353CC}">
              <c16:uniqueId val="{00000007-7AE6-4382-9D77-AB447D4D9A0E}"/>
            </c:ext>
          </c:extLst>
        </c:ser>
        <c:ser>
          <c:idx val="8"/>
          <c:order val="8"/>
          <c:tx>
            <c:v>0.26</c:v>
          </c:tx>
          <c:spPr>
            <a:ln w="19050" cap="rnd">
              <a:solidFill>
                <a:schemeClr val="accent3">
                  <a:lumMod val="60000"/>
                </a:schemeClr>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Résistance!$P$23:$P$33</c:f>
              <c:numCache>
                <c:formatCode>General</c:formatCode>
                <c:ptCount val="11"/>
                <c:pt idx="0">
                  <c:v>0</c:v>
                </c:pt>
                <c:pt idx="1">
                  <c:v>0.6</c:v>
                </c:pt>
                <c:pt idx="2">
                  <c:v>1</c:v>
                </c:pt>
                <c:pt idx="3">
                  <c:v>2</c:v>
                </c:pt>
                <c:pt idx="4">
                  <c:v>4</c:v>
                </c:pt>
                <c:pt idx="5">
                  <c:v>8</c:v>
                </c:pt>
                <c:pt idx="6">
                  <c:v>15</c:v>
                </c:pt>
                <c:pt idx="7">
                  <c:v>27</c:v>
                </c:pt>
                <c:pt idx="8">
                  <c:v>54</c:v>
                </c:pt>
                <c:pt idx="9">
                  <c:v>99</c:v>
                </c:pt>
                <c:pt idx="10">
                  <c:v>144</c:v>
                </c:pt>
              </c:numCache>
            </c:numRef>
          </c:yVal>
          <c:smooth val="1"/>
          <c:extLst>
            <c:ext xmlns:c16="http://schemas.microsoft.com/office/drawing/2014/chart" uri="{C3380CC4-5D6E-409C-BE32-E72D297353CC}">
              <c16:uniqueId val="{00000008-7AE6-4382-9D77-AB447D4D9A0E}"/>
            </c:ext>
          </c:extLst>
        </c:ser>
        <c:ser>
          <c:idx val="9"/>
          <c:order val="9"/>
          <c:tx>
            <c:v>0.28</c:v>
          </c:tx>
          <c:spPr>
            <a:ln w="19050" cap="rnd">
              <a:solidFill>
                <a:schemeClr val="accent4">
                  <a:lumMod val="60000"/>
                </a:schemeClr>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Résistance!$Q$23:$Q$33</c:f>
              <c:numCache>
                <c:formatCode>General</c:formatCode>
                <c:ptCount val="11"/>
                <c:pt idx="0">
                  <c:v>0</c:v>
                </c:pt>
                <c:pt idx="1">
                  <c:v>0.7</c:v>
                </c:pt>
                <c:pt idx="2">
                  <c:v>1</c:v>
                </c:pt>
                <c:pt idx="3">
                  <c:v>2</c:v>
                </c:pt>
                <c:pt idx="4">
                  <c:v>4</c:v>
                </c:pt>
                <c:pt idx="5">
                  <c:v>10</c:v>
                </c:pt>
                <c:pt idx="6">
                  <c:v>26</c:v>
                </c:pt>
                <c:pt idx="7">
                  <c:v>40</c:v>
                </c:pt>
                <c:pt idx="8">
                  <c:v>76</c:v>
                </c:pt>
                <c:pt idx="9">
                  <c:v>137</c:v>
                </c:pt>
                <c:pt idx="10">
                  <c:v>199</c:v>
                </c:pt>
              </c:numCache>
            </c:numRef>
          </c:yVal>
          <c:smooth val="1"/>
          <c:extLst>
            <c:ext xmlns:c16="http://schemas.microsoft.com/office/drawing/2014/chart" uri="{C3380CC4-5D6E-409C-BE32-E72D297353CC}">
              <c16:uniqueId val="{00000009-7AE6-4382-9D77-AB447D4D9A0E}"/>
            </c:ext>
          </c:extLst>
        </c:ser>
        <c:ser>
          <c:idx val="10"/>
          <c:order val="10"/>
          <c:tx>
            <c:v>0.3</c:v>
          </c:tx>
          <c:spPr>
            <a:ln w="19050" cap="rnd">
              <a:solidFill>
                <a:schemeClr val="accent5">
                  <a:lumMod val="60000"/>
                </a:schemeClr>
              </a:solidFill>
              <a:round/>
            </a:ln>
            <a:effectLst/>
          </c:spPr>
          <c:marker>
            <c:symbol val="none"/>
          </c:marker>
          <c:xVal>
            <c:numRef>
              <c:f>Résistance!$B$23:$B$33</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Résistance!$R$23:$R$33</c:f>
              <c:numCache>
                <c:formatCode>General</c:formatCode>
                <c:ptCount val="11"/>
                <c:pt idx="0">
                  <c:v>0</c:v>
                </c:pt>
                <c:pt idx="1">
                  <c:v>0.8</c:v>
                </c:pt>
                <c:pt idx="2">
                  <c:v>2</c:v>
                </c:pt>
                <c:pt idx="3">
                  <c:v>3</c:v>
                </c:pt>
                <c:pt idx="4">
                  <c:v>5</c:v>
                </c:pt>
                <c:pt idx="5">
                  <c:v>15</c:v>
                </c:pt>
                <c:pt idx="6">
                  <c:v>52</c:v>
                </c:pt>
                <c:pt idx="7">
                  <c:v>54</c:v>
                </c:pt>
                <c:pt idx="8">
                  <c:v>118</c:v>
                </c:pt>
                <c:pt idx="9">
                  <c:v>202</c:v>
                </c:pt>
                <c:pt idx="10">
                  <c:v>286</c:v>
                </c:pt>
              </c:numCache>
            </c:numRef>
          </c:yVal>
          <c:smooth val="1"/>
          <c:extLst>
            <c:ext xmlns:c16="http://schemas.microsoft.com/office/drawing/2014/chart" uri="{C3380CC4-5D6E-409C-BE32-E72D297353CC}">
              <c16:uniqueId val="{0000000A-7AE6-4382-9D77-AB447D4D9A0E}"/>
            </c:ext>
          </c:extLst>
        </c:ser>
        <c:dLbls>
          <c:showLegendKey val="0"/>
          <c:showVal val="0"/>
          <c:showCatName val="0"/>
          <c:showSerName val="0"/>
          <c:showPercent val="0"/>
          <c:showBubbleSize val="0"/>
        </c:dLbls>
        <c:axId val="515832312"/>
        <c:axId val="515810008"/>
      </c:scatterChart>
      <c:valAx>
        <c:axId val="51583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Vitesse(knt)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5810008"/>
        <c:crosses val="autoZero"/>
        <c:crossBetween val="midCat"/>
      </c:valAx>
      <c:valAx>
        <c:axId val="515810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5832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Evolution_résistance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v>0.1</c:v>
          </c:tx>
          <c:spPr>
            <a:ln w="19050" cap="rnd">
              <a:solidFill>
                <a:schemeClr val="accent1"/>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Résistance!$H$39:$H$49</c:f>
              <c:numCache>
                <c:formatCode>General</c:formatCode>
                <c:ptCount val="11"/>
                <c:pt idx="0">
                  <c:v>0</c:v>
                </c:pt>
                <c:pt idx="1">
                  <c:v>0</c:v>
                </c:pt>
                <c:pt idx="2">
                  <c:v>0</c:v>
                </c:pt>
                <c:pt idx="3">
                  <c:v>1</c:v>
                </c:pt>
                <c:pt idx="4">
                  <c:v>2</c:v>
                </c:pt>
                <c:pt idx="5">
                  <c:v>3</c:v>
                </c:pt>
                <c:pt idx="6">
                  <c:v>4</c:v>
                </c:pt>
                <c:pt idx="7">
                  <c:v>8</c:v>
                </c:pt>
                <c:pt idx="8">
                  <c:v>14</c:v>
                </c:pt>
                <c:pt idx="9">
                  <c:v>17</c:v>
                </c:pt>
                <c:pt idx="10">
                  <c:v>19</c:v>
                </c:pt>
              </c:numCache>
            </c:numRef>
          </c:yVal>
          <c:smooth val="1"/>
          <c:extLst>
            <c:ext xmlns:c16="http://schemas.microsoft.com/office/drawing/2014/chart" uri="{C3380CC4-5D6E-409C-BE32-E72D297353CC}">
              <c16:uniqueId val="{00000000-A6EB-4A46-909B-1045B22724E1}"/>
            </c:ext>
          </c:extLst>
        </c:ser>
        <c:ser>
          <c:idx val="1"/>
          <c:order val="1"/>
          <c:tx>
            <c:v>0.12</c:v>
          </c:tx>
          <c:spPr>
            <a:ln w="19050" cap="rnd">
              <a:solidFill>
                <a:schemeClr val="accent2"/>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Résistance!$I$39:$I$49</c:f>
              <c:numCache>
                <c:formatCode>General</c:formatCode>
                <c:ptCount val="11"/>
                <c:pt idx="0">
                  <c:v>0</c:v>
                </c:pt>
                <c:pt idx="1">
                  <c:v>0</c:v>
                </c:pt>
                <c:pt idx="2">
                  <c:v>0</c:v>
                </c:pt>
                <c:pt idx="3">
                  <c:v>1</c:v>
                </c:pt>
                <c:pt idx="4">
                  <c:v>2</c:v>
                </c:pt>
                <c:pt idx="5">
                  <c:v>3</c:v>
                </c:pt>
                <c:pt idx="6">
                  <c:v>5</c:v>
                </c:pt>
                <c:pt idx="7">
                  <c:v>10</c:v>
                </c:pt>
                <c:pt idx="8">
                  <c:v>16</c:v>
                </c:pt>
                <c:pt idx="9">
                  <c:v>20</c:v>
                </c:pt>
                <c:pt idx="10">
                  <c:v>23</c:v>
                </c:pt>
              </c:numCache>
            </c:numRef>
          </c:yVal>
          <c:smooth val="1"/>
          <c:extLst>
            <c:ext xmlns:c16="http://schemas.microsoft.com/office/drawing/2014/chart" uri="{C3380CC4-5D6E-409C-BE32-E72D297353CC}">
              <c16:uniqueId val="{00000001-A6EB-4A46-909B-1045B22724E1}"/>
            </c:ext>
          </c:extLst>
        </c:ser>
        <c:ser>
          <c:idx val="2"/>
          <c:order val="2"/>
          <c:tx>
            <c:v>0.14</c:v>
          </c:tx>
          <c:spPr>
            <a:ln w="19050" cap="rnd">
              <a:solidFill>
                <a:schemeClr val="accent3"/>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Résistance!$J$39:$J$49</c:f>
              <c:numCache>
                <c:formatCode>General</c:formatCode>
                <c:ptCount val="11"/>
                <c:pt idx="0">
                  <c:v>0</c:v>
                </c:pt>
                <c:pt idx="1">
                  <c:v>0.3</c:v>
                </c:pt>
                <c:pt idx="2">
                  <c:v>0.9</c:v>
                </c:pt>
                <c:pt idx="3">
                  <c:v>1.4</c:v>
                </c:pt>
                <c:pt idx="4">
                  <c:v>2</c:v>
                </c:pt>
                <c:pt idx="5">
                  <c:v>3</c:v>
                </c:pt>
                <c:pt idx="6">
                  <c:v>5</c:v>
                </c:pt>
                <c:pt idx="7">
                  <c:v>9</c:v>
                </c:pt>
                <c:pt idx="8">
                  <c:v>17</c:v>
                </c:pt>
                <c:pt idx="9">
                  <c:v>24</c:v>
                </c:pt>
                <c:pt idx="10">
                  <c:v>29</c:v>
                </c:pt>
              </c:numCache>
            </c:numRef>
          </c:yVal>
          <c:smooth val="1"/>
          <c:extLst>
            <c:ext xmlns:c16="http://schemas.microsoft.com/office/drawing/2014/chart" uri="{C3380CC4-5D6E-409C-BE32-E72D297353CC}">
              <c16:uniqueId val="{00000002-A6EB-4A46-909B-1045B22724E1}"/>
            </c:ext>
          </c:extLst>
        </c:ser>
        <c:ser>
          <c:idx val="3"/>
          <c:order val="3"/>
          <c:tx>
            <c:v>0.16</c:v>
          </c:tx>
          <c:spPr>
            <a:ln w="19050" cap="rnd">
              <a:solidFill>
                <a:schemeClr val="accent4"/>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Résistance!$K$39:$K$49</c:f>
              <c:numCache>
                <c:formatCode>General</c:formatCode>
                <c:ptCount val="11"/>
                <c:pt idx="0">
                  <c:v>0</c:v>
                </c:pt>
                <c:pt idx="1">
                  <c:v>0.3</c:v>
                </c:pt>
                <c:pt idx="2">
                  <c:v>1</c:v>
                </c:pt>
                <c:pt idx="3">
                  <c:v>1.5</c:v>
                </c:pt>
                <c:pt idx="4">
                  <c:v>2</c:v>
                </c:pt>
                <c:pt idx="5">
                  <c:v>4</c:v>
                </c:pt>
                <c:pt idx="6">
                  <c:v>6</c:v>
                </c:pt>
                <c:pt idx="7">
                  <c:v>10</c:v>
                </c:pt>
                <c:pt idx="8">
                  <c:v>19</c:v>
                </c:pt>
                <c:pt idx="9">
                  <c:v>29</c:v>
                </c:pt>
                <c:pt idx="10">
                  <c:v>36</c:v>
                </c:pt>
              </c:numCache>
            </c:numRef>
          </c:yVal>
          <c:smooth val="1"/>
          <c:extLst>
            <c:ext xmlns:c16="http://schemas.microsoft.com/office/drawing/2014/chart" uri="{C3380CC4-5D6E-409C-BE32-E72D297353CC}">
              <c16:uniqueId val="{00000003-A6EB-4A46-909B-1045B22724E1}"/>
            </c:ext>
          </c:extLst>
        </c:ser>
        <c:ser>
          <c:idx val="4"/>
          <c:order val="4"/>
          <c:tx>
            <c:v>0.18</c:v>
          </c:tx>
          <c:spPr>
            <a:ln w="19050" cap="rnd">
              <a:solidFill>
                <a:schemeClr val="accent5"/>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Résistance!$L$39:$L$49</c:f>
              <c:numCache>
                <c:formatCode>General</c:formatCode>
                <c:ptCount val="11"/>
                <c:pt idx="0">
                  <c:v>0</c:v>
                </c:pt>
                <c:pt idx="1">
                  <c:v>0.4</c:v>
                </c:pt>
                <c:pt idx="2">
                  <c:v>1</c:v>
                </c:pt>
                <c:pt idx="3">
                  <c:v>1.6</c:v>
                </c:pt>
                <c:pt idx="4">
                  <c:v>2</c:v>
                </c:pt>
                <c:pt idx="5">
                  <c:v>4</c:v>
                </c:pt>
                <c:pt idx="6">
                  <c:v>6</c:v>
                </c:pt>
                <c:pt idx="7">
                  <c:v>11</c:v>
                </c:pt>
                <c:pt idx="8">
                  <c:v>22</c:v>
                </c:pt>
                <c:pt idx="9">
                  <c:v>36</c:v>
                </c:pt>
                <c:pt idx="10">
                  <c:v>46</c:v>
                </c:pt>
              </c:numCache>
            </c:numRef>
          </c:yVal>
          <c:smooth val="1"/>
          <c:extLst>
            <c:ext xmlns:c16="http://schemas.microsoft.com/office/drawing/2014/chart" uri="{C3380CC4-5D6E-409C-BE32-E72D297353CC}">
              <c16:uniqueId val="{00000004-A6EB-4A46-909B-1045B22724E1}"/>
            </c:ext>
          </c:extLst>
        </c:ser>
        <c:ser>
          <c:idx val="5"/>
          <c:order val="5"/>
          <c:tx>
            <c:v>0.2</c:v>
          </c:tx>
          <c:spPr>
            <a:ln w="19050" cap="rnd">
              <a:solidFill>
                <a:schemeClr val="accent6"/>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Résistance!$M$39:$M$49</c:f>
              <c:numCache>
                <c:formatCode>General</c:formatCode>
                <c:ptCount val="11"/>
                <c:pt idx="0">
                  <c:v>0</c:v>
                </c:pt>
                <c:pt idx="1">
                  <c:v>0.5</c:v>
                </c:pt>
                <c:pt idx="2">
                  <c:v>1</c:v>
                </c:pt>
                <c:pt idx="3">
                  <c:v>2</c:v>
                </c:pt>
                <c:pt idx="4">
                  <c:v>3</c:v>
                </c:pt>
                <c:pt idx="5">
                  <c:v>5</c:v>
                </c:pt>
                <c:pt idx="6">
                  <c:v>7</c:v>
                </c:pt>
                <c:pt idx="7">
                  <c:v>12</c:v>
                </c:pt>
                <c:pt idx="8">
                  <c:v>25</c:v>
                </c:pt>
                <c:pt idx="9">
                  <c:v>44</c:v>
                </c:pt>
                <c:pt idx="10">
                  <c:v>58</c:v>
                </c:pt>
              </c:numCache>
            </c:numRef>
          </c:yVal>
          <c:smooth val="1"/>
          <c:extLst>
            <c:ext xmlns:c16="http://schemas.microsoft.com/office/drawing/2014/chart" uri="{C3380CC4-5D6E-409C-BE32-E72D297353CC}">
              <c16:uniqueId val="{00000005-A6EB-4A46-909B-1045B22724E1}"/>
            </c:ext>
          </c:extLst>
        </c:ser>
        <c:ser>
          <c:idx val="6"/>
          <c:order val="6"/>
          <c:tx>
            <c:v>0.22</c:v>
          </c:tx>
          <c:spPr>
            <a:ln w="19050" cap="rnd">
              <a:solidFill>
                <a:schemeClr val="accent1">
                  <a:lumMod val="60000"/>
                </a:schemeClr>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Résistance!$N$39:$N$49</c:f>
              <c:numCache>
                <c:formatCode>General</c:formatCode>
                <c:ptCount val="11"/>
                <c:pt idx="0">
                  <c:v>0</c:v>
                </c:pt>
                <c:pt idx="1">
                  <c:v>0.5</c:v>
                </c:pt>
                <c:pt idx="2">
                  <c:v>1</c:v>
                </c:pt>
                <c:pt idx="3">
                  <c:v>2</c:v>
                </c:pt>
                <c:pt idx="4">
                  <c:v>3</c:v>
                </c:pt>
                <c:pt idx="5">
                  <c:v>5</c:v>
                </c:pt>
                <c:pt idx="6">
                  <c:v>8</c:v>
                </c:pt>
                <c:pt idx="7">
                  <c:v>13</c:v>
                </c:pt>
                <c:pt idx="8">
                  <c:v>27</c:v>
                </c:pt>
                <c:pt idx="9">
                  <c:v>51</c:v>
                </c:pt>
                <c:pt idx="10">
                  <c:v>71</c:v>
                </c:pt>
              </c:numCache>
            </c:numRef>
          </c:yVal>
          <c:smooth val="1"/>
          <c:extLst>
            <c:ext xmlns:c16="http://schemas.microsoft.com/office/drawing/2014/chart" uri="{C3380CC4-5D6E-409C-BE32-E72D297353CC}">
              <c16:uniqueId val="{00000006-A6EB-4A46-909B-1045B22724E1}"/>
            </c:ext>
          </c:extLst>
        </c:ser>
        <c:ser>
          <c:idx val="7"/>
          <c:order val="7"/>
          <c:tx>
            <c:v>0.24</c:v>
          </c:tx>
          <c:spPr>
            <a:ln w="19050" cap="rnd">
              <a:solidFill>
                <a:schemeClr val="accent2">
                  <a:lumMod val="60000"/>
                </a:schemeClr>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Résistance!$O$39:$O$49</c:f>
              <c:numCache>
                <c:formatCode>General</c:formatCode>
                <c:ptCount val="11"/>
                <c:pt idx="0">
                  <c:v>0</c:v>
                </c:pt>
                <c:pt idx="1">
                  <c:v>0.6</c:v>
                </c:pt>
                <c:pt idx="2">
                  <c:v>1</c:v>
                </c:pt>
                <c:pt idx="3">
                  <c:v>2.2000000000000002</c:v>
                </c:pt>
                <c:pt idx="4">
                  <c:v>3</c:v>
                </c:pt>
                <c:pt idx="5">
                  <c:v>6</c:v>
                </c:pt>
                <c:pt idx="6">
                  <c:v>9</c:v>
                </c:pt>
                <c:pt idx="7">
                  <c:v>14</c:v>
                </c:pt>
                <c:pt idx="8">
                  <c:v>28</c:v>
                </c:pt>
                <c:pt idx="9">
                  <c:v>57</c:v>
                </c:pt>
                <c:pt idx="10">
                  <c:v>84</c:v>
                </c:pt>
              </c:numCache>
            </c:numRef>
          </c:yVal>
          <c:smooth val="1"/>
          <c:extLst>
            <c:ext xmlns:c16="http://schemas.microsoft.com/office/drawing/2014/chart" uri="{C3380CC4-5D6E-409C-BE32-E72D297353CC}">
              <c16:uniqueId val="{00000007-A6EB-4A46-909B-1045B22724E1}"/>
            </c:ext>
          </c:extLst>
        </c:ser>
        <c:ser>
          <c:idx val="8"/>
          <c:order val="8"/>
          <c:tx>
            <c:v>0.26</c:v>
          </c:tx>
          <c:spPr>
            <a:ln w="19050" cap="rnd">
              <a:solidFill>
                <a:schemeClr val="accent3">
                  <a:lumMod val="60000"/>
                </a:schemeClr>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Résistance!$P$39:$P$49</c:f>
              <c:numCache>
                <c:formatCode>General</c:formatCode>
                <c:ptCount val="11"/>
                <c:pt idx="0">
                  <c:v>0</c:v>
                </c:pt>
                <c:pt idx="1">
                  <c:v>0.6</c:v>
                </c:pt>
                <c:pt idx="2">
                  <c:v>1</c:v>
                </c:pt>
                <c:pt idx="3">
                  <c:v>2.2999999999999998</c:v>
                </c:pt>
                <c:pt idx="4">
                  <c:v>4</c:v>
                </c:pt>
                <c:pt idx="5">
                  <c:v>6</c:v>
                </c:pt>
                <c:pt idx="6">
                  <c:v>10</c:v>
                </c:pt>
                <c:pt idx="7">
                  <c:v>15</c:v>
                </c:pt>
                <c:pt idx="8">
                  <c:v>29</c:v>
                </c:pt>
                <c:pt idx="9">
                  <c:v>59</c:v>
                </c:pt>
                <c:pt idx="10">
                  <c:v>92</c:v>
                </c:pt>
              </c:numCache>
            </c:numRef>
          </c:yVal>
          <c:smooth val="1"/>
          <c:extLst>
            <c:ext xmlns:c16="http://schemas.microsoft.com/office/drawing/2014/chart" uri="{C3380CC4-5D6E-409C-BE32-E72D297353CC}">
              <c16:uniqueId val="{00000008-A6EB-4A46-909B-1045B22724E1}"/>
            </c:ext>
          </c:extLst>
        </c:ser>
        <c:ser>
          <c:idx val="9"/>
          <c:order val="9"/>
          <c:tx>
            <c:v>0.28</c:v>
          </c:tx>
          <c:spPr>
            <a:ln w="19050" cap="rnd">
              <a:solidFill>
                <a:schemeClr val="accent4">
                  <a:lumMod val="60000"/>
                </a:schemeClr>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Résistance!$Q$39:$Q$49</c:f>
              <c:numCache>
                <c:formatCode>General</c:formatCode>
                <c:ptCount val="11"/>
                <c:pt idx="0">
                  <c:v>0</c:v>
                </c:pt>
                <c:pt idx="1">
                  <c:v>0.7</c:v>
                </c:pt>
                <c:pt idx="2">
                  <c:v>1</c:v>
                </c:pt>
                <c:pt idx="3">
                  <c:v>2.5</c:v>
                </c:pt>
                <c:pt idx="4">
                  <c:v>4</c:v>
                </c:pt>
                <c:pt idx="5">
                  <c:v>7</c:v>
                </c:pt>
                <c:pt idx="6">
                  <c:v>10</c:v>
                </c:pt>
                <c:pt idx="7">
                  <c:v>14</c:v>
                </c:pt>
                <c:pt idx="8">
                  <c:v>22</c:v>
                </c:pt>
                <c:pt idx="9">
                  <c:v>40</c:v>
                </c:pt>
                <c:pt idx="10">
                  <c:v>64</c:v>
                </c:pt>
              </c:numCache>
            </c:numRef>
          </c:yVal>
          <c:smooth val="1"/>
          <c:extLst>
            <c:ext xmlns:c16="http://schemas.microsoft.com/office/drawing/2014/chart" uri="{C3380CC4-5D6E-409C-BE32-E72D297353CC}">
              <c16:uniqueId val="{00000009-A6EB-4A46-909B-1045B22724E1}"/>
            </c:ext>
          </c:extLst>
        </c:ser>
        <c:ser>
          <c:idx val="10"/>
          <c:order val="10"/>
          <c:tx>
            <c:v>0.3</c:v>
          </c:tx>
          <c:spPr>
            <a:ln w="19050" cap="rnd">
              <a:solidFill>
                <a:schemeClr val="accent5">
                  <a:lumMod val="60000"/>
                </a:schemeClr>
              </a:solidFill>
              <a:round/>
            </a:ln>
            <a:effectLst/>
          </c:spPr>
          <c:marker>
            <c:symbol val="none"/>
          </c:marker>
          <c:xVal>
            <c:numRef>
              <c:f>Résistance!$B$39:$B$49</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xVal>
          <c:yVal>
            <c:numRef>
              <c:f>Résistance!$R$39:$R$49</c:f>
              <c:numCache>
                <c:formatCode>General</c:formatCode>
                <c:ptCount val="11"/>
                <c:pt idx="0">
                  <c:v>0</c:v>
                </c:pt>
                <c:pt idx="1">
                  <c:v>0.8</c:v>
                </c:pt>
                <c:pt idx="2">
                  <c:v>2</c:v>
                </c:pt>
                <c:pt idx="3">
                  <c:v>3</c:v>
                </c:pt>
                <c:pt idx="4">
                  <c:v>5</c:v>
                </c:pt>
                <c:pt idx="5">
                  <c:v>7</c:v>
                </c:pt>
                <c:pt idx="6">
                  <c:v>10</c:v>
                </c:pt>
                <c:pt idx="7">
                  <c:v>13</c:v>
                </c:pt>
                <c:pt idx="8">
                  <c:v>17</c:v>
                </c:pt>
                <c:pt idx="9">
                  <c:v>23</c:v>
                </c:pt>
                <c:pt idx="10">
                  <c:v>31</c:v>
                </c:pt>
              </c:numCache>
            </c:numRef>
          </c:yVal>
          <c:smooth val="1"/>
          <c:extLst>
            <c:ext xmlns:c16="http://schemas.microsoft.com/office/drawing/2014/chart" uri="{C3380CC4-5D6E-409C-BE32-E72D297353CC}">
              <c16:uniqueId val="{0000000A-A6EB-4A46-909B-1045B22724E1}"/>
            </c:ext>
          </c:extLst>
        </c:ser>
        <c:dLbls>
          <c:showLegendKey val="0"/>
          <c:showVal val="0"/>
          <c:showCatName val="0"/>
          <c:showSerName val="0"/>
          <c:showPercent val="0"/>
          <c:showBubbleSize val="0"/>
        </c:dLbls>
        <c:axId val="515832312"/>
        <c:axId val="515810008"/>
      </c:scatterChart>
      <c:valAx>
        <c:axId val="51583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Vitesse(knt)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5810008"/>
        <c:crosses val="autoZero"/>
        <c:crossBetween val="midCat"/>
      </c:valAx>
      <c:valAx>
        <c:axId val="515810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5832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Comparaison de résistance pour T = 0.12m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v>CHERIE</c:v>
          </c:tx>
          <c:spPr>
            <a:ln w="19050" cap="rnd">
              <a:solidFill>
                <a:schemeClr val="accent1"/>
              </a:solidFill>
              <a:round/>
            </a:ln>
            <a:effectLst/>
          </c:spPr>
          <c:marker>
            <c:symbol val="none"/>
          </c:marker>
          <c:xVal>
            <c:numRef>
              <c:f>Résistance!$B$86:$B$93</c:f>
              <c:numCache>
                <c:formatCode>General</c:formatCode>
                <c:ptCount val="8"/>
                <c:pt idx="0">
                  <c:v>1.5</c:v>
                </c:pt>
                <c:pt idx="1">
                  <c:v>2</c:v>
                </c:pt>
                <c:pt idx="2">
                  <c:v>2.5</c:v>
                </c:pt>
                <c:pt idx="3">
                  <c:v>3</c:v>
                </c:pt>
                <c:pt idx="4">
                  <c:v>3.5</c:v>
                </c:pt>
                <c:pt idx="5">
                  <c:v>4</c:v>
                </c:pt>
                <c:pt idx="6">
                  <c:v>4.5</c:v>
                </c:pt>
                <c:pt idx="7">
                  <c:v>5</c:v>
                </c:pt>
              </c:numCache>
            </c:numRef>
          </c:xVal>
          <c:yVal>
            <c:numRef>
              <c:f>Résistance!$I$86:$I$93</c:f>
              <c:numCache>
                <c:formatCode>0.000</c:formatCode>
                <c:ptCount val="8"/>
                <c:pt idx="0">
                  <c:v>0.88228289999999998</c:v>
                </c:pt>
                <c:pt idx="1">
                  <c:v>1.8859157</c:v>
                </c:pt>
                <c:pt idx="2">
                  <c:v>3.4248312000000003</c:v>
                </c:pt>
                <c:pt idx="3">
                  <c:v>9.1867498000000012</c:v>
                </c:pt>
                <c:pt idx="4">
                  <c:v>10.036600999999999</c:v>
                </c:pt>
                <c:pt idx="5">
                  <c:v>18.182321200000001</c:v>
                </c:pt>
                <c:pt idx="6">
                  <c:v>50.107445500000004</c:v>
                </c:pt>
                <c:pt idx="7">
                  <c:v>58.037894199999997</c:v>
                </c:pt>
              </c:numCache>
            </c:numRef>
          </c:yVal>
          <c:smooth val="1"/>
          <c:extLst>
            <c:ext xmlns:c16="http://schemas.microsoft.com/office/drawing/2014/chart" uri="{C3380CC4-5D6E-409C-BE32-E72D297353CC}">
              <c16:uniqueId val="{00000000-0C5C-4112-B3BC-C157C0ABEBB9}"/>
            </c:ext>
          </c:extLst>
        </c:ser>
        <c:ser>
          <c:idx val="1"/>
          <c:order val="1"/>
          <c:tx>
            <c:v>Fung</c:v>
          </c:tx>
          <c:spPr>
            <a:ln w="19050" cap="rnd">
              <a:solidFill>
                <a:schemeClr val="accent2"/>
              </a:solidFill>
              <a:round/>
            </a:ln>
            <a:effectLst/>
          </c:spPr>
          <c:marker>
            <c:symbol val="none"/>
          </c:marker>
          <c:xVal>
            <c:numRef>
              <c:f>Résistance!$B$42:$B$49</c:f>
              <c:numCache>
                <c:formatCode>General</c:formatCode>
                <c:ptCount val="8"/>
                <c:pt idx="0">
                  <c:v>1.5</c:v>
                </c:pt>
                <c:pt idx="1">
                  <c:v>2</c:v>
                </c:pt>
                <c:pt idx="2">
                  <c:v>2.5</c:v>
                </c:pt>
                <c:pt idx="3">
                  <c:v>3</c:v>
                </c:pt>
                <c:pt idx="4">
                  <c:v>3.5</c:v>
                </c:pt>
                <c:pt idx="5">
                  <c:v>4</c:v>
                </c:pt>
                <c:pt idx="6">
                  <c:v>4.5</c:v>
                </c:pt>
                <c:pt idx="7">
                  <c:v>5</c:v>
                </c:pt>
              </c:numCache>
            </c:numRef>
          </c:xVal>
          <c:yVal>
            <c:numRef>
              <c:f>Résistance!$I$42:$I$49</c:f>
              <c:numCache>
                <c:formatCode>General</c:formatCode>
                <c:ptCount val="8"/>
                <c:pt idx="0">
                  <c:v>1</c:v>
                </c:pt>
                <c:pt idx="1">
                  <c:v>2</c:v>
                </c:pt>
                <c:pt idx="2">
                  <c:v>3</c:v>
                </c:pt>
                <c:pt idx="3">
                  <c:v>5</c:v>
                </c:pt>
                <c:pt idx="4">
                  <c:v>10</c:v>
                </c:pt>
                <c:pt idx="5">
                  <c:v>16</c:v>
                </c:pt>
                <c:pt idx="6">
                  <c:v>20</c:v>
                </c:pt>
                <c:pt idx="7">
                  <c:v>23</c:v>
                </c:pt>
              </c:numCache>
            </c:numRef>
          </c:yVal>
          <c:smooth val="1"/>
          <c:extLst>
            <c:ext xmlns:c16="http://schemas.microsoft.com/office/drawing/2014/chart" uri="{C3380CC4-5D6E-409C-BE32-E72D297353CC}">
              <c16:uniqueId val="{00000001-0C5C-4112-B3BC-C157C0ABEBB9}"/>
            </c:ext>
          </c:extLst>
        </c:ser>
        <c:ser>
          <c:idx val="2"/>
          <c:order val="2"/>
          <c:tx>
            <c:v>Delft series</c:v>
          </c:tx>
          <c:spPr>
            <a:ln w="19050" cap="rnd">
              <a:solidFill>
                <a:schemeClr val="accent3"/>
              </a:solidFill>
              <a:round/>
            </a:ln>
            <a:effectLst/>
          </c:spPr>
          <c:marker>
            <c:symbol val="none"/>
          </c:marker>
          <c:xVal>
            <c:numRef>
              <c:f>Résistance!$B$26:$B$33</c:f>
              <c:numCache>
                <c:formatCode>General</c:formatCode>
                <c:ptCount val="8"/>
                <c:pt idx="0">
                  <c:v>1.5</c:v>
                </c:pt>
                <c:pt idx="1">
                  <c:v>2</c:v>
                </c:pt>
                <c:pt idx="2">
                  <c:v>2.5</c:v>
                </c:pt>
                <c:pt idx="3">
                  <c:v>3</c:v>
                </c:pt>
                <c:pt idx="4">
                  <c:v>3.5</c:v>
                </c:pt>
                <c:pt idx="5">
                  <c:v>4</c:v>
                </c:pt>
                <c:pt idx="6">
                  <c:v>4.5</c:v>
                </c:pt>
                <c:pt idx="7">
                  <c:v>5</c:v>
                </c:pt>
              </c:numCache>
            </c:numRef>
          </c:xVal>
          <c:yVal>
            <c:numRef>
              <c:f>Résistance!$I$26:$I$33</c:f>
              <c:numCache>
                <c:formatCode>General</c:formatCode>
                <c:ptCount val="8"/>
                <c:pt idx="0">
                  <c:v>1</c:v>
                </c:pt>
                <c:pt idx="1">
                  <c:v>2</c:v>
                </c:pt>
                <c:pt idx="2">
                  <c:v>3</c:v>
                </c:pt>
                <c:pt idx="3">
                  <c:v>5</c:v>
                </c:pt>
                <c:pt idx="4">
                  <c:v>12</c:v>
                </c:pt>
                <c:pt idx="5">
                  <c:v>19</c:v>
                </c:pt>
                <c:pt idx="6">
                  <c:v>25</c:v>
                </c:pt>
                <c:pt idx="7">
                  <c:v>32</c:v>
                </c:pt>
              </c:numCache>
            </c:numRef>
          </c:yVal>
          <c:smooth val="1"/>
          <c:extLst>
            <c:ext xmlns:c16="http://schemas.microsoft.com/office/drawing/2014/chart" uri="{C3380CC4-5D6E-409C-BE32-E72D297353CC}">
              <c16:uniqueId val="{00000002-0C5C-4112-B3BC-C157C0ABEBB9}"/>
            </c:ext>
          </c:extLst>
        </c:ser>
        <c:ser>
          <c:idx val="3"/>
          <c:order val="3"/>
          <c:tx>
            <c:v>Holtrop</c:v>
          </c:tx>
          <c:spPr>
            <a:ln w="19050" cap="rnd">
              <a:solidFill>
                <a:schemeClr val="accent4"/>
              </a:solidFill>
              <a:round/>
            </a:ln>
            <a:effectLst/>
          </c:spPr>
          <c:marker>
            <c:symbol val="none"/>
          </c:marker>
          <c:xVal>
            <c:numRef>
              <c:f>Résistance!$B$10:$B$17</c:f>
              <c:numCache>
                <c:formatCode>General</c:formatCode>
                <c:ptCount val="8"/>
                <c:pt idx="0">
                  <c:v>1.5</c:v>
                </c:pt>
                <c:pt idx="1">
                  <c:v>2</c:v>
                </c:pt>
                <c:pt idx="2">
                  <c:v>2.5</c:v>
                </c:pt>
                <c:pt idx="3">
                  <c:v>3</c:v>
                </c:pt>
                <c:pt idx="4">
                  <c:v>3.5</c:v>
                </c:pt>
                <c:pt idx="5">
                  <c:v>4</c:v>
                </c:pt>
                <c:pt idx="6">
                  <c:v>4.5</c:v>
                </c:pt>
                <c:pt idx="7">
                  <c:v>5</c:v>
                </c:pt>
              </c:numCache>
            </c:numRef>
          </c:xVal>
          <c:yVal>
            <c:numRef>
              <c:f>Résistance!$I$10:$I$17</c:f>
              <c:numCache>
                <c:formatCode>General</c:formatCode>
                <c:ptCount val="8"/>
                <c:pt idx="0">
                  <c:v>1</c:v>
                </c:pt>
                <c:pt idx="1">
                  <c:v>2</c:v>
                </c:pt>
                <c:pt idx="2">
                  <c:v>3</c:v>
                </c:pt>
                <c:pt idx="3">
                  <c:v>5</c:v>
                </c:pt>
                <c:pt idx="4">
                  <c:v>8</c:v>
                </c:pt>
                <c:pt idx="5">
                  <c:v>11</c:v>
                </c:pt>
                <c:pt idx="6">
                  <c:v>14</c:v>
                </c:pt>
                <c:pt idx="7">
                  <c:v>17</c:v>
                </c:pt>
              </c:numCache>
            </c:numRef>
          </c:yVal>
          <c:smooth val="1"/>
          <c:extLst>
            <c:ext xmlns:c16="http://schemas.microsoft.com/office/drawing/2014/chart" uri="{C3380CC4-5D6E-409C-BE32-E72D297353CC}">
              <c16:uniqueId val="{00000003-0C5C-4112-B3BC-C157C0ABEBB9}"/>
            </c:ext>
          </c:extLst>
        </c:ser>
        <c:dLbls>
          <c:showLegendKey val="0"/>
          <c:showVal val="0"/>
          <c:showCatName val="0"/>
          <c:showSerName val="0"/>
          <c:showPercent val="0"/>
          <c:showBubbleSize val="0"/>
        </c:dLbls>
        <c:axId val="473598808"/>
        <c:axId val="473593888"/>
      </c:scatterChart>
      <c:valAx>
        <c:axId val="473598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Vitesse (knt)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3593888"/>
        <c:crosses val="autoZero"/>
        <c:crossBetween val="midCat"/>
      </c:valAx>
      <c:valAx>
        <c:axId val="47359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Rt</a:t>
                </a:r>
                <a:r>
                  <a:rPr lang="fr-FR" baseline="0"/>
                  <a:t> (N)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3598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Comparaison de résistance pour T = 0.10m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v>CHERIE</c:v>
          </c:tx>
          <c:spPr>
            <a:ln w="19050" cap="rnd">
              <a:solidFill>
                <a:schemeClr val="accent1"/>
              </a:solidFill>
              <a:round/>
            </a:ln>
            <a:effectLst/>
          </c:spPr>
          <c:marker>
            <c:symbol val="none"/>
          </c:marker>
          <c:xVal>
            <c:numRef>
              <c:f>Résistance!$B$86:$B$93</c:f>
              <c:numCache>
                <c:formatCode>General</c:formatCode>
                <c:ptCount val="8"/>
                <c:pt idx="0">
                  <c:v>1.5</c:v>
                </c:pt>
                <c:pt idx="1">
                  <c:v>2</c:v>
                </c:pt>
                <c:pt idx="2">
                  <c:v>2.5</c:v>
                </c:pt>
                <c:pt idx="3">
                  <c:v>3</c:v>
                </c:pt>
                <c:pt idx="4">
                  <c:v>3.5</c:v>
                </c:pt>
                <c:pt idx="5">
                  <c:v>4</c:v>
                </c:pt>
                <c:pt idx="6">
                  <c:v>4.5</c:v>
                </c:pt>
                <c:pt idx="7">
                  <c:v>5</c:v>
                </c:pt>
              </c:numCache>
            </c:numRef>
          </c:xVal>
          <c:yVal>
            <c:numRef>
              <c:f>Résistance!$H$86:$H$93</c:f>
              <c:numCache>
                <c:formatCode>0.000</c:formatCode>
                <c:ptCount val="8"/>
                <c:pt idx="0">
                  <c:v>0.79435336000000012</c:v>
                </c:pt>
                <c:pt idx="1">
                  <c:v>1.6644999600000001</c:v>
                </c:pt>
                <c:pt idx="2">
                  <c:v>3.2039847999999997</c:v>
                </c:pt>
                <c:pt idx="3">
                  <c:v>3.7102148000000001</c:v>
                </c:pt>
                <c:pt idx="4">
                  <c:v>18.739884000000004</c:v>
                </c:pt>
                <c:pt idx="5">
                  <c:v>13.830043800000002</c:v>
                </c:pt>
                <c:pt idx="6">
                  <c:v>16.172622399999998</c:v>
                </c:pt>
                <c:pt idx="7">
                  <c:v>31.93747948</c:v>
                </c:pt>
              </c:numCache>
            </c:numRef>
          </c:yVal>
          <c:smooth val="1"/>
          <c:extLst>
            <c:ext xmlns:c16="http://schemas.microsoft.com/office/drawing/2014/chart" uri="{C3380CC4-5D6E-409C-BE32-E72D297353CC}">
              <c16:uniqueId val="{00000000-7CEB-4304-A2BB-76EA9A9D3DE6}"/>
            </c:ext>
          </c:extLst>
        </c:ser>
        <c:ser>
          <c:idx val="1"/>
          <c:order val="1"/>
          <c:tx>
            <c:v>Fung</c:v>
          </c:tx>
          <c:spPr>
            <a:ln w="19050" cap="rnd">
              <a:solidFill>
                <a:schemeClr val="accent2"/>
              </a:solidFill>
              <a:round/>
            </a:ln>
            <a:effectLst/>
          </c:spPr>
          <c:marker>
            <c:symbol val="none"/>
          </c:marker>
          <c:xVal>
            <c:numRef>
              <c:f>Résistance!$B$42:$B$49</c:f>
              <c:numCache>
                <c:formatCode>General</c:formatCode>
                <c:ptCount val="8"/>
                <c:pt idx="0">
                  <c:v>1.5</c:v>
                </c:pt>
                <c:pt idx="1">
                  <c:v>2</c:v>
                </c:pt>
                <c:pt idx="2">
                  <c:v>2.5</c:v>
                </c:pt>
                <c:pt idx="3">
                  <c:v>3</c:v>
                </c:pt>
                <c:pt idx="4">
                  <c:v>3.5</c:v>
                </c:pt>
                <c:pt idx="5">
                  <c:v>4</c:v>
                </c:pt>
                <c:pt idx="6">
                  <c:v>4.5</c:v>
                </c:pt>
                <c:pt idx="7">
                  <c:v>5</c:v>
                </c:pt>
              </c:numCache>
            </c:numRef>
          </c:xVal>
          <c:yVal>
            <c:numRef>
              <c:f>Résistance!$H$42:$H$49</c:f>
              <c:numCache>
                <c:formatCode>General</c:formatCode>
                <c:ptCount val="8"/>
                <c:pt idx="0">
                  <c:v>1</c:v>
                </c:pt>
                <c:pt idx="1">
                  <c:v>2</c:v>
                </c:pt>
                <c:pt idx="2">
                  <c:v>3</c:v>
                </c:pt>
                <c:pt idx="3">
                  <c:v>4</c:v>
                </c:pt>
                <c:pt idx="4">
                  <c:v>8</c:v>
                </c:pt>
                <c:pt idx="5">
                  <c:v>14</c:v>
                </c:pt>
                <c:pt idx="6">
                  <c:v>17</c:v>
                </c:pt>
                <c:pt idx="7">
                  <c:v>19</c:v>
                </c:pt>
              </c:numCache>
            </c:numRef>
          </c:yVal>
          <c:smooth val="1"/>
          <c:extLst>
            <c:ext xmlns:c16="http://schemas.microsoft.com/office/drawing/2014/chart" uri="{C3380CC4-5D6E-409C-BE32-E72D297353CC}">
              <c16:uniqueId val="{00000001-7CEB-4304-A2BB-76EA9A9D3DE6}"/>
            </c:ext>
          </c:extLst>
        </c:ser>
        <c:ser>
          <c:idx val="2"/>
          <c:order val="2"/>
          <c:tx>
            <c:v>Delft series</c:v>
          </c:tx>
          <c:spPr>
            <a:ln w="19050" cap="rnd">
              <a:solidFill>
                <a:schemeClr val="accent3"/>
              </a:solidFill>
              <a:round/>
            </a:ln>
            <a:effectLst/>
          </c:spPr>
          <c:marker>
            <c:symbol val="none"/>
          </c:marker>
          <c:xVal>
            <c:numRef>
              <c:f>Résistance!$B$26:$B$33</c:f>
              <c:numCache>
                <c:formatCode>General</c:formatCode>
                <c:ptCount val="8"/>
                <c:pt idx="0">
                  <c:v>1.5</c:v>
                </c:pt>
                <c:pt idx="1">
                  <c:v>2</c:v>
                </c:pt>
                <c:pt idx="2">
                  <c:v>2.5</c:v>
                </c:pt>
                <c:pt idx="3">
                  <c:v>3</c:v>
                </c:pt>
                <c:pt idx="4">
                  <c:v>3.5</c:v>
                </c:pt>
                <c:pt idx="5">
                  <c:v>4</c:v>
                </c:pt>
                <c:pt idx="6">
                  <c:v>4.5</c:v>
                </c:pt>
                <c:pt idx="7">
                  <c:v>5</c:v>
                </c:pt>
              </c:numCache>
            </c:numRef>
          </c:xVal>
          <c:yVal>
            <c:numRef>
              <c:f>Résistance!$H$26:$H$33</c:f>
              <c:numCache>
                <c:formatCode>General</c:formatCode>
                <c:ptCount val="8"/>
                <c:pt idx="0">
                  <c:v>1</c:v>
                </c:pt>
                <c:pt idx="1">
                  <c:v>2</c:v>
                </c:pt>
                <c:pt idx="2">
                  <c:v>3</c:v>
                </c:pt>
                <c:pt idx="3">
                  <c:v>5</c:v>
                </c:pt>
                <c:pt idx="4">
                  <c:v>12</c:v>
                </c:pt>
                <c:pt idx="5">
                  <c:v>21</c:v>
                </c:pt>
                <c:pt idx="6">
                  <c:v>29</c:v>
                </c:pt>
                <c:pt idx="7">
                  <c:v>38</c:v>
                </c:pt>
              </c:numCache>
            </c:numRef>
          </c:yVal>
          <c:smooth val="1"/>
          <c:extLst>
            <c:ext xmlns:c16="http://schemas.microsoft.com/office/drawing/2014/chart" uri="{C3380CC4-5D6E-409C-BE32-E72D297353CC}">
              <c16:uniqueId val="{00000002-7CEB-4304-A2BB-76EA9A9D3DE6}"/>
            </c:ext>
          </c:extLst>
        </c:ser>
        <c:ser>
          <c:idx val="3"/>
          <c:order val="3"/>
          <c:tx>
            <c:v>Holtrop</c:v>
          </c:tx>
          <c:spPr>
            <a:ln w="19050" cap="rnd">
              <a:solidFill>
                <a:schemeClr val="accent4"/>
              </a:solidFill>
              <a:round/>
            </a:ln>
            <a:effectLst/>
          </c:spPr>
          <c:marker>
            <c:symbol val="none"/>
          </c:marker>
          <c:xVal>
            <c:numRef>
              <c:f>Résistance!$B$10:$B$17</c:f>
              <c:numCache>
                <c:formatCode>General</c:formatCode>
                <c:ptCount val="8"/>
                <c:pt idx="0">
                  <c:v>1.5</c:v>
                </c:pt>
                <c:pt idx="1">
                  <c:v>2</c:v>
                </c:pt>
                <c:pt idx="2">
                  <c:v>2.5</c:v>
                </c:pt>
                <c:pt idx="3">
                  <c:v>3</c:v>
                </c:pt>
                <c:pt idx="4">
                  <c:v>3.5</c:v>
                </c:pt>
                <c:pt idx="5">
                  <c:v>4</c:v>
                </c:pt>
                <c:pt idx="6">
                  <c:v>4.5</c:v>
                </c:pt>
                <c:pt idx="7">
                  <c:v>5</c:v>
                </c:pt>
              </c:numCache>
            </c:numRef>
          </c:xVal>
          <c:yVal>
            <c:numRef>
              <c:f>Résistance!$H$10:$H$17</c:f>
              <c:numCache>
                <c:formatCode>General</c:formatCode>
                <c:ptCount val="8"/>
                <c:pt idx="0">
                  <c:v>1</c:v>
                </c:pt>
                <c:pt idx="1">
                  <c:v>2</c:v>
                </c:pt>
                <c:pt idx="2">
                  <c:v>3</c:v>
                </c:pt>
                <c:pt idx="3">
                  <c:v>5</c:v>
                </c:pt>
                <c:pt idx="4">
                  <c:v>8</c:v>
                </c:pt>
                <c:pt idx="5">
                  <c:v>12</c:v>
                </c:pt>
                <c:pt idx="6">
                  <c:v>15</c:v>
                </c:pt>
                <c:pt idx="7">
                  <c:v>18</c:v>
                </c:pt>
              </c:numCache>
            </c:numRef>
          </c:yVal>
          <c:smooth val="1"/>
          <c:extLst>
            <c:ext xmlns:c16="http://schemas.microsoft.com/office/drawing/2014/chart" uri="{C3380CC4-5D6E-409C-BE32-E72D297353CC}">
              <c16:uniqueId val="{00000003-7CEB-4304-A2BB-76EA9A9D3DE6}"/>
            </c:ext>
          </c:extLst>
        </c:ser>
        <c:dLbls>
          <c:showLegendKey val="0"/>
          <c:showVal val="0"/>
          <c:showCatName val="0"/>
          <c:showSerName val="0"/>
          <c:showPercent val="0"/>
          <c:showBubbleSize val="0"/>
        </c:dLbls>
        <c:axId val="473598808"/>
        <c:axId val="473593888"/>
      </c:scatterChart>
      <c:valAx>
        <c:axId val="473598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Vitesse (knt)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3593888"/>
        <c:crosses val="autoZero"/>
        <c:crossBetween val="midCat"/>
      </c:valAx>
      <c:valAx>
        <c:axId val="47359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Rt</a:t>
                </a:r>
                <a:r>
                  <a:rPr lang="fr-FR" baseline="0"/>
                  <a:t> (N)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3598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Comparaison de résistance pour T = 0.14m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v>CHERIE</c:v>
          </c:tx>
          <c:spPr>
            <a:ln w="19050" cap="rnd">
              <a:solidFill>
                <a:schemeClr val="accent1"/>
              </a:solidFill>
              <a:round/>
            </a:ln>
            <a:effectLst/>
          </c:spPr>
          <c:marker>
            <c:symbol val="none"/>
          </c:marker>
          <c:xVal>
            <c:numRef>
              <c:f>Résistance!$B$86:$B$93</c:f>
              <c:numCache>
                <c:formatCode>General</c:formatCode>
                <c:ptCount val="8"/>
                <c:pt idx="0">
                  <c:v>1.5</c:v>
                </c:pt>
                <c:pt idx="1">
                  <c:v>2</c:v>
                </c:pt>
                <c:pt idx="2">
                  <c:v>2.5</c:v>
                </c:pt>
                <c:pt idx="3">
                  <c:v>3</c:v>
                </c:pt>
                <c:pt idx="4">
                  <c:v>3.5</c:v>
                </c:pt>
                <c:pt idx="5">
                  <c:v>4</c:v>
                </c:pt>
                <c:pt idx="6">
                  <c:v>4.5</c:v>
                </c:pt>
                <c:pt idx="7">
                  <c:v>5</c:v>
                </c:pt>
              </c:numCache>
            </c:numRef>
          </c:xVal>
          <c:yVal>
            <c:numRef>
              <c:f>Résistance!$J$86:$J$93</c:f>
              <c:numCache>
                <c:formatCode>0.000</c:formatCode>
                <c:ptCount val="8"/>
                <c:pt idx="0">
                  <c:v>1.05610146</c:v>
                </c:pt>
                <c:pt idx="1">
                  <c:v>2.1427738000000001</c:v>
                </c:pt>
                <c:pt idx="2">
                  <c:v>3.9811676</c:v>
                </c:pt>
                <c:pt idx="3">
                  <c:v>6.1404936000000001</c:v>
                </c:pt>
                <c:pt idx="4">
                  <c:v>11.023316700000001</c:v>
                </c:pt>
                <c:pt idx="5">
                  <c:v>20.3240032</c:v>
                </c:pt>
                <c:pt idx="6">
                  <c:v>57.168460099999997</c:v>
                </c:pt>
                <c:pt idx="7">
                  <c:v>29.909979800000002</c:v>
                </c:pt>
              </c:numCache>
            </c:numRef>
          </c:yVal>
          <c:smooth val="1"/>
          <c:extLst>
            <c:ext xmlns:c16="http://schemas.microsoft.com/office/drawing/2014/chart" uri="{C3380CC4-5D6E-409C-BE32-E72D297353CC}">
              <c16:uniqueId val="{00000000-90A2-4E3B-BDA2-930970A9D950}"/>
            </c:ext>
          </c:extLst>
        </c:ser>
        <c:ser>
          <c:idx val="1"/>
          <c:order val="1"/>
          <c:tx>
            <c:v>Fung</c:v>
          </c:tx>
          <c:spPr>
            <a:ln w="19050" cap="rnd">
              <a:solidFill>
                <a:schemeClr val="accent2"/>
              </a:solidFill>
              <a:round/>
            </a:ln>
            <a:effectLst/>
          </c:spPr>
          <c:marker>
            <c:symbol val="none"/>
          </c:marker>
          <c:xVal>
            <c:numRef>
              <c:f>Résistance!$B$42:$B$49</c:f>
              <c:numCache>
                <c:formatCode>General</c:formatCode>
                <c:ptCount val="8"/>
                <c:pt idx="0">
                  <c:v>1.5</c:v>
                </c:pt>
                <c:pt idx="1">
                  <c:v>2</c:v>
                </c:pt>
                <c:pt idx="2">
                  <c:v>2.5</c:v>
                </c:pt>
                <c:pt idx="3">
                  <c:v>3</c:v>
                </c:pt>
                <c:pt idx="4">
                  <c:v>3.5</c:v>
                </c:pt>
                <c:pt idx="5">
                  <c:v>4</c:v>
                </c:pt>
                <c:pt idx="6">
                  <c:v>4.5</c:v>
                </c:pt>
                <c:pt idx="7">
                  <c:v>5</c:v>
                </c:pt>
              </c:numCache>
            </c:numRef>
          </c:xVal>
          <c:yVal>
            <c:numRef>
              <c:f>Résistance!$J$42:$J$49</c:f>
              <c:numCache>
                <c:formatCode>General</c:formatCode>
                <c:ptCount val="8"/>
                <c:pt idx="0">
                  <c:v>1.4</c:v>
                </c:pt>
                <c:pt idx="1">
                  <c:v>2</c:v>
                </c:pt>
                <c:pt idx="2">
                  <c:v>3</c:v>
                </c:pt>
                <c:pt idx="3">
                  <c:v>5</c:v>
                </c:pt>
                <c:pt idx="4">
                  <c:v>9</c:v>
                </c:pt>
                <c:pt idx="5">
                  <c:v>17</c:v>
                </c:pt>
                <c:pt idx="6">
                  <c:v>24</c:v>
                </c:pt>
                <c:pt idx="7">
                  <c:v>29</c:v>
                </c:pt>
              </c:numCache>
            </c:numRef>
          </c:yVal>
          <c:smooth val="1"/>
          <c:extLst>
            <c:ext xmlns:c16="http://schemas.microsoft.com/office/drawing/2014/chart" uri="{C3380CC4-5D6E-409C-BE32-E72D297353CC}">
              <c16:uniqueId val="{00000001-90A2-4E3B-BDA2-930970A9D950}"/>
            </c:ext>
          </c:extLst>
        </c:ser>
        <c:ser>
          <c:idx val="2"/>
          <c:order val="2"/>
          <c:tx>
            <c:v>Delft series</c:v>
          </c:tx>
          <c:spPr>
            <a:ln w="19050" cap="rnd">
              <a:solidFill>
                <a:schemeClr val="accent3"/>
              </a:solidFill>
              <a:round/>
            </a:ln>
            <a:effectLst/>
          </c:spPr>
          <c:marker>
            <c:symbol val="none"/>
          </c:marker>
          <c:xVal>
            <c:numRef>
              <c:f>Résistance!$B$26:$B$33</c:f>
              <c:numCache>
                <c:formatCode>General</c:formatCode>
                <c:ptCount val="8"/>
                <c:pt idx="0">
                  <c:v>1.5</c:v>
                </c:pt>
                <c:pt idx="1">
                  <c:v>2</c:v>
                </c:pt>
                <c:pt idx="2">
                  <c:v>2.5</c:v>
                </c:pt>
                <c:pt idx="3">
                  <c:v>3</c:v>
                </c:pt>
                <c:pt idx="4">
                  <c:v>3.5</c:v>
                </c:pt>
                <c:pt idx="5">
                  <c:v>4</c:v>
                </c:pt>
                <c:pt idx="6">
                  <c:v>4.5</c:v>
                </c:pt>
                <c:pt idx="7">
                  <c:v>5</c:v>
                </c:pt>
              </c:numCache>
            </c:numRef>
          </c:xVal>
          <c:yVal>
            <c:numRef>
              <c:f>Résistance!$J$26:$J$33</c:f>
              <c:numCache>
                <c:formatCode>General</c:formatCode>
                <c:ptCount val="8"/>
                <c:pt idx="0">
                  <c:v>1</c:v>
                </c:pt>
                <c:pt idx="1">
                  <c:v>2</c:v>
                </c:pt>
                <c:pt idx="2">
                  <c:v>4</c:v>
                </c:pt>
                <c:pt idx="3">
                  <c:v>5</c:v>
                </c:pt>
                <c:pt idx="4">
                  <c:v>11</c:v>
                </c:pt>
                <c:pt idx="5">
                  <c:v>23</c:v>
                </c:pt>
                <c:pt idx="6">
                  <c:v>36</c:v>
                </c:pt>
                <c:pt idx="7">
                  <c:v>49</c:v>
                </c:pt>
              </c:numCache>
            </c:numRef>
          </c:yVal>
          <c:smooth val="1"/>
          <c:extLst>
            <c:ext xmlns:c16="http://schemas.microsoft.com/office/drawing/2014/chart" uri="{C3380CC4-5D6E-409C-BE32-E72D297353CC}">
              <c16:uniqueId val="{00000002-90A2-4E3B-BDA2-930970A9D950}"/>
            </c:ext>
          </c:extLst>
        </c:ser>
        <c:ser>
          <c:idx val="3"/>
          <c:order val="3"/>
          <c:tx>
            <c:v>Holtrop</c:v>
          </c:tx>
          <c:spPr>
            <a:ln w="19050" cap="rnd">
              <a:solidFill>
                <a:schemeClr val="accent4"/>
              </a:solidFill>
              <a:round/>
            </a:ln>
            <a:effectLst/>
          </c:spPr>
          <c:marker>
            <c:symbol val="none"/>
          </c:marker>
          <c:xVal>
            <c:numRef>
              <c:f>Résistance!$B$10:$B$17</c:f>
              <c:numCache>
                <c:formatCode>General</c:formatCode>
                <c:ptCount val="8"/>
                <c:pt idx="0">
                  <c:v>1.5</c:v>
                </c:pt>
                <c:pt idx="1">
                  <c:v>2</c:v>
                </c:pt>
                <c:pt idx="2">
                  <c:v>2.5</c:v>
                </c:pt>
                <c:pt idx="3">
                  <c:v>3</c:v>
                </c:pt>
                <c:pt idx="4">
                  <c:v>3.5</c:v>
                </c:pt>
                <c:pt idx="5">
                  <c:v>4</c:v>
                </c:pt>
                <c:pt idx="6">
                  <c:v>4.5</c:v>
                </c:pt>
                <c:pt idx="7">
                  <c:v>5</c:v>
                </c:pt>
              </c:numCache>
            </c:numRef>
          </c:xVal>
          <c:yVal>
            <c:numRef>
              <c:f>Résistance!$J$10:$J$17</c:f>
              <c:numCache>
                <c:formatCode>General</c:formatCode>
                <c:ptCount val="8"/>
                <c:pt idx="0">
                  <c:v>1</c:v>
                </c:pt>
                <c:pt idx="1">
                  <c:v>2</c:v>
                </c:pt>
                <c:pt idx="2">
                  <c:v>3</c:v>
                </c:pt>
                <c:pt idx="3">
                  <c:v>5</c:v>
                </c:pt>
                <c:pt idx="4">
                  <c:v>9</c:v>
                </c:pt>
                <c:pt idx="5">
                  <c:v>15</c:v>
                </c:pt>
                <c:pt idx="6">
                  <c:v>19</c:v>
                </c:pt>
                <c:pt idx="7">
                  <c:v>22</c:v>
                </c:pt>
              </c:numCache>
            </c:numRef>
          </c:yVal>
          <c:smooth val="1"/>
          <c:extLst>
            <c:ext xmlns:c16="http://schemas.microsoft.com/office/drawing/2014/chart" uri="{C3380CC4-5D6E-409C-BE32-E72D297353CC}">
              <c16:uniqueId val="{00000003-90A2-4E3B-BDA2-930970A9D950}"/>
            </c:ext>
          </c:extLst>
        </c:ser>
        <c:dLbls>
          <c:showLegendKey val="0"/>
          <c:showVal val="0"/>
          <c:showCatName val="0"/>
          <c:showSerName val="0"/>
          <c:showPercent val="0"/>
          <c:showBubbleSize val="0"/>
        </c:dLbls>
        <c:axId val="473598808"/>
        <c:axId val="473593888"/>
      </c:scatterChart>
      <c:valAx>
        <c:axId val="473598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Vitesse (knt)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3593888"/>
        <c:crosses val="autoZero"/>
        <c:crossBetween val="midCat"/>
      </c:valAx>
      <c:valAx>
        <c:axId val="47359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Rt</a:t>
                </a:r>
                <a:r>
                  <a:rPr lang="fr-FR" baseline="0"/>
                  <a:t> (N)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3598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Comparaison de résistance pour T = 0.16m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v>CHERIE</c:v>
          </c:tx>
          <c:spPr>
            <a:ln w="19050" cap="rnd">
              <a:solidFill>
                <a:schemeClr val="accent1"/>
              </a:solidFill>
              <a:round/>
            </a:ln>
            <a:effectLst/>
          </c:spPr>
          <c:marker>
            <c:symbol val="none"/>
          </c:marker>
          <c:xVal>
            <c:numRef>
              <c:f>Résistance!$B$88:$B$93</c:f>
              <c:numCache>
                <c:formatCode>General</c:formatCode>
                <c:ptCount val="6"/>
                <c:pt idx="0">
                  <c:v>2.5</c:v>
                </c:pt>
                <c:pt idx="1">
                  <c:v>3</c:v>
                </c:pt>
                <c:pt idx="2">
                  <c:v>3.5</c:v>
                </c:pt>
                <c:pt idx="3">
                  <c:v>4</c:v>
                </c:pt>
                <c:pt idx="4">
                  <c:v>4.5</c:v>
                </c:pt>
                <c:pt idx="5">
                  <c:v>5</c:v>
                </c:pt>
              </c:numCache>
            </c:numRef>
          </c:xVal>
          <c:yVal>
            <c:numRef>
              <c:f>Résistance!$K$88:$K$93</c:f>
              <c:numCache>
                <c:formatCode>0.000</c:formatCode>
                <c:ptCount val="6"/>
                <c:pt idx="0">
                  <c:v>32.556927999999999</c:v>
                </c:pt>
                <c:pt idx="1">
                  <c:v>22.751966400000001</c:v>
                </c:pt>
                <c:pt idx="2">
                  <c:v>24.910074399999999</c:v>
                </c:pt>
                <c:pt idx="3">
                  <c:v>33.484546399999999</c:v>
                </c:pt>
                <c:pt idx="4">
                  <c:v>40.337567200000002</c:v>
                </c:pt>
                <c:pt idx="5">
                  <c:v>43.241178399999995</c:v>
                </c:pt>
              </c:numCache>
            </c:numRef>
          </c:yVal>
          <c:smooth val="1"/>
          <c:extLst>
            <c:ext xmlns:c16="http://schemas.microsoft.com/office/drawing/2014/chart" uri="{C3380CC4-5D6E-409C-BE32-E72D297353CC}">
              <c16:uniqueId val="{00000000-62B5-4E3E-BDC1-FE5516278E1E}"/>
            </c:ext>
          </c:extLst>
        </c:ser>
        <c:ser>
          <c:idx val="1"/>
          <c:order val="1"/>
          <c:tx>
            <c:v>Fung</c:v>
          </c:tx>
          <c:spPr>
            <a:ln w="19050" cap="rnd">
              <a:solidFill>
                <a:schemeClr val="accent2"/>
              </a:solidFill>
              <a:round/>
            </a:ln>
            <a:effectLst/>
          </c:spPr>
          <c:marker>
            <c:symbol val="none"/>
          </c:marker>
          <c:xVal>
            <c:numRef>
              <c:f>Résistance!$B$42:$B$49</c:f>
              <c:numCache>
                <c:formatCode>General</c:formatCode>
                <c:ptCount val="8"/>
                <c:pt idx="0">
                  <c:v>1.5</c:v>
                </c:pt>
                <c:pt idx="1">
                  <c:v>2</c:v>
                </c:pt>
                <c:pt idx="2">
                  <c:v>2.5</c:v>
                </c:pt>
                <c:pt idx="3">
                  <c:v>3</c:v>
                </c:pt>
                <c:pt idx="4">
                  <c:v>3.5</c:v>
                </c:pt>
                <c:pt idx="5">
                  <c:v>4</c:v>
                </c:pt>
                <c:pt idx="6">
                  <c:v>4.5</c:v>
                </c:pt>
                <c:pt idx="7">
                  <c:v>5</c:v>
                </c:pt>
              </c:numCache>
            </c:numRef>
          </c:xVal>
          <c:yVal>
            <c:numRef>
              <c:f>Résistance!$K$42:$K$49</c:f>
              <c:numCache>
                <c:formatCode>General</c:formatCode>
                <c:ptCount val="8"/>
                <c:pt idx="0">
                  <c:v>1.5</c:v>
                </c:pt>
                <c:pt idx="1">
                  <c:v>2</c:v>
                </c:pt>
                <c:pt idx="2">
                  <c:v>4</c:v>
                </c:pt>
                <c:pt idx="3">
                  <c:v>6</c:v>
                </c:pt>
                <c:pt idx="4">
                  <c:v>10</c:v>
                </c:pt>
                <c:pt idx="5">
                  <c:v>19</c:v>
                </c:pt>
                <c:pt idx="6">
                  <c:v>29</c:v>
                </c:pt>
                <c:pt idx="7">
                  <c:v>36</c:v>
                </c:pt>
              </c:numCache>
            </c:numRef>
          </c:yVal>
          <c:smooth val="1"/>
          <c:extLst>
            <c:ext xmlns:c16="http://schemas.microsoft.com/office/drawing/2014/chart" uri="{C3380CC4-5D6E-409C-BE32-E72D297353CC}">
              <c16:uniqueId val="{00000001-62B5-4E3E-BDC1-FE5516278E1E}"/>
            </c:ext>
          </c:extLst>
        </c:ser>
        <c:ser>
          <c:idx val="2"/>
          <c:order val="2"/>
          <c:tx>
            <c:v>Delft series</c:v>
          </c:tx>
          <c:spPr>
            <a:ln w="19050" cap="rnd">
              <a:solidFill>
                <a:schemeClr val="accent3"/>
              </a:solidFill>
              <a:round/>
            </a:ln>
            <a:effectLst/>
          </c:spPr>
          <c:marker>
            <c:symbol val="none"/>
          </c:marker>
          <c:xVal>
            <c:numRef>
              <c:f>Résistance!$B$26:$B$33</c:f>
              <c:numCache>
                <c:formatCode>General</c:formatCode>
                <c:ptCount val="8"/>
                <c:pt idx="0">
                  <c:v>1.5</c:v>
                </c:pt>
                <c:pt idx="1">
                  <c:v>2</c:v>
                </c:pt>
                <c:pt idx="2">
                  <c:v>2.5</c:v>
                </c:pt>
                <c:pt idx="3">
                  <c:v>3</c:v>
                </c:pt>
                <c:pt idx="4">
                  <c:v>3.5</c:v>
                </c:pt>
                <c:pt idx="5">
                  <c:v>4</c:v>
                </c:pt>
                <c:pt idx="6">
                  <c:v>4.5</c:v>
                </c:pt>
                <c:pt idx="7">
                  <c:v>5</c:v>
                </c:pt>
              </c:numCache>
            </c:numRef>
          </c:xVal>
          <c:yVal>
            <c:numRef>
              <c:f>Résistance!$K$26:$K$33</c:f>
              <c:numCache>
                <c:formatCode>General</c:formatCode>
                <c:ptCount val="8"/>
                <c:pt idx="0">
                  <c:v>1</c:v>
                </c:pt>
                <c:pt idx="1">
                  <c:v>2</c:v>
                </c:pt>
                <c:pt idx="2">
                  <c:v>4</c:v>
                </c:pt>
                <c:pt idx="3">
                  <c:v>6</c:v>
                </c:pt>
                <c:pt idx="4">
                  <c:v>12</c:v>
                </c:pt>
                <c:pt idx="5">
                  <c:v>26</c:v>
                </c:pt>
                <c:pt idx="6">
                  <c:v>40</c:v>
                </c:pt>
                <c:pt idx="7">
                  <c:v>55</c:v>
                </c:pt>
              </c:numCache>
            </c:numRef>
          </c:yVal>
          <c:smooth val="1"/>
          <c:extLst>
            <c:ext xmlns:c16="http://schemas.microsoft.com/office/drawing/2014/chart" uri="{C3380CC4-5D6E-409C-BE32-E72D297353CC}">
              <c16:uniqueId val="{00000002-62B5-4E3E-BDC1-FE5516278E1E}"/>
            </c:ext>
          </c:extLst>
        </c:ser>
        <c:ser>
          <c:idx val="3"/>
          <c:order val="3"/>
          <c:tx>
            <c:v>Holtrop</c:v>
          </c:tx>
          <c:spPr>
            <a:ln w="19050" cap="rnd">
              <a:solidFill>
                <a:schemeClr val="accent4"/>
              </a:solidFill>
              <a:round/>
            </a:ln>
            <a:effectLst/>
          </c:spPr>
          <c:marker>
            <c:symbol val="none"/>
          </c:marker>
          <c:xVal>
            <c:numRef>
              <c:f>Résistance!$B$10:$B$17</c:f>
              <c:numCache>
                <c:formatCode>General</c:formatCode>
                <c:ptCount val="8"/>
                <c:pt idx="0">
                  <c:v>1.5</c:v>
                </c:pt>
                <c:pt idx="1">
                  <c:v>2</c:v>
                </c:pt>
                <c:pt idx="2">
                  <c:v>2.5</c:v>
                </c:pt>
                <c:pt idx="3">
                  <c:v>3</c:v>
                </c:pt>
                <c:pt idx="4">
                  <c:v>3.5</c:v>
                </c:pt>
                <c:pt idx="5">
                  <c:v>4</c:v>
                </c:pt>
                <c:pt idx="6">
                  <c:v>4.5</c:v>
                </c:pt>
                <c:pt idx="7">
                  <c:v>5</c:v>
                </c:pt>
              </c:numCache>
            </c:numRef>
          </c:xVal>
          <c:yVal>
            <c:numRef>
              <c:f>Résistance!$K$10:$K$17</c:f>
              <c:numCache>
                <c:formatCode>General</c:formatCode>
                <c:ptCount val="8"/>
                <c:pt idx="0">
                  <c:v>1</c:v>
                </c:pt>
                <c:pt idx="1">
                  <c:v>2</c:v>
                </c:pt>
                <c:pt idx="2">
                  <c:v>4</c:v>
                </c:pt>
                <c:pt idx="3">
                  <c:v>6</c:v>
                </c:pt>
                <c:pt idx="4">
                  <c:v>10</c:v>
                </c:pt>
                <c:pt idx="5">
                  <c:v>16</c:v>
                </c:pt>
                <c:pt idx="6">
                  <c:v>21</c:v>
                </c:pt>
                <c:pt idx="7">
                  <c:v>25</c:v>
                </c:pt>
              </c:numCache>
            </c:numRef>
          </c:yVal>
          <c:smooth val="1"/>
          <c:extLst>
            <c:ext xmlns:c16="http://schemas.microsoft.com/office/drawing/2014/chart" uri="{C3380CC4-5D6E-409C-BE32-E72D297353CC}">
              <c16:uniqueId val="{00000003-62B5-4E3E-BDC1-FE5516278E1E}"/>
            </c:ext>
          </c:extLst>
        </c:ser>
        <c:dLbls>
          <c:showLegendKey val="0"/>
          <c:showVal val="0"/>
          <c:showCatName val="0"/>
          <c:showSerName val="0"/>
          <c:showPercent val="0"/>
          <c:showBubbleSize val="0"/>
        </c:dLbls>
        <c:axId val="473598808"/>
        <c:axId val="473593888"/>
      </c:scatterChart>
      <c:valAx>
        <c:axId val="473598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Vitesse (knt)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3593888"/>
        <c:crosses val="autoZero"/>
        <c:crossBetween val="midCat"/>
      </c:valAx>
      <c:valAx>
        <c:axId val="47359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Rt</a:t>
                </a:r>
                <a:r>
                  <a:rPr lang="fr-FR" baseline="0"/>
                  <a:t> (N)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3598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207818</xdr:colOff>
      <xdr:row>4</xdr:row>
      <xdr:rowOff>554182</xdr:rowOff>
    </xdr:from>
    <xdr:to>
      <xdr:col>25</xdr:col>
      <xdr:colOff>519546</xdr:colOff>
      <xdr:row>52</xdr:row>
      <xdr:rowOff>102673</xdr:rowOff>
    </xdr:to>
    <xdr:graphicFrame macro="">
      <xdr:nvGraphicFramePr>
        <xdr:cNvPr id="5" name="Graphique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164521</xdr:colOff>
      <xdr:row>6</xdr:row>
      <xdr:rowOff>155863</xdr:rowOff>
    </xdr:from>
    <xdr:to>
      <xdr:col>45</xdr:col>
      <xdr:colOff>623453</xdr:colOff>
      <xdr:row>46</xdr:row>
      <xdr:rowOff>155863</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504263</xdr:colOff>
      <xdr:row>2</xdr:row>
      <xdr:rowOff>186017</xdr:rowOff>
    </xdr:from>
    <xdr:to>
      <xdr:col>27</xdr:col>
      <xdr:colOff>280146</xdr:colOff>
      <xdr:row>18</xdr:row>
      <xdr:rowOff>145676</xdr:rowOff>
    </xdr:to>
    <xdr:graphicFrame macro="">
      <xdr:nvGraphicFramePr>
        <xdr:cNvPr id="3" name="Graphique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502227</xdr:colOff>
      <xdr:row>18</xdr:row>
      <xdr:rowOff>155864</xdr:rowOff>
    </xdr:from>
    <xdr:to>
      <xdr:col>27</xdr:col>
      <xdr:colOff>278110</xdr:colOff>
      <xdr:row>34</xdr:row>
      <xdr:rowOff>184795</xdr:rowOff>
    </xdr:to>
    <xdr:graphicFrame macro="">
      <xdr:nvGraphicFramePr>
        <xdr:cNvPr id="4" name="Graphique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519545</xdr:colOff>
      <xdr:row>35</xdr:row>
      <xdr:rowOff>17318</xdr:rowOff>
    </xdr:from>
    <xdr:to>
      <xdr:col>27</xdr:col>
      <xdr:colOff>295428</xdr:colOff>
      <xdr:row>51</xdr:row>
      <xdr:rowOff>46250</xdr:rowOff>
    </xdr:to>
    <xdr:graphicFrame macro="">
      <xdr:nvGraphicFramePr>
        <xdr:cNvPr id="5" name="Graphique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329046</xdr:colOff>
      <xdr:row>97</xdr:row>
      <xdr:rowOff>187035</xdr:rowOff>
    </xdr:from>
    <xdr:to>
      <xdr:col>30</xdr:col>
      <xdr:colOff>311728</xdr:colOff>
      <xdr:row>119</xdr:row>
      <xdr:rowOff>34637</xdr:rowOff>
    </xdr:to>
    <xdr:graphicFrame macro="">
      <xdr:nvGraphicFramePr>
        <xdr:cNvPr id="11" name="Graphique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329046</xdr:colOff>
      <xdr:row>76</xdr:row>
      <xdr:rowOff>32471</xdr:rowOff>
    </xdr:from>
    <xdr:to>
      <xdr:col>30</xdr:col>
      <xdr:colOff>311728</xdr:colOff>
      <xdr:row>97</xdr:row>
      <xdr:rowOff>42429</xdr:rowOff>
    </xdr:to>
    <xdr:graphicFrame macro="">
      <xdr:nvGraphicFramePr>
        <xdr:cNvPr id="12" name="Graphique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329045</xdr:colOff>
      <xdr:row>120</xdr:row>
      <xdr:rowOff>34636</xdr:rowOff>
    </xdr:from>
    <xdr:to>
      <xdr:col>30</xdr:col>
      <xdr:colOff>311727</xdr:colOff>
      <xdr:row>141</xdr:row>
      <xdr:rowOff>176646</xdr:rowOff>
    </xdr:to>
    <xdr:graphicFrame macro="">
      <xdr:nvGraphicFramePr>
        <xdr:cNvPr id="13" name="Graphique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311727</xdr:colOff>
      <xdr:row>143</xdr:row>
      <xdr:rowOff>51954</xdr:rowOff>
    </xdr:from>
    <xdr:to>
      <xdr:col>30</xdr:col>
      <xdr:colOff>259773</xdr:colOff>
      <xdr:row>164</xdr:row>
      <xdr:rowOff>0</xdr:rowOff>
    </xdr:to>
    <xdr:graphicFrame macro="">
      <xdr:nvGraphicFramePr>
        <xdr:cNvPr id="14" name="Graphique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103908</xdr:colOff>
      <xdr:row>148</xdr:row>
      <xdr:rowOff>103909</xdr:rowOff>
    </xdr:from>
    <xdr:to>
      <xdr:col>6</xdr:col>
      <xdr:colOff>225137</xdr:colOff>
      <xdr:row>179</xdr:row>
      <xdr:rowOff>91009</xdr:rowOff>
    </xdr:to>
    <xdr:pic>
      <xdr:nvPicPr>
        <xdr:cNvPr id="10" name="Image 9">
          <a:extLst>
            <a:ext uri="{FF2B5EF4-FFF2-40B4-BE49-F238E27FC236}">
              <a16:creationId xmlns:a16="http://schemas.microsoft.com/office/drawing/2014/main" id="{C9D81A48-24A7-46FB-B36C-02A828DDCB34}"/>
            </a:ext>
          </a:extLst>
        </xdr:cNvPr>
        <xdr:cNvPicPr>
          <a:picLocks noChangeAspect="1"/>
        </xdr:cNvPicPr>
      </xdr:nvPicPr>
      <xdr:blipFill rotWithShape="1">
        <a:blip xmlns:r="http://schemas.openxmlformats.org/officeDocument/2006/relationships" r:embed="rId8"/>
        <a:srcRect r="41031"/>
        <a:stretch/>
      </xdr:blipFill>
      <xdr:spPr>
        <a:xfrm>
          <a:off x="865908" y="29683364"/>
          <a:ext cx="4433456" cy="63775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115661</xdr:colOff>
      <xdr:row>42</xdr:row>
      <xdr:rowOff>65561</xdr:rowOff>
    </xdr:from>
    <xdr:to>
      <xdr:col>11</xdr:col>
      <xdr:colOff>598715</xdr:colOff>
      <xdr:row>63</xdr:row>
      <xdr:rowOff>11132</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116895</xdr:colOff>
      <xdr:row>64</xdr:row>
      <xdr:rowOff>71993</xdr:rowOff>
    </xdr:from>
    <xdr:to>
      <xdr:col>11</xdr:col>
      <xdr:colOff>744682</xdr:colOff>
      <xdr:row>85</xdr:row>
      <xdr:rowOff>17318</xdr:rowOff>
    </xdr:to>
    <xdr:graphicFrame macro="">
      <xdr:nvGraphicFramePr>
        <xdr:cNvPr id="4" name="Graphique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129886</xdr:colOff>
      <xdr:row>85</xdr:row>
      <xdr:rowOff>169716</xdr:rowOff>
    </xdr:from>
    <xdr:to>
      <xdr:col>12</xdr:col>
      <xdr:colOff>0</xdr:colOff>
      <xdr:row>106</xdr:row>
      <xdr:rowOff>69273</xdr:rowOff>
    </xdr:to>
    <xdr:graphicFrame macro="">
      <xdr:nvGraphicFramePr>
        <xdr:cNvPr id="5" name="Graphique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55"/>
  <sheetViews>
    <sheetView tabSelected="1" topLeftCell="Q1" zoomScale="72" zoomScaleNormal="70" workbookViewId="0">
      <selection activeCell="AE10" sqref="AE10"/>
    </sheetView>
  </sheetViews>
  <sheetFormatPr baseColWidth="10" defaultRowHeight="15" x14ac:dyDescent="0.25"/>
  <cols>
    <col min="1" max="1" width="31.28515625" customWidth="1"/>
    <col min="2" max="2" width="24.28515625" customWidth="1"/>
    <col min="3" max="3" width="13.28515625" customWidth="1"/>
    <col min="4" max="4" width="11.42578125" bestFit="1" customWidth="1"/>
    <col min="5" max="5" width="12.7109375" bestFit="1" customWidth="1"/>
    <col min="6" max="6" width="28.42578125" customWidth="1"/>
    <col min="7" max="8" width="4.28515625" customWidth="1"/>
    <col min="9" max="9" width="31.85546875" customWidth="1"/>
    <col min="10" max="10" width="28.28515625" customWidth="1"/>
    <col min="11" max="11" width="19.140625" customWidth="1"/>
    <col min="12" max="12" width="12" bestFit="1" customWidth="1"/>
    <col min="13" max="13" width="10.42578125" customWidth="1"/>
    <col min="14" max="14" width="12" bestFit="1" customWidth="1"/>
    <col min="15" max="15" width="17.42578125" customWidth="1"/>
    <col min="18" max="18" width="18.85546875" customWidth="1"/>
    <col min="19" max="19" width="18.7109375" customWidth="1"/>
    <col min="20" max="20" width="17.42578125" customWidth="1"/>
    <col min="21" max="21" width="12.28515625" customWidth="1"/>
    <col min="22" max="22" width="12" customWidth="1"/>
    <col min="23" max="23" width="12.42578125" customWidth="1"/>
    <col min="29" max="29" width="19" customWidth="1"/>
    <col min="30" max="30" width="13.28515625" customWidth="1"/>
    <col min="31" max="31" width="21.140625" customWidth="1"/>
    <col min="35" max="38" width="12.28515625" bestFit="1" customWidth="1"/>
  </cols>
  <sheetData>
    <row r="1" spans="1:54" ht="18.75" x14ac:dyDescent="0.3">
      <c r="A1" s="21" t="s">
        <v>43</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row>
    <row r="2" spans="1:54" ht="23.25" x14ac:dyDescent="0.35">
      <c r="A2" s="17" t="s">
        <v>35</v>
      </c>
      <c r="B2" s="11">
        <v>9.81</v>
      </c>
      <c r="C2" s="17"/>
      <c r="D2" s="17"/>
      <c r="E2" s="19" t="s">
        <v>44</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row>
    <row r="3" spans="1:54" x14ac:dyDescent="0.25">
      <c r="A3" s="14" t="s">
        <v>27</v>
      </c>
      <c r="B3" s="12">
        <v>1025</v>
      </c>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25"/>
      <c r="AW3" s="33"/>
      <c r="AX3" s="33"/>
      <c r="AY3" s="33"/>
      <c r="AZ3" s="33"/>
      <c r="BA3" s="33"/>
      <c r="BB3" s="33"/>
    </row>
    <row r="4" spans="1:54" ht="15.75" thickBot="1" x14ac:dyDescent="0.3">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5"/>
      <c r="AW4" s="33"/>
      <c r="AX4" s="33"/>
      <c r="AY4" s="33"/>
      <c r="AZ4" s="33"/>
      <c r="BA4" s="33"/>
      <c r="BB4" s="33"/>
    </row>
    <row r="5" spans="1:54" ht="51" customHeight="1" x14ac:dyDescent="0.25">
      <c r="A5" s="13" t="s">
        <v>8</v>
      </c>
      <c r="B5" s="95" t="s">
        <v>9</v>
      </c>
      <c r="C5" s="95"/>
      <c r="D5" s="95"/>
      <c r="E5" s="95" t="s">
        <v>0</v>
      </c>
      <c r="F5" s="95"/>
      <c r="G5" s="15"/>
      <c r="H5" s="97" t="s">
        <v>33</v>
      </c>
      <c r="I5" s="98"/>
      <c r="J5" s="95" t="s">
        <v>9</v>
      </c>
      <c r="K5" s="95"/>
      <c r="L5" s="95"/>
      <c r="M5" s="95" t="s">
        <v>0</v>
      </c>
      <c r="N5" s="95"/>
      <c r="O5" s="96"/>
      <c r="P5" s="22" t="s">
        <v>60</v>
      </c>
      <c r="Q5" s="17"/>
      <c r="R5" s="17"/>
      <c r="S5" s="17"/>
      <c r="T5" s="95" t="s">
        <v>62</v>
      </c>
      <c r="U5" s="95"/>
      <c r="V5" s="95"/>
      <c r="W5" s="95"/>
      <c r="X5" s="95"/>
      <c r="Y5" s="95"/>
      <c r="Z5" s="17"/>
      <c r="AA5" s="18"/>
      <c r="AB5" s="84" t="s">
        <v>59</v>
      </c>
      <c r="AC5" s="17"/>
      <c r="AD5" s="17"/>
      <c r="AE5" s="17"/>
      <c r="AF5" s="17"/>
      <c r="AG5" s="17"/>
      <c r="AH5" s="17"/>
      <c r="AI5" s="17"/>
      <c r="AJ5" s="17"/>
      <c r="AK5" s="17"/>
      <c r="AL5" s="17"/>
      <c r="AM5" s="17"/>
      <c r="AN5" s="17"/>
      <c r="AO5" s="17"/>
      <c r="AP5" s="17"/>
      <c r="AQ5" s="17"/>
      <c r="AR5" s="17"/>
      <c r="AS5" s="17"/>
      <c r="AT5" s="17"/>
      <c r="AU5" s="52"/>
      <c r="AV5" s="17"/>
    </row>
    <row r="6" spans="1:54" ht="16.5" thickBot="1" x14ac:dyDescent="0.3">
      <c r="A6" s="14"/>
      <c r="B6" s="14"/>
      <c r="C6" s="14"/>
      <c r="D6" s="14"/>
      <c r="E6" s="14"/>
      <c r="F6" s="14"/>
      <c r="G6" s="15"/>
      <c r="H6" s="14"/>
      <c r="I6" s="14"/>
      <c r="J6" s="14"/>
      <c r="K6" s="14"/>
      <c r="L6" s="14"/>
      <c r="M6" s="14"/>
      <c r="N6" s="17"/>
      <c r="O6" s="18"/>
      <c r="P6" s="17"/>
      <c r="Q6" s="17"/>
      <c r="R6" s="17"/>
      <c r="S6" s="17"/>
      <c r="T6" s="17"/>
      <c r="U6" s="17"/>
      <c r="V6" s="17"/>
      <c r="W6" s="17"/>
      <c r="X6" s="17"/>
      <c r="Y6" s="17"/>
      <c r="Z6" s="17"/>
      <c r="AA6" s="18"/>
      <c r="AB6" s="17"/>
      <c r="AD6" s="60" t="s">
        <v>51</v>
      </c>
      <c r="AE6" s="77" t="s">
        <v>47</v>
      </c>
      <c r="AF6" s="17"/>
      <c r="AG6" s="17"/>
      <c r="AH6" s="17"/>
      <c r="AI6" s="17"/>
      <c r="AJ6" s="17"/>
      <c r="AK6" s="17"/>
      <c r="AL6" s="17"/>
      <c r="AM6" s="17"/>
      <c r="AN6" s="17"/>
      <c r="AO6" s="17"/>
      <c r="AP6" s="17"/>
      <c r="AQ6" s="17"/>
      <c r="AR6" s="17"/>
      <c r="AS6" s="17"/>
      <c r="AT6" s="17"/>
      <c r="AU6" s="18"/>
      <c r="AV6" s="17"/>
    </row>
    <row r="7" spans="1:54" ht="15.75" thickBot="1" x14ac:dyDescent="0.3">
      <c r="A7" s="3" t="s">
        <v>1</v>
      </c>
      <c r="B7" s="3" t="s">
        <v>2</v>
      </c>
      <c r="C7" s="3" t="s">
        <v>3</v>
      </c>
      <c r="D7" s="3" t="s">
        <v>4</v>
      </c>
      <c r="E7" s="3" t="s">
        <v>5</v>
      </c>
      <c r="F7" s="3" t="s">
        <v>6</v>
      </c>
      <c r="G7" s="16"/>
      <c r="H7" s="14"/>
      <c r="I7" s="3" t="s">
        <v>1</v>
      </c>
      <c r="J7" s="3" t="s">
        <v>23</v>
      </c>
      <c r="K7" s="3" t="s">
        <v>34</v>
      </c>
      <c r="L7" s="3" t="s">
        <v>24</v>
      </c>
      <c r="M7" s="3" t="s">
        <v>25</v>
      </c>
      <c r="N7" s="3" t="s">
        <v>26</v>
      </c>
      <c r="O7" s="18"/>
      <c r="P7" s="85"/>
      <c r="Q7" s="17"/>
      <c r="R7" s="17"/>
      <c r="S7" s="17"/>
      <c r="T7" s="17"/>
      <c r="U7" s="17"/>
      <c r="V7" s="17"/>
      <c r="W7" s="17"/>
      <c r="X7" s="17"/>
      <c r="Y7" s="17"/>
      <c r="Z7" s="17"/>
      <c r="AA7" s="18"/>
      <c r="AB7" s="17"/>
      <c r="AC7" s="24"/>
      <c r="AD7" s="24"/>
      <c r="AE7" s="24"/>
      <c r="AF7" s="17"/>
      <c r="AG7" s="17"/>
      <c r="AH7" s="17"/>
      <c r="AI7" s="17"/>
      <c r="AJ7" s="17"/>
      <c r="AK7" s="17"/>
      <c r="AL7" s="17"/>
      <c r="AM7" s="17"/>
      <c r="AN7" s="17"/>
      <c r="AO7" s="17"/>
      <c r="AP7" s="17"/>
      <c r="AQ7" s="17"/>
      <c r="AR7" s="17"/>
      <c r="AS7" s="17"/>
      <c r="AT7" s="17"/>
      <c r="AU7" s="18"/>
      <c r="AV7" s="17"/>
    </row>
    <row r="8" spans="1:54" ht="15.75" x14ac:dyDescent="0.25">
      <c r="A8" s="4" t="s">
        <v>10</v>
      </c>
      <c r="B8" s="55">
        <v>5</v>
      </c>
      <c r="C8" s="8">
        <v>1100</v>
      </c>
      <c r="D8" s="8">
        <v>0</v>
      </c>
      <c r="E8" s="8">
        <v>190</v>
      </c>
      <c r="F8" s="4"/>
      <c r="G8" s="15"/>
      <c r="H8" s="14"/>
      <c r="I8" s="4" t="s">
        <v>10</v>
      </c>
      <c r="J8" s="6">
        <f>K8/B3</f>
        <v>6.4666159926829267E-2</v>
      </c>
      <c r="K8" s="5">
        <f>K23-SUM(K9:K11)</f>
        <v>66.282813924999999</v>
      </c>
      <c r="L8" s="4">
        <f>(Datas!H40+(K8-Datas!G40)*(Datas!H41-Datas!H40)/(Datas!G41-Datas!G40))*1000</f>
        <v>1020.5335360292682</v>
      </c>
      <c r="M8" s="4">
        <v>0</v>
      </c>
      <c r="N8" s="4">
        <f>(Datas!I40+(K8-Datas!G40)*(Datas!I41-Datas!I40)/(Datas!G41-Datas!G40))*1000</f>
        <v>116.39939191219511</v>
      </c>
      <c r="O8" s="18"/>
      <c r="P8" s="17"/>
      <c r="Q8" s="17"/>
      <c r="R8" s="17"/>
      <c r="S8" s="17"/>
      <c r="T8" s="17"/>
      <c r="U8" s="17"/>
      <c r="V8" s="17"/>
      <c r="W8" s="17"/>
      <c r="X8" s="17"/>
      <c r="Y8" s="17"/>
      <c r="Z8" s="17"/>
      <c r="AA8" s="18"/>
      <c r="AB8" s="17"/>
      <c r="AC8" s="81" t="s">
        <v>49</v>
      </c>
      <c r="AD8" s="81" t="s">
        <v>54</v>
      </c>
      <c r="AE8" s="81" t="s">
        <v>53</v>
      </c>
      <c r="AF8" s="17"/>
      <c r="AG8" s="17"/>
      <c r="AH8" s="17"/>
      <c r="AI8" s="17"/>
      <c r="AJ8" s="17"/>
      <c r="AK8" s="17"/>
      <c r="AL8" s="17"/>
      <c r="AM8" s="17"/>
      <c r="AN8" s="17"/>
      <c r="AO8" s="17"/>
      <c r="AP8" s="17"/>
      <c r="AQ8" s="17"/>
      <c r="AR8" s="17"/>
      <c r="AS8" s="17"/>
      <c r="AT8" s="17"/>
      <c r="AU8" s="18"/>
      <c r="AV8" s="17"/>
    </row>
    <row r="9" spans="1:54" x14ac:dyDescent="0.25">
      <c r="A9" s="53" t="s">
        <v>11</v>
      </c>
      <c r="B9" s="8">
        <v>4.5</v>
      </c>
      <c r="C9" s="54">
        <v>1300</v>
      </c>
      <c r="D9" s="8">
        <v>0</v>
      </c>
      <c r="E9" s="8">
        <v>-400</v>
      </c>
      <c r="F9" s="4"/>
      <c r="G9" s="15"/>
      <c r="H9" s="14"/>
      <c r="I9" s="4" t="s">
        <v>11</v>
      </c>
      <c r="J9" s="9">
        <v>1.4090000000000001E-3</v>
      </c>
      <c r="K9" s="10">
        <f>J9*B$3</f>
        <v>1.4442250000000001</v>
      </c>
      <c r="L9" s="8">
        <v>1300</v>
      </c>
      <c r="M9" s="8">
        <v>0</v>
      </c>
      <c r="N9" s="8">
        <v>-400</v>
      </c>
      <c r="O9" s="18"/>
      <c r="P9" s="17"/>
      <c r="Q9" s="17"/>
      <c r="R9" s="17"/>
      <c r="S9" s="17"/>
      <c r="T9" s="17"/>
      <c r="U9" s="17"/>
      <c r="V9" s="17"/>
      <c r="W9" s="17"/>
      <c r="X9" s="17"/>
      <c r="Y9" s="17"/>
      <c r="Z9" s="17"/>
      <c r="AA9" s="18"/>
      <c r="AB9" s="17"/>
      <c r="AC9">
        <v>-20</v>
      </c>
      <c r="AE9" s="88">
        <v>1000000</v>
      </c>
      <c r="AF9" s="17"/>
      <c r="AG9" s="17"/>
      <c r="AH9" s="17"/>
      <c r="AI9" s="17"/>
      <c r="AJ9" s="17"/>
      <c r="AK9" s="17"/>
      <c r="AL9" s="17"/>
      <c r="AM9" s="17"/>
      <c r="AN9" s="17"/>
      <c r="AO9" s="17"/>
      <c r="AP9" s="17"/>
      <c r="AQ9" s="17"/>
      <c r="AR9" s="17"/>
      <c r="AS9" s="17"/>
      <c r="AT9" s="17"/>
      <c r="AU9" s="18"/>
      <c r="AV9" s="17"/>
    </row>
    <row r="10" spans="1:54" x14ac:dyDescent="0.25">
      <c r="A10" s="4" t="s">
        <v>12</v>
      </c>
      <c r="B10" s="56">
        <v>25</v>
      </c>
      <c r="C10" s="8">
        <v>1040</v>
      </c>
      <c r="D10" s="8">
        <v>0</v>
      </c>
      <c r="E10" s="8">
        <v>-800</v>
      </c>
      <c r="F10" s="4"/>
      <c r="G10" s="15"/>
      <c r="H10" s="14"/>
      <c r="I10" s="4" t="s">
        <v>12</v>
      </c>
      <c r="J10" s="9">
        <v>1.367523E-3</v>
      </c>
      <c r="K10" s="10">
        <f>J10*B$3</f>
        <v>1.4017110750000001</v>
      </c>
      <c r="L10" s="8">
        <v>1046</v>
      </c>
      <c r="M10" s="8">
        <v>0</v>
      </c>
      <c r="N10" s="8">
        <v>-800</v>
      </c>
      <c r="O10" s="18"/>
      <c r="P10" s="17"/>
      <c r="Q10" s="17"/>
      <c r="R10" s="17"/>
      <c r="S10" s="17"/>
      <c r="T10" s="17"/>
      <c r="U10" s="17"/>
      <c r="V10" s="17"/>
      <c r="W10" s="17"/>
      <c r="X10" s="17"/>
      <c r="Y10" s="17"/>
      <c r="Z10" s="17"/>
      <c r="AA10" s="18"/>
      <c r="AB10" s="17"/>
      <c r="AC10" s="26">
        <f>Résistance!C61</f>
        <v>0</v>
      </c>
      <c r="AD10" s="30">
        <f>(AC10)*(0.5144)/SQRT(($B$2)*(Résistance!$X$61))</f>
        <v>0</v>
      </c>
      <c r="AE10" s="30">
        <f>Résistance!M61</f>
        <v>0</v>
      </c>
      <c r="AF10" s="17"/>
      <c r="AG10" s="17"/>
      <c r="AH10" s="17"/>
      <c r="AI10" s="17"/>
      <c r="AJ10" s="17"/>
      <c r="AK10" s="17"/>
      <c r="AL10" s="17"/>
      <c r="AM10" s="17"/>
      <c r="AN10" s="17"/>
      <c r="AO10" s="17"/>
      <c r="AP10" s="17"/>
      <c r="AQ10" s="17"/>
      <c r="AR10" s="17"/>
      <c r="AS10" s="17"/>
      <c r="AT10" s="17"/>
      <c r="AU10" s="18"/>
      <c r="AV10" s="17"/>
    </row>
    <row r="11" spans="1:54" x14ac:dyDescent="0.25">
      <c r="A11" s="4" t="s">
        <v>13</v>
      </c>
      <c r="B11" s="8">
        <v>0.5</v>
      </c>
      <c r="C11" s="8">
        <v>1450</v>
      </c>
      <c r="D11" s="8">
        <v>0</v>
      </c>
      <c r="E11" s="8">
        <v>200</v>
      </c>
      <c r="F11" s="4"/>
      <c r="G11" s="15"/>
      <c r="H11" s="14"/>
      <c r="I11" s="4" t="s">
        <v>14</v>
      </c>
      <c r="J11" s="9">
        <v>8.4999999999999995E-4</v>
      </c>
      <c r="K11" s="10">
        <f>J11*B$3</f>
        <v>0.87124999999999997</v>
      </c>
      <c r="L11" s="8">
        <v>190</v>
      </c>
      <c r="M11" s="8">
        <v>0</v>
      </c>
      <c r="N11" s="8">
        <v>-160</v>
      </c>
      <c r="O11" s="18"/>
      <c r="P11" s="17"/>
      <c r="Q11" s="17"/>
      <c r="R11" s="17"/>
      <c r="S11" s="17"/>
      <c r="T11" s="17"/>
      <c r="U11" s="17"/>
      <c r="V11" s="17"/>
      <c r="W11" s="17"/>
      <c r="X11" s="17"/>
      <c r="Y11" s="17"/>
      <c r="Z11" s="17"/>
      <c r="AA11" s="18"/>
      <c r="AB11" s="17"/>
      <c r="AC11" s="26">
        <f>Résistance!C62</f>
        <v>0.5</v>
      </c>
      <c r="AD11" s="30">
        <f>(AC11)*(0.5144)/SQRT(($B$2)*(Résistance!$X$61))</f>
        <v>5.3235677742287095E-2</v>
      </c>
      <c r="AE11" s="30">
        <f>Résistance!M62</f>
        <v>0.43666159926829273</v>
      </c>
      <c r="AF11" s="17"/>
      <c r="AG11" s="17"/>
      <c r="AH11" s="17"/>
      <c r="AI11" s="17"/>
      <c r="AJ11" s="17"/>
      <c r="AK11" s="17"/>
      <c r="AL11" s="17"/>
      <c r="AM11" s="17"/>
      <c r="AN11" s="17"/>
      <c r="AO11" s="17"/>
      <c r="AP11" s="17"/>
      <c r="AQ11" s="17"/>
      <c r="AR11" s="17"/>
      <c r="AS11" s="17"/>
      <c r="AT11" s="17"/>
      <c r="AU11" s="18"/>
      <c r="AV11" s="17"/>
    </row>
    <row r="12" spans="1:54" x14ac:dyDescent="0.25">
      <c r="A12" s="4" t="s">
        <v>14</v>
      </c>
      <c r="B12" s="8">
        <v>0.5</v>
      </c>
      <c r="C12" s="8">
        <v>190</v>
      </c>
      <c r="D12" s="8">
        <v>0</v>
      </c>
      <c r="E12" s="8">
        <v>-160</v>
      </c>
      <c r="F12" s="4"/>
      <c r="G12" s="15"/>
      <c r="H12" s="14"/>
      <c r="I12" s="17"/>
      <c r="J12" s="17"/>
      <c r="K12" s="17"/>
      <c r="L12" s="17"/>
      <c r="M12" s="17"/>
      <c r="N12" s="17"/>
      <c r="O12" s="18"/>
      <c r="P12" s="17"/>
      <c r="Q12" s="17"/>
      <c r="R12" s="17"/>
      <c r="S12" s="17"/>
      <c r="T12" s="17"/>
      <c r="U12" s="17"/>
      <c r="V12" s="17"/>
      <c r="W12" s="17"/>
      <c r="X12" s="17"/>
      <c r="Y12" s="17"/>
      <c r="Z12" s="17"/>
      <c r="AA12" s="18"/>
      <c r="AB12" s="17"/>
      <c r="AC12" s="26">
        <f>Résistance!C63</f>
        <v>1</v>
      </c>
      <c r="AD12" s="30">
        <f>(AC12)*(0.5144)/SQRT(($B$2)*(Résistance!$X$61))</f>
        <v>0.10647135548457419</v>
      </c>
      <c r="AE12" s="30">
        <f>Résistance!M63</f>
        <v>1</v>
      </c>
      <c r="AF12" s="17"/>
      <c r="AG12" s="17"/>
      <c r="AH12" s="17"/>
      <c r="AI12" s="17"/>
      <c r="AJ12" s="17"/>
      <c r="AK12" s="17"/>
      <c r="AL12" s="17"/>
      <c r="AM12" s="17"/>
      <c r="AN12" s="17"/>
      <c r="AO12" s="17"/>
      <c r="AP12" s="17"/>
      <c r="AQ12" s="17"/>
      <c r="AR12" s="17"/>
      <c r="AS12" s="17"/>
      <c r="AT12" s="17"/>
      <c r="AU12" s="18"/>
      <c r="AV12" s="17"/>
    </row>
    <row r="13" spans="1:54" x14ac:dyDescent="0.25">
      <c r="A13" s="4" t="s">
        <v>18</v>
      </c>
      <c r="B13" s="8">
        <v>0.5</v>
      </c>
      <c r="C13" s="8">
        <v>250</v>
      </c>
      <c r="D13" s="8">
        <v>0</v>
      </c>
      <c r="E13" s="8">
        <v>300</v>
      </c>
      <c r="F13" s="4"/>
      <c r="G13" s="15"/>
      <c r="H13" s="14"/>
      <c r="I13" s="17"/>
      <c r="J13" s="17"/>
      <c r="K13" s="14"/>
      <c r="L13" s="14"/>
      <c r="M13" s="14"/>
      <c r="N13" s="17"/>
      <c r="O13" s="18"/>
      <c r="P13" s="17"/>
      <c r="Q13" s="17"/>
      <c r="R13" s="17"/>
      <c r="S13" s="17"/>
      <c r="T13" s="17"/>
      <c r="U13" s="17"/>
      <c r="V13" s="17"/>
      <c r="W13" s="17"/>
      <c r="X13" s="17"/>
      <c r="Y13" s="17"/>
      <c r="Z13" s="17"/>
      <c r="AA13" s="18"/>
      <c r="AB13" s="17"/>
      <c r="AC13" s="26">
        <f>Résistance!C64</f>
        <v>1.5</v>
      </c>
      <c r="AD13" s="30">
        <f>(AC13)*(0.5144)/SQRT(($B$2)*(Résistance!$X$61))</f>
        <v>0.15970703322686128</v>
      </c>
      <c r="AE13" s="30">
        <f>Résistance!M64</f>
        <v>2</v>
      </c>
      <c r="AF13" s="17"/>
      <c r="AG13" s="17"/>
      <c r="AH13" s="17"/>
      <c r="AI13" s="17"/>
      <c r="AJ13" s="17"/>
      <c r="AK13" s="17"/>
      <c r="AL13" s="17"/>
      <c r="AM13" s="17"/>
      <c r="AN13" s="17"/>
      <c r="AO13" s="17"/>
      <c r="AP13" s="17"/>
      <c r="AQ13" s="17"/>
      <c r="AR13" s="17"/>
      <c r="AS13" s="17"/>
      <c r="AT13" s="17"/>
      <c r="AU13" s="18"/>
      <c r="AV13" s="17"/>
    </row>
    <row r="14" spans="1:54" x14ac:dyDescent="0.25">
      <c r="A14" s="4" t="s">
        <v>15</v>
      </c>
      <c r="B14" s="8">
        <v>7</v>
      </c>
      <c r="C14" s="8">
        <v>1550</v>
      </c>
      <c r="D14" s="8">
        <v>0</v>
      </c>
      <c r="E14" s="8">
        <v>1200</v>
      </c>
      <c r="F14" s="4"/>
      <c r="G14" s="15"/>
      <c r="H14" s="14"/>
      <c r="I14" s="86" t="s">
        <v>41</v>
      </c>
      <c r="J14" s="87">
        <f>(Datas!F40+(K8-Datas!G40)*(Datas!F41-Datas!F40)/(Datas!G41-Datas!G40))*1000</f>
        <v>187.33231985365853</v>
      </c>
      <c r="K14" s="17"/>
      <c r="L14" s="17"/>
      <c r="M14" s="17"/>
      <c r="N14" s="17"/>
      <c r="O14" s="18"/>
      <c r="P14" s="17"/>
      <c r="Q14" s="17"/>
      <c r="R14" s="17"/>
      <c r="S14" s="17"/>
      <c r="T14" s="17"/>
      <c r="U14" s="17"/>
      <c r="V14" s="17"/>
      <c r="W14" s="17"/>
      <c r="X14" s="17"/>
      <c r="Y14" s="17"/>
      <c r="Z14" s="17"/>
      <c r="AA14" s="18"/>
      <c r="AB14" s="17"/>
      <c r="AC14" s="26">
        <f>Résistance!C65</f>
        <v>2</v>
      </c>
      <c r="AD14" s="30">
        <f>(AC14)*(0.5144)/SQRT(($B$2)*(Résistance!$X$61))</f>
        <v>0.21294271096914838</v>
      </c>
      <c r="AE14" s="30">
        <f>Résistance!M65</f>
        <v>3</v>
      </c>
      <c r="AF14" s="17"/>
      <c r="AG14" s="17"/>
      <c r="AH14" s="17"/>
      <c r="AI14" s="17"/>
      <c r="AJ14" s="17"/>
      <c r="AK14" s="17"/>
      <c r="AL14" s="17"/>
      <c r="AM14" s="17"/>
      <c r="AN14" s="17"/>
      <c r="AO14" s="17"/>
      <c r="AP14" s="17"/>
      <c r="AQ14" s="17"/>
      <c r="AR14" s="17"/>
      <c r="AS14" s="17"/>
      <c r="AT14" s="17"/>
      <c r="AU14" s="18"/>
      <c r="AV14" s="17"/>
    </row>
    <row r="15" spans="1:54" x14ac:dyDescent="0.25">
      <c r="A15" s="4" t="s">
        <v>16</v>
      </c>
      <c r="B15" s="8">
        <v>4</v>
      </c>
      <c r="C15" s="8">
        <v>550</v>
      </c>
      <c r="D15" s="8">
        <v>0</v>
      </c>
      <c r="E15" s="8">
        <v>200</v>
      </c>
      <c r="F15" s="4"/>
      <c r="G15" s="15"/>
      <c r="H15" s="14"/>
      <c r="I15" s="17"/>
      <c r="J15" s="17"/>
      <c r="K15" s="17"/>
      <c r="L15" s="17"/>
      <c r="M15" s="17"/>
      <c r="N15" s="17"/>
      <c r="O15" s="18"/>
      <c r="P15" s="17"/>
      <c r="Q15" s="17"/>
      <c r="R15" s="17"/>
      <c r="S15" s="17"/>
      <c r="T15" s="17"/>
      <c r="U15" s="17"/>
      <c r="V15" s="17"/>
      <c r="W15" s="17"/>
      <c r="X15" s="17"/>
      <c r="Y15" s="17"/>
      <c r="Z15" s="17"/>
      <c r="AA15" s="18"/>
      <c r="AB15" s="17"/>
      <c r="AC15" s="26">
        <f>Résistance!C66</f>
        <v>2.5</v>
      </c>
      <c r="AD15" s="30">
        <f>(AC15)*(0.5144)/SQRT(($B$2)*(Résistance!$X$61))</f>
        <v>0.26617838871143551</v>
      </c>
      <c r="AE15" s="30">
        <f>Résistance!M66</f>
        <v>5</v>
      </c>
      <c r="AF15" s="17"/>
      <c r="AG15" s="17"/>
      <c r="AH15" s="17"/>
      <c r="AI15" s="17"/>
      <c r="AJ15" s="17"/>
      <c r="AK15" s="17"/>
      <c r="AL15" s="17"/>
      <c r="AM15" s="17"/>
      <c r="AN15" s="17"/>
      <c r="AO15" s="17"/>
      <c r="AP15" s="17"/>
      <c r="AQ15" s="17"/>
      <c r="AR15" s="17"/>
      <c r="AS15" s="17"/>
      <c r="AT15" s="17"/>
      <c r="AU15" s="18"/>
      <c r="AV15" s="17"/>
    </row>
    <row r="16" spans="1:54" x14ac:dyDescent="0.25">
      <c r="A16" s="4" t="s">
        <v>17</v>
      </c>
      <c r="B16" s="8">
        <v>25</v>
      </c>
      <c r="C16" s="8">
        <v>500</v>
      </c>
      <c r="D16" s="8">
        <v>0</v>
      </c>
      <c r="E16" s="8">
        <v>100</v>
      </c>
      <c r="F16" s="4"/>
      <c r="G16" s="15"/>
      <c r="H16" s="14"/>
      <c r="I16" s="17"/>
      <c r="J16" s="17"/>
      <c r="K16" s="17"/>
      <c r="L16" s="17"/>
      <c r="M16" s="17"/>
      <c r="N16" s="17"/>
      <c r="O16" s="18"/>
      <c r="P16" s="17"/>
      <c r="Q16" s="17"/>
      <c r="R16" s="17"/>
      <c r="S16" s="17"/>
      <c r="T16" s="17"/>
      <c r="U16" s="17"/>
      <c r="V16" s="17"/>
      <c r="W16" s="17"/>
      <c r="X16" s="17"/>
      <c r="Y16" s="17"/>
      <c r="Z16" s="17"/>
      <c r="AA16" s="18"/>
      <c r="AB16" s="17"/>
      <c r="AC16" s="26">
        <f>Résistance!C67</f>
        <v>3</v>
      </c>
      <c r="AD16" s="30">
        <f>(AC16)*(0.5144)/SQRT(($B$2)*(Résistance!$X$61))</f>
        <v>0.31941406645372256</v>
      </c>
      <c r="AE16" s="30">
        <f>Résistance!M67</f>
        <v>7.7332319853658538</v>
      </c>
      <c r="AF16" s="17"/>
      <c r="AG16" s="17"/>
      <c r="AH16" s="17"/>
      <c r="AI16" s="17"/>
      <c r="AJ16" s="17"/>
      <c r="AK16" s="17"/>
      <c r="AL16" s="17"/>
      <c r="AM16" s="17"/>
      <c r="AN16" s="17"/>
      <c r="AO16" s="17"/>
      <c r="AP16" s="17"/>
      <c r="AQ16" s="17"/>
      <c r="AR16" s="17"/>
      <c r="AS16" s="17"/>
      <c r="AT16" s="17"/>
      <c r="AU16" s="18"/>
      <c r="AV16" s="17"/>
    </row>
    <row r="17" spans="1:48" x14ac:dyDescent="0.25">
      <c r="A17" s="14"/>
      <c r="B17" s="14"/>
      <c r="C17" s="14"/>
      <c r="D17" s="14"/>
      <c r="E17" s="14"/>
      <c r="F17" s="14"/>
      <c r="G17" s="15"/>
      <c r="H17" s="14"/>
      <c r="I17" s="17"/>
      <c r="J17" s="17"/>
      <c r="K17" s="17"/>
      <c r="L17" s="17"/>
      <c r="M17" s="17"/>
      <c r="N17" s="17"/>
      <c r="O17" s="18"/>
      <c r="P17" s="17"/>
      <c r="Q17" s="17"/>
      <c r="R17" s="17"/>
      <c r="S17" s="17"/>
      <c r="T17" s="17"/>
      <c r="U17" s="17"/>
      <c r="V17" s="17"/>
      <c r="W17" s="17"/>
      <c r="X17" s="17"/>
      <c r="Y17" s="17"/>
      <c r="Z17" s="17"/>
      <c r="AA17" s="18"/>
      <c r="AB17" s="17"/>
      <c r="AC17" s="26">
        <f>Résistance!C68</f>
        <v>3.5</v>
      </c>
      <c r="AD17" s="30">
        <f>(AC17)*(0.5144)/SQRT(($B$2)*(Résistance!$X$61))</f>
        <v>0.3726497441960096</v>
      </c>
      <c r="AE17" s="30">
        <f>Résistance!M68</f>
        <v>14.733231985365855</v>
      </c>
      <c r="AF17" s="17"/>
      <c r="AG17" s="17"/>
      <c r="AH17" s="17"/>
      <c r="AI17" s="17"/>
      <c r="AJ17" s="17"/>
      <c r="AK17" s="17"/>
      <c r="AL17" s="17"/>
      <c r="AM17" s="17"/>
      <c r="AN17" s="17"/>
      <c r="AO17" s="17"/>
      <c r="AP17" s="17"/>
      <c r="AQ17" s="17"/>
      <c r="AR17" s="17"/>
      <c r="AS17" s="17"/>
      <c r="AT17" s="17"/>
      <c r="AU17" s="18"/>
      <c r="AV17" s="17"/>
    </row>
    <row r="18" spans="1:48" x14ac:dyDescent="0.25">
      <c r="A18" s="14"/>
      <c r="B18" s="14"/>
      <c r="C18" s="14"/>
      <c r="D18" s="14"/>
      <c r="E18" s="14"/>
      <c r="F18" s="14"/>
      <c r="G18" s="15"/>
      <c r="H18" s="14"/>
      <c r="I18" s="17"/>
      <c r="J18" s="17"/>
      <c r="K18" s="17"/>
      <c r="L18" s="17"/>
      <c r="M18" s="17"/>
      <c r="N18" s="17"/>
      <c r="O18" s="18"/>
      <c r="P18" s="17"/>
      <c r="Q18" s="17"/>
      <c r="R18" s="17"/>
      <c r="S18" s="17"/>
      <c r="T18" s="17"/>
      <c r="U18" s="17"/>
      <c r="V18" s="17"/>
      <c r="W18" s="17"/>
      <c r="X18" s="17"/>
      <c r="Y18" s="17"/>
      <c r="Z18" s="17"/>
      <c r="AA18" s="18"/>
      <c r="AB18" s="17"/>
      <c r="AC18" s="26">
        <f>Résistance!C69</f>
        <v>4</v>
      </c>
      <c r="AD18" s="30">
        <f>(AC18)*(0.5144)/SQRT(($B$2)*(Résistance!$X$61))</f>
        <v>0.42588542193829676</v>
      </c>
      <c r="AE18" s="30">
        <f>Résistance!M69</f>
        <v>31.833079963414637</v>
      </c>
      <c r="AF18" s="17"/>
      <c r="AG18" s="17"/>
      <c r="AH18" s="17"/>
      <c r="AI18" s="17"/>
      <c r="AJ18" s="17"/>
      <c r="AK18" s="17"/>
      <c r="AL18" s="17"/>
      <c r="AM18" s="17"/>
      <c r="AN18" s="17"/>
      <c r="AO18" s="17"/>
      <c r="AP18" s="17"/>
      <c r="AQ18" s="17"/>
      <c r="AR18" s="17"/>
      <c r="AS18" s="17"/>
      <c r="AT18" s="17"/>
      <c r="AU18" s="18"/>
      <c r="AV18" s="17"/>
    </row>
    <row r="19" spans="1:48" x14ac:dyDescent="0.25">
      <c r="A19" s="14"/>
      <c r="B19" s="14"/>
      <c r="C19" s="14"/>
      <c r="D19" s="14"/>
      <c r="E19" s="14"/>
      <c r="F19" s="14"/>
      <c r="G19" s="15"/>
      <c r="H19" s="14"/>
      <c r="I19" s="17"/>
      <c r="J19" s="17"/>
      <c r="K19" s="17"/>
      <c r="L19" s="17"/>
      <c r="M19" s="17"/>
      <c r="N19" s="17"/>
      <c r="O19" s="18"/>
      <c r="P19" s="17"/>
      <c r="Q19" s="17"/>
      <c r="R19" s="17"/>
      <c r="S19" s="17"/>
      <c r="T19" s="17"/>
      <c r="U19" s="17"/>
      <c r="V19" s="17"/>
      <c r="W19" s="17"/>
      <c r="X19" s="17"/>
      <c r="Y19" s="17"/>
      <c r="Z19" s="17"/>
      <c r="AA19" s="18"/>
      <c r="AB19" s="17"/>
      <c r="AC19" s="26">
        <f>Résistance!C70</f>
        <v>4.5</v>
      </c>
      <c r="AD19" s="30">
        <f>(AC19)*(0.5144)/SQRT(($B$2)*(Résistance!$X$61))</f>
        <v>0.47912109968058386</v>
      </c>
      <c r="AE19" s="30">
        <f>Résistance!M70</f>
        <v>53.032775919512197</v>
      </c>
      <c r="AF19" s="17"/>
      <c r="AG19" s="17"/>
      <c r="AH19" s="17"/>
      <c r="AI19" s="17"/>
      <c r="AJ19" s="17"/>
      <c r="AK19" s="17"/>
      <c r="AL19" s="17"/>
      <c r="AM19" s="17"/>
      <c r="AN19" s="17"/>
      <c r="AO19" s="17"/>
      <c r="AP19" s="17"/>
      <c r="AQ19" s="17"/>
      <c r="AR19" s="17"/>
      <c r="AS19" s="17"/>
      <c r="AT19" s="17"/>
      <c r="AU19" s="18"/>
      <c r="AV19" s="17"/>
    </row>
    <row r="20" spans="1:48" x14ac:dyDescent="0.25">
      <c r="A20" s="14"/>
      <c r="B20" s="14"/>
      <c r="C20" s="14"/>
      <c r="D20" s="14"/>
      <c r="E20" s="14"/>
      <c r="F20" s="14"/>
      <c r="G20" s="15"/>
      <c r="H20" s="14"/>
      <c r="I20" s="17"/>
      <c r="J20" s="17"/>
      <c r="K20" s="17"/>
      <c r="L20" s="17"/>
      <c r="M20" s="17"/>
      <c r="N20" s="17"/>
      <c r="O20" s="18"/>
      <c r="P20" s="17"/>
      <c r="Q20" s="17"/>
      <c r="R20" s="17"/>
      <c r="S20" s="17"/>
      <c r="T20" s="17"/>
      <c r="U20" s="17"/>
      <c r="V20" s="17"/>
      <c r="W20" s="17"/>
      <c r="X20" s="17"/>
      <c r="Y20" s="17"/>
      <c r="Z20" s="17"/>
      <c r="AA20" s="18"/>
      <c r="AB20" s="17"/>
      <c r="AC20" s="26">
        <f>Résistance!C71</f>
        <v>5</v>
      </c>
      <c r="AD20" s="30">
        <f>(AC20)*(0.5144)/SQRT(($B$2)*(Résistance!$X$61))</f>
        <v>0.53235677742287102</v>
      </c>
      <c r="AE20" s="30">
        <f>Résistance!M71</f>
        <v>74.232471875609761</v>
      </c>
      <c r="AF20" s="17"/>
      <c r="AG20" s="17"/>
      <c r="AH20" s="17"/>
      <c r="AI20" s="17"/>
      <c r="AJ20" s="17"/>
      <c r="AK20" s="17"/>
      <c r="AL20" s="17"/>
      <c r="AM20" s="17"/>
      <c r="AN20" s="17"/>
      <c r="AO20" s="17"/>
      <c r="AP20" s="17"/>
      <c r="AQ20" s="17"/>
      <c r="AR20" s="17"/>
      <c r="AS20" s="17"/>
      <c r="AT20" s="17"/>
      <c r="AU20" s="18"/>
      <c r="AV20" s="17"/>
    </row>
    <row r="21" spans="1:48" x14ac:dyDescent="0.25">
      <c r="A21" s="14"/>
      <c r="B21" s="14"/>
      <c r="C21" s="14"/>
      <c r="D21" s="14"/>
      <c r="E21" s="14"/>
      <c r="F21" s="14"/>
      <c r="G21" s="15"/>
      <c r="H21" s="14"/>
      <c r="I21" s="17"/>
      <c r="J21" s="17"/>
      <c r="K21" s="17"/>
      <c r="L21" s="17"/>
      <c r="M21" s="17"/>
      <c r="N21" s="17"/>
      <c r="O21" s="18"/>
      <c r="P21" s="17"/>
      <c r="Q21" s="17"/>
      <c r="R21" s="17"/>
      <c r="S21" s="17"/>
      <c r="T21" s="17"/>
      <c r="U21" s="17"/>
      <c r="V21" s="17"/>
      <c r="W21" s="17"/>
      <c r="X21" s="17"/>
      <c r="Y21" s="17"/>
      <c r="Z21" s="17"/>
      <c r="AA21" s="18"/>
      <c r="AB21" s="17"/>
      <c r="AC21" s="17">
        <v>20</v>
      </c>
      <c r="AD21" s="17"/>
      <c r="AE21" s="17">
        <v>672.5</v>
      </c>
      <c r="AF21" s="17"/>
      <c r="AG21" s="17"/>
      <c r="AH21" s="17"/>
      <c r="AI21" s="17"/>
      <c r="AJ21" s="17"/>
      <c r="AK21" s="17"/>
      <c r="AL21" s="17"/>
      <c r="AM21" s="17"/>
      <c r="AN21" s="17"/>
      <c r="AO21" s="17"/>
      <c r="AP21" s="17"/>
      <c r="AQ21" s="17"/>
      <c r="AR21" s="17"/>
      <c r="AS21" s="17"/>
      <c r="AT21" s="17"/>
      <c r="AU21" s="18"/>
      <c r="AV21" s="17"/>
    </row>
    <row r="22" spans="1:48" x14ac:dyDescent="0.25">
      <c r="A22" s="14"/>
      <c r="B22" s="14"/>
      <c r="C22" s="14"/>
      <c r="D22" s="14"/>
      <c r="E22" s="14"/>
      <c r="F22" s="14"/>
      <c r="G22" s="15"/>
      <c r="H22" s="14"/>
      <c r="I22" s="17"/>
      <c r="J22" s="17"/>
      <c r="K22" s="17"/>
      <c r="L22" s="17"/>
      <c r="M22" s="17"/>
      <c r="N22" s="17"/>
      <c r="O22" s="18"/>
      <c r="P22" s="17"/>
      <c r="Q22" s="17"/>
      <c r="R22" s="17"/>
      <c r="S22" s="17"/>
      <c r="T22" s="17"/>
      <c r="U22" s="17"/>
      <c r="V22" s="17"/>
      <c r="W22" s="17"/>
      <c r="X22" s="17"/>
      <c r="Y22" s="17"/>
      <c r="Z22" s="17"/>
      <c r="AA22" s="18"/>
      <c r="AB22" s="17"/>
      <c r="AC22" s="17"/>
      <c r="AD22" s="17"/>
      <c r="AE22" s="17"/>
      <c r="AF22" s="17"/>
      <c r="AG22" s="17"/>
      <c r="AH22" s="17"/>
      <c r="AI22" s="17"/>
      <c r="AJ22" s="17"/>
      <c r="AK22" s="17"/>
      <c r="AL22" s="17"/>
      <c r="AM22" s="17"/>
      <c r="AN22" s="17"/>
      <c r="AO22" s="17"/>
      <c r="AP22" s="17"/>
      <c r="AQ22" s="17"/>
      <c r="AR22" s="17"/>
      <c r="AS22" s="17"/>
      <c r="AT22" s="17"/>
      <c r="AU22" s="18"/>
      <c r="AV22" s="17"/>
    </row>
    <row r="23" spans="1:48" x14ac:dyDescent="0.25">
      <c r="A23" s="2" t="s">
        <v>7</v>
      </c>
      <c r="B23" s="2">
        <v>70</v>
      </c>
      <c r="C23" s="2">
        <f>SUMPRODUCT(($B$8:$B$16)*($C$8:$C$16))/B23</f>
        <v>912.07142857142856</v>
      </c>
      <c r="D23" s="2">
        <f>SUMPRODUCT(($B$8:$B$16)*($D$8:$D$16))/B23</f>
        <v>0</v>
      </c>
      <c r="E23" s="2">
        <f>SUMPRODUCT(($B$8:$B$16)*($E$8:$E$16))/B23</f>
        <v>-128.28571428571428</v>
      </c>
      <c r="F23" s="14"/>
      <c r="G23" s="15"/>
      <c r="H23" s="14"/>
      <c r="I23" s="17"/>
      <c r="J23" s="1" t="s">
        <v>7</v>
      </c>
      <c r="K23" s="7">
        <f>B23</f>
        <v>70</v>
      </c>
      <c r="L23" s="1">
        <f>SUMPRODUCT(($K$8:$K$11)*($L$8:$L$11))/K23</f>
        <v>1016.4722036757182</v>
      </c>
      <c r="M23" s="1">
        <f>SUMPRODUCT(($K$8:$K$11)*($M$8:$M$11))/K23</f>
        <v>0</v>
      </c>
      <c r="N23" s="1">
        <f>SUMPRODUCT(($K$8:$K$11)*($N$8:$N$11))/K23</f>
        <v>83.954576787131117</v>
      </c>
      <c r="O23" s="18"/>
      <c r="P23" s="17"/>
      <c r="Q23" s="17"/>
      <c r="R23" s="17"/>
      <c r="S23" s="17"/>
      <c r="T23" s="17"/>
      <c r="U23" s="17"/>
      <c r="V23" s="17"/>
      <c r="W23" s="17"/>
      <c r="X23" s="17"/>
      <c r="Y23" s="17"/>
      <c r="Z23" s="17"/>
      <c r="AA23" s="18"/>
      <c r="AB23" s="17"/>
      <c r="AC23" s="17"/>
      <c r="AD23" s="17"/>
      <c r="AE23" s="17"/>
      <c r="AF23" s="17"/>
      <c r="AG23" s="17"/>
      <c r="AH23" s="17"/>
      <c r="AI23" s="17"/>
      <c r="AJ23" s="17"/>
      <c r="AK23" s="17"/>
      <c r="AL23" s="17"/>
      <c r="AM23" s="17"/>
      <c r="AN23" s="17"/>
      <c r="AO23" s="17"/>
      <c r="AP23" s="17"/>
      <c r="AQ23" s="17"/>
      <c r="AR23" s="17"/>
      <c r="AS23" s="17"/>
      <c r="AT23" s="17"/>
      <c r="AU23" s="18"/>
      <c r="AV23" s="17"/>
    </row>
    <row r="24" spans="1:48" x14ac:dyDescent="0.25">
      <c r="A24" s="14"/>
      <c r="B24" s="17" t="s">
        <v>71</v>
      </c>
      <c r="C24" s="17"/>
      <c r="D24" s="17"/>
      <c r="E24" s="17"/>
      <c r="F24" s="17"/>
      <c r="G24" s="18"/>
      <c r="H24" s="17"/>
      <c r="I24" s="17"/>
      <c r="J24" s="17"/>
      <c r="K24" s="17"/>
      <c r="L24" s="17"/>
      <c r="M24" s="17"/>
      <c r="N24" s="17"/>
      <c r="O24" s="18"/>
      <c r="P24" s="17"/>
      <c r="Q24" s="17"/>
      <c r="R24" s="17"/>
      <c r="S24" s="17"/>
      <c r="T24" s="17"/>
      <c r="U24" s="17"/>
      <c r="V24" s="17"/>
      <c r="W24" s="17"/>
      <c r="X24" s="17"/>
      <c r="Y24" s="17"/>
      <c r="Z24" s="17"/>
      <c r="AA24" s="18"/>
      <c r="AB24" s="17"/>
      <c r="AC24" s="17"/>
      <c r="AD24" s="17"/>
      <c r="AE24" s="17"/>
      <c r="AF24" s="17"/>
      <c r="AG24" s="17"/>
      <c r="AH24" s="17"/>
      <c r="AI24" s="17"/>
      <c r="AJ24" s="17"/>
      <c r="AK24" s="17"/>
      <c r="AL24" s="17"/>
      <c r="AM24" s="17"/>
      <c r="AN24" s="17"/>
      <c r="AO24" s="17"/>
      <c r="AP24" s="17"/>
      <c r="AQ24" s="17"/>
      <c r="AR24" s="17"/>
      <c r="AS24" s="17"/>
      <c r="AT24" s="17"/>
      <c r="AU24" s="18"/>
      <c r="AV24" s="17"/>
    </row>
    <row r="25" spans="1:48" x14ac:dyDescent="0.25">
      <c r="A25" s="17"/>
      <c r="B25" s="17"/>
      <c r="C25" s="17"/>
      <c r="D25" s="17"/>
      <c r="E25" s="17"/>
      <c r="F25" s="17"/>
      <c r="G25" s="18"/>
      <c r="H25" s="17"/>
      <c r="I25" s="17"/>
      <c r="J25" s="17"/>
      <c r="K25" s="17"/>
      <c r="L25" s="17"/>
      <c r="M25" s="17"/>
      <c r="N25" s="17"/>
      <c r="O25" s="18"/>
      <c r="P25" s="17"/>
      <c r="Q25" s="17"/>
      <c r="R25" s="17"/>
      <c r="S25" s="17"/>
      <c r="T25" s="17"/>
      <c r="U25" s="17"/>
      <c r="V25" s="17"/>
      <c r="W25" s="17"/>
      <c r="X25" s="17"/>
      <c r="Y25" s="17"/>
      <c r="Z25" s="17"/>
      <c r="AA25" s="18"/>
      <c r="AB25" s="17"/>
      <c r="AC25" s="17"/>
      <c r="AD25" s="17"/>
      <c r="AE25" s="17"/>
      <c r="AF25" s="17"/>
      <c r="AG25" s="17"/>
      <c r="AH25" s="17"/>
      <c r="AI25" s="17"/>
      <c r="AJ25" s="17"/>
      <c r="AK25" s="17"/>
      <c r="AL25" s="17"/>
      <c r="AM25" s="17"/>
      <c r="AN25" s="17"/>
      <c r="AO25" s="17"/>
      <c r="AP25" s="17"/>
      <c r="AQ25" s="17"/>
      <c r="AR25" s="17"/>
      <c r="AS25" s="17"/>
      <c r="AT25" s="17"/>
      <c r="AU25" s="18"/>
      <c r="AV25" s="17"/>
    </row>
    <row r="26" spans="1:48" x14ac:dyDescent="0.25">
      <c r="A26" s="17"/>
      <c r="B26" s="17"/>
      <c r="C26" s="17"/>
      <c r="D26" s="17"/>
      <c r="E26" s="17"/>
      <c r="F26" s="17"/>
      <c r="G26" s="18"/>
      <c r="H26" s="17"/>
      <c r="I26" s="17"/>
      <c r="J26" s="17"/>
      <c r="K26" s="17"/>
      <c r="L26" s="17"/>
      <c r="M26" s="17"/>
      <c r="N26" s="17"/>
      <c r="O26" s="18"/>
      <c r="P26" s="17"/>
      <c r="Q26" s="17"/>
      <c r="R26" s="17"/>
      <c r="S26" s="17"/>
      <c r="T26" s="17"/>
      <c r="U26" s="17"/>
      <c r="V26" s="17"/>
      <c r="W26" s="17"/>
      <c r="X26" s="17"/>
      <c r="Y26" s="17"/>
      <c r="Z26" s="17"/>
      <c r="AA26" s="18"/>
      <c r="AB26" s="17"/>
      <c r="AC26" s="17"/>
      <c r="AD26" s="17"/>
      <c r="AE26" s="17"/>
      <c r="AF26" s="17"/>
      <c r="AG26" s="17"/>
      <c r="AH26" s="17"/>
      <c r="AI26" s="17"/>
      <c r="AJ26" s="17"/>
      <c r="AK26" s="17"/>
      <c r="AL26" s="17"/>
      <c r="AM26" s="17"/>
      <c r="AN26" s="17"/>
      <c r="AO26" s="17"/>
      <c r="AP26" s="17"/>
      <c r="AQ26" s="17"/>
      <c r="AR26" s="17"/>
      <c r="AS26" s="17"/>
      <c r="AT26" s="17"/>
      <c r="AU26" s="18"/>
      <c r="AV26" s="17"/>
    </row>
    <row r="27" spans="1:48" x14ac:dyDescent="0.25">
      <c r="A27" s="17"/>
      <c r="B27" s="17"/>
      <c r="C27" s="17"/>
      <c r="D27" s="17"/>
      <c r="E27" s="17"/>
      <c r="F27" s="17"/>
      <c r="G27" s="18"/>
      <c r="H27" s="17"/>
      <c r="I27" s="17"/>
      <c r="J27" s="17"/>
      <c r="K27" s="17"/>
      <c r="L27" s="17"/>
      <c r="M27" s="17"/>
      <c r="N27" s="17"/>
      <c r="O27" s="18"/>
      <c r="P27" s="17"/>
      <c r="Q27" s="17"/>
      <c r="R27" s="17"/>
      <c r="S27" s="17"/>
      <c r="T27" s="17"/>
      <c r="U27" s="17"/>
      <c r="V27" s="17"/>
      <c r="W27" s="17"/>
      <c r="X27" s="17"/>
      <c r="Y27" s="17"/>
      <c r="Z27" s="17"/>
      <c r="AA27" s="18"/>
      <c r="AB27" s="17"/>
      <c r="AC27" s="17"/>
      <c r="AD27" s="17"/>
      <c r="AE27" s="17"/>
      <c r="AF27" s="17"/>
      <c r="AG27" s="17"/>
      <c r="AH27" s="17"/>
      <c r="AI27" s="17"/>
      <c r="AJ27" s="17"/>
      <c r="AK27" s="17"/>
      <c r="AL27" s="17"/>
      <c r="AM27" s="17"/>
      <c r="AN27" s="17"/>
      <c r="AO27" s="17"/>
      <c r="AP27" s="17"/>
      <c r="AQ27" s="17"/>
      <c r="AR27" s="17"/>
      <c r="AS27" s="17"/>
      <c r="AT27" s="17"/>
      <c r="AU27" s="18"/>
      <c r="AV27" s="17"/>
    </row>
    <row r="28" spans="1:48" x14ac:dyDescent="0.25">
      <c r="A28" s="17"/>
      <c r="B28" s="17"/>
      <c r="C28" s="17"/>
      <c r="D28" s="17"/>
      <c r="E28" s="17"/>
      <c r="F28" s="17"/>
      <c r="G28" s="18"/>
      <c r="H28" s="17"/>
      <c r="I28" s="17"/>
      <c r="J28" s="17"/>
      <c r="K28" s="17"/>
      <c r="L28" s="17"/>
      <c r="M28" s="17"/>
      <c r="N28" s="17"/>
      <c r="O28" s="18"/>
      <c r="P28" s="17"/>
      <c r="Q28" s="17"/>
      <c r="R28" s="17"/>
      <c r="S28" s="17"/>
      <c r="T28" s="17"/>
      <c r="U28" s="17"/>
      <c r="V28" s="17"/>
      <c r="W28" s="17"/>
      <c r="X28" s="17"/>
      <c r="Y28" s="17"/>
      <c r="Z28" s="17"/>
      <c r="AA28" s="18"/>
      <c r="AB28" s="17"/>
      <c r="AC28" s="17"/>
      <c r="AD28" s="17"/>
      <c r="AE28" s="17"/>
      <c r="AF28" s="17"/>
      <c r="AG28" s="17"/>
      <c r="AH28" s="17"/>
      <c r="AI28" s="17"/>
      <c r="AJ28" s="17"/>
      <c r="AK28" s="17"/>
      <c r="AL28" s="17"/>
      <c r="AM28" s="17"/>
      <c r="AN28" s="17"/>
      <c r="AO28" s="17"/>
      <c r="AP28" s="17"/>
      <c r="AQ28" s="17"/>
      <c r="AR28" s="17"/>
      <c r="AS28" s="17"/>
      <c r="AT28" s="17"/>
      <c r="AU28" s="18"/>
      <c r="AV28" s="17"/>
    </row>
    <row r="29" spans="1:48" x14ac:dyDescent="0.25">
      <c r="A29" s="17"/>
      <c r="B29" s="17"/>
      <c r="C29" s="17"/>
      <c r="D29" s="17"/>
      <c r="E29" s="17"/>
      <c r="F29" s="17"/>
      <c r="G29" s="18"/>
      <c r="H29" s="17"/>
      <c r="I29" s="17"/>
      <c r="J29" s="17"/>
      <c r="K29" s="17"/>
      <c r="L29" s="17"/>
      <c r="M29" s="17"/>
      <c r="N29" s="17"/>
      <c r="O29" s="18"/>
      <c r="P29" s="17"/>
      <c r="Q29" s="17"/>
      <c r="R29" s="17"/>
      <c r="S29" s="17"/>
      <c r="T29" s="17"/>
      <c r="U29" s="17"/>
      <c r="V29" s="17"/>
      <c r="W29" s="17"/>
      <c r="X29" s="17"/>
      <c r="Y29" s="17"/>
      <c r="Z29" s="17"/>
      <c r="AA29" s="18"/>
      <c r="AB29" s="17"/>
      <c r="AC29" s="17"/>
      <c r="AD29" s="17"/>
      <c r="AE29" s="17"/>
      <c r="AF29" s="17"/>
      <c r="AG29" s="17"/>
      <c r="AH29" s="17"/>
      <c r="AI29" s="17"/>
      <c r="AJ29" s="17"/>
      <c r="AK29" s="17"/>
      <c r="AL29" s="17"/>
      <c r="AM29" s="17"/>
      <c r="AN29" s="17"/>
      <c r="AO29" s="17"/>
      <c r="AP29" s="17"/>
      <c r="AQ29" s="17"/>
      <c r="AR29" s="17"/>
      <c r="AS29" s="17"/>
      <c r="AT29" s="17"/>
      <c r="AU29" s="18"/>
      <c r="AV29" s="17"/>
    </row>
    <row r="30" spans="1:48" x14ac:dyDescent="0.25">
      <c r="A30" s="17"/>
      <c r="B30" s="17"/>
      <c r="C30" s="17"/>
      <c r="D30" s="17"/>
      <c r="E30" s="17"/>
      <c r="F30" s="17"/>
      <c r="G30" s="18"/>
      <c r="H30" s="17"/>
      <c r="I30" s="17"/>
      <c r="J30" s="17"/>
      <c r="K30" s="17"/>
      <c r="L30" s="17"/>
      <c r="M30" s="17"/>
      <c r="N30" s="17"/>
      <c r="O30" s="18"/>
      <c r="P30" s="17"/>
      <c r="Q30" s="17"/>
      <c r="R30" s="17"/>
      <c r="S30" s="17"/>
      <c r="T30" s="17"/>
      <c r="U30" s="17"/>
      <c r="V30" s="17"/>
      <c r="W30" s="17"/>
      <c r="X30" s="17"/>
      <c r="Y30" s="17"/>
      <c r="Z30" s="17"/>
      <c r="AA30" s="18"/>
      <c r="AB30" s="17"/>
      <c r="AC30" s="17"/>
      <c r="AD30" s="17"/>
      <c r="AE30" s="17"/>
      <c r="AF30" s="17"/>
      <c r="AG30" s="17"/>
      <c r="AH30" s="17"/>
      <c r="AI30" s="17"/>
      <c r="AJ30" s="17"/>
      <c r="AK30" s="17"/>
      <c r="AL30" s="17"/>
      <c r="AM30" s="17"/>
      <c r="AN30" s="17"/>
      <c r="AO30" s="17"/>
      <c r="AP30" s="17"/>
      <c r="AQ30" s="17"/>
      <c r="AR30" s="17"/>
      <c r="AS30" s="17"/>
      <c r="AT30" s="17"/>
      <c r="AU30" s="18"/>
      <c r="AV30" s="17"/>
    </row>
    <row r="31" spans="1:48" x14ac:dyDescent="0.25">
      <c r="A31" s="17"/>
      <c r="B31" s="17"/>
      <c r="C31" s="17"/>
      <c r="D31" s="17"/>
      <c r="E31" s="17"/>
      <c r="F31" s="17"/>
      <c r="G31" s="18"/>
      <c r="H31" s="17"/>
      <c r="I31" s="17"/>
      <c r="J31" s="17"/>
      <c r="K31" s="17"/>
      <c r="L31" s="17"/>
      <c r="M31" s="17"/>
      <c r="N31" s="17"/>
      <c r="O31" s="18"/>
      <c r="P31" s="17"/>
      <c r="Q31" s="17"/>
      <c r="R31" s="17"/>
      <c r="S31" s="17"/>
      <c r="T31" s="17"/>
      <c r="U31" s="17"/>
      <c r="V31" s="17"/>
      <c r="W31" s="17"/>
      <c r="X31" s="17"/>
      <c r="Y31" s="17"/>
      <c r="Z31" s="17"/>
      <c r="AA31" s="18"/>
      <c r="AB31" s="17"/>
      <c r="AC31" s="17"/>
      <c r="AD31" s="17"/>
      <c r="AE31" s="17"/>
      <c r="AF31" s="17"/>
      <c r="AG31" s="17"/>
      <c r="AH31" s="17"/>
      <c r="AI31" s="17"/>
      <c r="AJ31" s="17"/>
      <c r="AK31" s="17"/>
      <c r="AL31" s="17"/>
      <c r="AM31" s="17"/>
      <c r="AN31" s="17"/>
      <c r="AO31" s="17"/>
      <c r="AP31" s="17"/>
      <c r="AQ31" s="17"/>
      <c r="AR31" s="17"/>
      <c r="AS31" s="17"/>
      <c r="AT31" s="17"/>
      <c r="AU31" s="18"/>
      <c r="AV31" s="17"/>
    </row>
    <row r="32" spans="1:48" x14ac:dyDescent="0.25">
      <c r="A32" s="17"/>
      <c r="B32" s="17"/>
      <c r="C32" s="17"/>
      <c r="D32" s="17"/>
      <c r="E32" s="17"/>
      <c r="F32" s="17"/>
      <c r="G32" s="18"/>
      <c r="H32" s="17"/>
      <c r="I32" s="17"/>
      <c r="J32" s="17"/>
      <c r="K32" s="17"/>
      <c r="L32" s="17"/>
      <c r="M32" s="17"/>
      <c r="N32" s="17"/>
      <c r="O32" s="18"/>
      <c r="P32" s="17"/>
      <c r="Q32" s="17"/>
      <c r="R32" s="17"/>
      <c r="S32" s="17"/>
      <c r="T32" s="17"/>
      <c r="U32" s="17"/>
      <c r="V32" s="17"/>
      <c r="W32" s="17"/>
      <c r="X32" s="17"/>
      <c r="Y32" s="17"/>
      <c r="Z32" s="17"/>
      <c r="AA32" s="18"/>
      <c r="AB32" s="17"/>
      <c r="AC32" s="17"/>
      <c r="AD32" s="17"/>
      <c r="AE32" s="17"/>
      <c r="AF32" s="17"/>
      <c r="AG32" s="17"/>
      <c r="AH32" s="17"/>
      <c r="AI32" s="17"/>
      <c r="AJ32" s="17"/>
      <c r="AK32" s="17"/>
      <c r="AL32" s="17"/>
      <c r="AM32" s="17"/>
      <c r="AN32" s="17"/>
      <c r="AO32" s="17"/>
      <c r="AP32" s="17"/>
      <c r="AQ32" s="17"/>
      <c r="AR32" s="17"/>
      <c r="AS32" s="17"/>
      <c r="AT32" s="17"/>
      <c r="AU32" s="18"/>
      <c r="AV32" s="17"/>
    </row>
    <row r="33" spans="1:48" x14ac:dyDescent="0.25">
      <c r="A33" s="17"/>
      <c r="B33" s="17"/>
      <c r="C33" s="17"/>
      <c r="D33" s="17"/>
      <c r="E33" s="17"/>
      <c r="F33" s="17"/>
      <c r="G33" s="18"/>
      <c r="H33" s="17"/>
      <c r="I33" s="17"/>
      <c r="J33" s="17"/>
      <c r="K33" s="17"/>
      <c r="L33" s="17"/>
      <c r="M33" s="17"/>
      <c r="N33" s="17"/>
      <c r="O33" s="18"/>
      <c r="P33" s="17"/>
      <c r="Q33" s="17"/>
      <c r="R33" s="17"/>
      <c r="S33" s="17"/>
      <c r="T33" s="17"/>
      <c r="U33" s="17"/>
      <c r="V33" s="17"/>
      <c r="W33" s="17"/>
      <c r="X33" s="17"/>
      <c r="Y33" s="17"/>
      <c r="Z33" s="17"/>
      <c r="AA33" s="18"/>
      <c r="AB33" s="17"/>
      <c r="AC33" s="17"/>
      <c r="AD33" s="17"/>
      <c r="AE33" s="17"/>
      <c r="AF33" s="17"/>
      <c r="AG33" s="17"/>
      <c r="AH33" s="17"/>
      <c r="AI33" s="17"/>
      <c r="AJ33" s="17"/>
      <c r="AK33" s="17"/>
      <c r="AL33" s="17"/>
      <c r="AM33" s="17"/>
      <c r="AN33" s="17"/>
      <c r="AO33" s="17"/>
      <c r="AP33" s="17"/>
      <c r="AQ33" s="17"/>
      <c r="AR33" s="17"/>
      <c r="AS33" s="17"/>
      <c r="AT33" s="17"/>
      <c r="AU33" s="18"/>
      <c r="AV33" s="17"/>
    </row>
    <row r="34" spans="1:48" x14ac:dyDescent="0.25">
      <c r="A34" s="17"/>
      <c r="B34" s="17"/>
      <c r="C34" s="17"/>
      <c r="D34" s="17"/>
      <c r="E34" s="17"/>
      <c r="F34" s="17"/>
      <c r="G34" s="18"/>
      <c r="H34" s="17"/>
      <c r="I34" s="17"/>
      <c r="J34" s="17"/>
      <c r="K34" s="17"/>
      <c r="L34" s="17"/>
      <c r="M34" s="17"/>
      <c r="N34" s="17"/>
      <c r="O34" s="18"/>
      <c r="P34" s="17"/>
      <c r="Q34" s="17"/>
      <c r="R34" s="17"/>
      <c r="S34" s="17"/>
      <c r="T34" s="17"/>
      <c r="U34" s="17"/>
      <c r="V34" s="17"/>
      <c r="W34" s="17"/>
      <c r="X34" s="17"/>
      <c r="Y34" s="17"/>
      <c r="Z34" s="17"/>
      <c r="AA34" s="18"/>
      <c r="AB34" s="17"/>
      <c r="AC34" s="17"/>
      <c r="AD34" s="17"/>
      <c r="AE34" s="17"/>
      <c r="AF34" s="17"/>
      <c r="AG34" s="17"/>
      <c r="AH34" s="17"/>
      <c r="AI34" s="17"/>
      <c r="AJ34" s="17"/>
      <c r="AK34" s="17"/>
      <c r="AL34" s="17"/>
      <c r="AM34" s="17"/>
      <c r="AN34" s="17"/>
      <c r="AO34" s="17"/>
      <c r="AP34" s="17"/>
      <c r="AQ34" s="17"/>
      <c r="AR34" s="17"/>
      <c r="AS34" s="17"/>
      <c r="AT34" s="17"/>
      <c r="AU34" s="18"/>
      <c r="AV34" s="17"/>
    </row>
    <row r="35" spans="1:48" x14ac:dyDescent="0.25">
      <c r="A35" s="17"/>
      <c r="B35" s="17"/>
      <c r="C35" s="17"/>
      <c r="D35" s="17"/>
      <c r="E35" s="17"/>
      <c r="F35" s="17"/>
      <c r="G35" s="18"/>
      <c r="H35" s="17"/>
      <c r="I35" s="17"/>
      <c r="J35" s="17"/>
      <c r="K35" s="17"/>
      <c r="L35" s="17"/>
      <c r="M35" s="17"/>
      <c r="N35" s="17"/>
      <c r="O35" s="18"/>
      <c r="P35" s="17"/>
      <c r="Q35" s="17"/>
      <c r="R35" s="17"/>
      <c r="S35" s="17"/>
      <c r="T35" s="17"/>
      <c r="U35" s="17"/>
      <c r="V35" s="17"/>
      <c r="W35" s="17"/>
      <c r="X35" s="17"/>
      <c r="Y35" s="17"/>
      <c r="Z35" s="17"/>
      <c r="AA35" s="18"/>
      <c r="AB35" s="17"/>
      <c r="AC35" s="17"/>
      <c r="AD35" s="25"/>
      <c r="AE35" s="17"/>
      <c r="AF35" s="17"/>
      <c r="AG35" s="17"/>
      <c r="AH35" s="17"/>
      <c r="AI35" s="17"/>
      <c r="AJ35" s="17"/>
      <c r="AK35" s="17"/>
      <c r="AL35" s="17"/>
      <c r="AM35" s="17"/>
      <c r="AN35" s="17"/>
      <c r="AO35" s="17"/>
      <c r="AP35" s="17"/>
      <c r="AQ35" s="17"/>
      <c r="AR35" s="17"/>
      <c r="AS35" s="17"/>
      <c r="AT35" s="17"/>
      <c r="AU35" s="18"/>
      <c r="AV35" s="17"/>
    </row>
    <row r="36" spans="1:48" x14ac:dyDescent="0.25">
      <c r="A36" s="17"/>
      <c r="B36" s="17"/>
      <c r="C36" s="17"/>
      <c r="D36" s="17"/>
      <c r="E36" s="17"/>
      <c r="F36" s="17"/>
      <c r="G36" s="18"/>
      <c r="H36" s="17"/>
      <c r="I36" s="17"/>
      <c r="J36" s="17"/>
      <c r="K36" s="17"/>
      <c r="L36" s="17"/>
      <c r="M36" s="17"/>
      <c r="N36" s="17"/>
      <c r="O36" s="18"/>
      <c r="P36" s="17"/>
      <c r="Q36" s="17"/>
      <c r="R36" s="17"/>
      <c r="S36" s="17"/>
      <c r="T36" s="17"/>
      <c r="U36" s="17"/>
      <c r="V36" s="17"/>
      <c r="W36" s="17"/>
      <c r="X36" s="17"/>
      <c r="Y36" s="17"/>
      <c r="Z36" s="17"/>
      <c r="AA36" s="18"/>
      <c r="AB36" s="17"/>
      <c r="AC36" s="17"/>
      <c r="AD36" s="17"/>
      <c r="AE36" s="17"/>
      <c r="AF36" s="17"/>
      <c r="AG36" s="17"/>
      <c r="AH36" s="17"/>
      <c r="AI36" s="17"/>
      <c r="AJ36" s="17"/>
      <c r="AK36" s="17"/>
      <c r="AL36" s="17"/>
      <c r="AM36" s="17"/>
      <c r="AN36" s="17"/>
      <c r="AO36" s="17"/>
      <c r="AP36" s="17"/>
      <c r="AQ36" s="17"/>
      <c r="AR36" s="17"/>
      <c r="AS36" s="17"/>
      <c r="AT36" s="17"/>
      <c r="AU36" s="18"/>
      <c r="AV36" s="17"/>
    </row>
    <row r="37" spans="1:48" x14ac:dyDescent="0.25">
      <c r="A37" s="17"/>
      <c r="B37" s="17"/>
      <c r="C37" s="17"/>
      <c r="D37" s="17"/>
      <c r="E37" s="17"/>
      <c r="F37" s="17"/>
      <c r="G37" s="18"/>
      <c r="H37" s="17"/>
      <c r="I37" s="17"/>
      <c r="J37" s="17"/>
      <c r="K37" s="17"/>
      <c r="L37" s="17"/>
      <c r="M37" s="17"/>
      <c r="N37" s="17"/>
      <c r="O37" s="18"/>
      <c r="P37" s="17"/>
      <c r="Q37" s="17"/>
      <c r="R37" s="17"/>
      <c r="S37" s="17"/>
      <c r="T37" s="17"/>
      <c r="U37" s="17"/>
      <c r="V37" s="17"/>
      <c r="W37" s="17"/>
      <c r="X37" s="17"/>
      <c r="Y37" s="17"/>
      <c r="Z37" s="17"/>
      <c r="AA37" s="18"/>
      <c r="AB37" s="17"/>
      <c r="AC37" s="17"/>
      <c r="AD37" s="17"/>
      <c r="AE37" s="17"/>
      <c r="AF37" s="17"/>
      <c r="AG37" s="17"/>
      <c r="AH37" s="17"/>
      <c r="AI37" s="17"/>
      <c r="AJ37" s="17"/>
      <c r="AK37" s="17"/>
      <c r="AL37" s="17"/>
      <c r="AM37" s="17"/>
      <c r="AN37" s="17"/>
      <c r="AO37" s="17"/>
      <c r="AP37" s="17"/>
      <c r="AQ37" s="17"/>
      <c r="AR37" s="17"/>
      <c r="AS37" s="17"/>
      <c r="AT37" s="17"/>
      <c r="AU37" s="18"/>
      <c r="AV37" s="17"/>
    </row>
    <row r="38" spans="1:48" x14ac:dyDescent="0.25">
      <c r="A38" s="17"/>
      <c r="B38" s="17"/>
      <c r="C38" s="17"/>
      <c r="D38" s="17"/>
      <c r="E38" s="17"/>
      <c r="F38" s="17"/>
      <c r="G38" s="18"/>
      <c r="H38" s="17"/>
      <c r="I38" s="17"/>
      <c r="J38" s="17"/>
      <c r="K38" s="17"/>
      <c r="L38" s="17"/>
      <c r="M38" s="17"/>
      <c r="N38" s="17"/>
      <c r="O38" s="18"/>
      <c r="P38" s="17"/>
      <c r="Q38" s="17"/>
      <c r="R38" s="17"/>
      <c r="S38" s="17"/>
      <c r="T38" s="17"/>
      <c r="U38" s="17"/>
      <c r="V38" s="17"/>
      <c r="W38" s="17"/>
      <c r="X38" s="17"/>
      <c r="Y38" s="17"/>
      <c r="Z38" s="17"/>
      <c r="AA38" s="18"/>
      <c r="AB38" s="17"/>
      <c r="AC38" s="17"/>
      <c r="AD38" s="17"/>
      <c r="AE38" s="17"/>
      <c r="AF38" s="17"/>
      <c r="AG38" s="17"/>
      <c r="AH38" s="17"/>
      <c r="AI38" s="17"/>
      <c r="AJ38" s="17"/>
      <c r="AK38" s="17"/>
      <c r="AL38" s="17"/>
      <c r="AM38" s="17"/>
      <c r="AN38" s="17"/>
      <c r="AO38" s="17"/>
      <c r="AP38" s="17"/>
      <c r="AQ38" s="17"/>
      <c r="AR38" s="17"/>
      <c r="AS38" s="17"/>
      <c r="AT38" s="17"/>
      <c r="AU38" s="18"/>
      <c r="AV38" s="17"/>
    </row>
    <row r="39" spans="1:48" x14ac:dyDescent="0.25">
      <c r="A39" s="17"/>
      <c r="B39" s="17"/>
      <c r="C39" s="17"/>
      <c r="D39" s="17"/>
      <c r="E39" s="17"/>
      <c r="F39" s="17"/>
      <c r="G39" s="18"/>
      <c r="H39" s="17"/>
      <c r="I39" s="17"/>
      <c r="J39" s="17"/>
      <c r="K39" s="17"/>
      <c r="L39" s="17"/>
      <c r="M39" s="17"/>
      <c r="N39" s="17"/>
      <c r="O39" s="18"/>
      <c r="P39" s="17"/>
      <c r="Q39" s="17"/>
      <c r="R39" s="17"/>
      <c r="S39" s="17"/>
      <c r="T39" s="17"/>
      <c r="U39" s="17"/>
      <c r="V39" s="17"/>
      <c r="W39" s="17"/>
      <c r="X39" s="17"/>
      <c r="Y39" s="17"/>
      <c r="Z39" s="17"/>
      <c r="AA39" s="18"/>
      <c r="AB39" s="17"/>
      <c r="AC39" s="17"/>
      <c r="AD39" s="17"/>
      <c r="AE39" s="17"/>
      <c r="AF39" s="17"/>
      <c r="AG39" s="17"/>
      <c r="AH39" s="17"/>
      <c r="AI39" s="17"/>
      <c r="AJ39" s="17"/>
      <c r="AK39" s="17"/>
      <c r="AL39" s="17"/>
      <c r="AM39" s="17"/>
      <c r="AN39" s="17"/>
      <c r="AO39" s="17"/>
      <c r="AP39" s="17"/>
      <c r="AQ39" s="17"/>
      <c r="AR39" s="17"/>
      <c r="AS39" s="17"/>
      <c r="AT39" s="17"/>
      <c r="AU39" s="18"/>
      <c r="AV39" s="17"/>
    </row>
    <row r="40" spans="1:48" x14ac:dyDescent="0.25">
      <c r="A40" s="17"/>
      <c r="B40" s="17"/>
      <c r="C40" s="17"/>
      <c r="D40" s="17"/>
      <c r="E40" s="17"/>
      <c r="F40" s="17"/>
      <c r="G40" s="18"/>
      <c r="H40" s="17"/>
      <c r="I40" s="17"/>
      <c r="J40" s="17"/>
      <c r="K40" s="17"/>
      <c r="L40" s="17"/>
      <c r="M40" s="17"/>
      <c r="N40" s="17"/>
      <c r="O40" s="18"/>
      <c r="P40" s="17"/>
      <c r="Q40" s="17"/>
      <c r="R40" s="17"/>
      <c r="S40" s="17"/>
      <c r="T40" s="17"/>
      <c r="U40" s="17"/>
      <c r="V40" s="17"/>
      <c r="W40" s="17"/>
      <c r="X40" s="17"/>
      <c r="Y40" s="17"/>
      <c r="Z40" s="17"/>
      <c r="AA40" s="18"/>
      <c r="AB40" s="17"/>
      <c r="AC40" s="17"/>
      <c r="AD40" s="17"/>
      <c r="AE40" s="17"/>
      <c r="AF40" s="17"/>
      <c r="AG40" s="17"/>
      <c r="AH40" s="17"/>
      <c r="AI40" s="17"/>
      <c r="AJ40" s="17"/>
      <c r="AK40" s="17"/>
      <c r="AL40" s="17"/>
      <c r="AM40" s="17"/>
      <c r="AN40" s="17"/>
      <c r="AO40" s="17"/>
      <c r="AP40" s="17"/>
      <c r="AQ40" s="17"/>
      <c r="AR40" s="17"/>
      <c r="AS40" s="17"/>
      <c r="AT40" s="17"/>
      <c r="AU40" s="18"/>
      <c r="AV40" s="17"/>
    </row>
    <row r="41" spans="1:48" x14ac:dyDescent="0.25">
      <c r="A41" s="17"/>
      <c r="B41" s="17"/>
      <c r="C41" s="17"/>
      <c r="D41" s="17"/>
      <c r="E41" s="17"/>
      <c r="F41" s="17"/>
      <c r="G41" s="18"/>
      <c r="H41" s="17"/>
      <c r="I41" s="17"/>
      <c r="J41" s="17"/>
      <c r="K41" s="17"/>
      <c r="L41" s="17"/>
      <c r="M41" s="17"/>
      <c r="N41" s="17"/>
      <c r="O41" s="18"/>
      <c r="P41" s="17"/>
      <c r="Q41" s="17"/>
      <c r="R41" s="17"/>
      <c r="S41" s="17"/>
      <c r="T41" s="17"/>
      <c r="U41" s="17"/>
      <c r="V41" s="17"/>
      <c r="W41" s="17"/>
      <c r="X41" s="17"/>
      <c r="Y41" s="17"/>
      <c r="Z41" s="17"/>
      <c r="AA41" s="18"/>
      <c r="AB41" s="17"/>
      <c r="AC41" s="17"/>
      <c r="AD41" s="17"/>
      <c r="AE41" s="17"/>
      <c r="AF41" s="17"/>
      <c r="AG41" s="17"/>
      <c r="AH41" s="17"/>
      <c r="AI41" s="17"/>
      <c r="AJ41" s="17"/>
      <c r="AK41" s="17"/>
      <c r="AL41" s="17"/>
      <c r="AM41" s="17"/>
      <c r="AN41" s="17"/>
      <c r="AO41" s="17"/>
      <c r="AP41" s="17"/>
      <c r="AQ41" s="17"/>
      <c r="AR41" s="17"/>
      <c r="AS41" s="17"/>
      <c r="AT41" s="17"/>
      <c r="AU41" s="18"/>
      <c r="AV41" s="17"/>
    </row>
    <row r="42" spans="1:48" x14ac:dyDescent="0.25">
      <c r="A42" s="17"/>
      <c r="B42" s="17"/>
      <c r="C42" s="17"/>
      <c r="D42" s="17"/>
      <c r="E42" s="17"/>
      <c r="F42" s="17"/>
      <c r="G42" s="18"/>
      <c r="H42" s="17"/>
      <c r="I42" s="17"/>
      <c r="J42" s="17"/>
      <c r="K42" s="17"/>
      <c r="L42" s="17"/>
      <c r="M42" s="17"/>
      <c r="N42" s="17"/>
      <c r="O42" s="18"/>
      <c r="P42" s="17"/>
      <c r="Q42" s="17"/>
      <c r="R42" s="17"/>
      <c r="S42" s="17"/>
      <c r="T42" s="17"/>
      <c r="U42" s="17"/>
      <c r="V42" s="17"/>
      <c r="W42" s="17"/>
      <c r="X42" s="17"/>
      <c r="Y42" s="17"/>
      <c r="Z42" s="17"/>
      <c r="AA42" s="18"/>
      <c r="AB42" s="17"/>
      <c r="AC42" s="17"/>
      <c r="AD42" s="17"/>
      <c r="AE42" s="17"/>
      <c r="AF42" s="17"/>
      <c r="AG42" s="17"/>
      <c r="AH42" s="17"/>
      <c r="AI42" s="17"/>
      <c r="AJ42" s="17"/>
      <c r="AK42" s="17"/>
      <c r="AL42" s="17"/>
      <c r="AM42" s="17"/>
      <c r="AN42" s="17"/>
      <c r="AO42" s="17"/>
      <c r="AP42" s="17"/>
      <c r="AQ42" s="17"/>
      <c r="AR42" s="17"/>
      <c r="AS42" s="17"/>
      <c r="AT42" s="17"/>
      <c r="AU42" s="18"/>
      <c r="AV42" s="17"/>
    </row>
    <row r="43" spans="1:48" x14ac:dyDescent="0.25">
      <c r="A43" s="17"/>
      <c r="B43" s="17"/>
      <c r="C43" s="17"/>
      <c r="D43" s="17"/>
      <c r="E43" s="17"/>
      <c r="F43" s="17"/>
      <c r="G43" s="18"/>
      <c r="H43" s="17"/>
      <c r="I43" s="17"/>
      <c r="J43" s="17"/>
      <c r="K43" s="17"/>
      <c r="L43" s="17"/>
      <c r="M43" s="17"/>
      <c r="N43" s="17"/>
      <c r="O43" s="18"/>
      <c r="P43" s="17"/>
      <c r="Q43" s="17"/>
      <c r="R43" s="17"/>
      <c r="S43" s="17"/>
      <c r="T43" s="17"/>
      <c r="U43" s="17"/>
      <c r="V43" s="17"/>
      <c r="W43" s="17"/>
      <c r="X43" s="17"/>
      <c r="Y43" s="17"/>
      <c r="Z43" s="17"/>
      <c r="AA43" s="18"/>
      <c r="AB43" s="17"/>
      <c r="AC43" s="17"/>
      <c r="AD43" s="17"/>
      <c r="AE43" s="17"/>
      <c r="AF43" s="17"/>
      <c r="AG43" s="17"/>
      <c r="AH43" s="17"/>
      <c r="AI43" s="17"/>
      <c r="AJ43" s="17"/>
      <c r="AK43" s="17"/>
      <c r="AL43" s="17"/>
      <c r="AM43" s="17"/>
      <c r="AN43" s="17"/>
      <c r="AO43" s="17"/>
      <c r="AP43" s="17"/>
      <c r="AQ43" s="17"/>
      <c r="AR43" s="17"/>
      <c r="AS43" s="17"/>
      <c r="AT43" s="17"/>
      <c r="AU43" s="18"/>
      <c r="AV43" s="17"/>
    </row>
    <row r="44" spans="1:48" x14ac:dyDescent="0.25">
      <c r="A44" s="17"/>
      <c r="B44" s="17"/>
      <c r="C44" s="17"/>
      <c r="D44" s="17"/>
      <c r="E44" s="17"/>
      <c r="F44" s="17"/>
      <c r="G44" s="18"/>
      <c r="H44" s="17"/>
      <c r="I44" s="17"/>
      <c r="J44" s="17"/>
      <c r="K44" s="17"/>
      <c r="L44" s="17"/>
      <c r="M44" s="17"/>
      <c r="N44" s="17"/>
      <c r="O44" s="18"/>
      <c r="P44" s="17"/>
      <c r="Q44" s="17"/>
      <c r="R44" s="17"/>
      <c r="S44" s="17"/>
      <c r="T44" s="17"/>
      <c r="U44" s="17"/>
      <c r="V44" s="17"/>
      <c r="W44" s="17"/>
      <c r="X44" s="17"/>
      <c r="Y44" s="17"/>
      <c r="Z44" s="17"/>
      <c r="AA44" s="18"/>
      <c r="AB44" s="17"/>
      <c r="AC44" s="17"/>
      <c r="AD44" s="17"/>
      <c r="AE44" s="17"/>
      <c r="AF44" s="17"/>
      <c r="AG44" s="17"/>
      <c r="AH44" s="17"/>
      <c r="AI44" s="17"/>
      <c r="AJ44" s="17"/>
      <c r="AK44" s="17"/>
      <c r="AL44" s="17"/>
      <c r="AM44" s="17"/>
      <c r="AN44" s="17"/>
      <c r="AO44" s="17"/>
      <c r="AP44" s="17"/>
      <c r="AQ44" s="17"/>
      <c r="AR44" s="17"/>
      <c r="AS44" s="17"/>
      <c r="AT44" s="17"/>
      <c r="AU44" s="18"/>
      <c r="AV44" s="17"/>
    </row>
    <row r="45" spans="1:48" x14ac:dyDescent="0.25">
      <c r="A45" s="17"/>
      <c r="B45" s="17"/>
      <c r="C45" s="17"/>
      <c r="D45" s="17"/>
      <c r="E45" s="17"/>
      <c r="F45" s="17"/>
      <c r="G45" s="18"/>
      <c r="H45" s="17"/>
      <c r="I45" s="17"/>
      <c r="J45" s="17"/>
      <c r="K45" s="17"/>
      <c r="L45" s="17"/>
      <c r="M45" s="17"/>
      <c r="N45" s="17"/>
      <c r="O45" s="18"/>
      <c r="P45" s="17"/>
      <c r="Q45" s="17"/>
      <c r="R45" s="17"/>
      <c r="S45" s="17"/>
      <c r="T45" s="17"/>
      <c r="U45" s="17"/>
      <c r="V45" s="17"/>
      <c r="W45" s="17"/>
      <c r="X45" s="17"/>
      <c r="Y45" s="17"/>
      <c r="Z45" s="17"/>
      <c r="AA45" s="18"/>
      <c r="AB45" s="17"/>
      <c r="AC45" s="17"/>
      <c r="AD45" s="17"/>
      <c r="AE45" s="17"/>
      <c r="AF45" s="17"/>
      <c r="AG45" s="17"/>
      <c r="AH45" s="17"/>
      <c r="AI45" s="17"/>
      <c r="AJ45" s="17"/>
      <c r="AK45" s="17"/>
      <c r="AL45" s="17"/>
      <c r="AM45" s="17"/>
      <c r="AN45" s="17"/>
      <c r="AO45" s="17"/>
      <c r="AP45" s="17"/>
      <c r="AQ45" s="17"/>
      <c r="AR45" s="17"/>
      <c r="AS45" s="17"/>
      <c r="AT45" s="17"/>
      <c r="AU45" s="18"/>
      <c r="AV45" s="17"/>
    </row>
    <row r="46" spans="1:48" x14ac:dyDescent="0.25">
      <c r="A46" s="17"/>
      <c r="B46" s="17"/>
      <c r="C46" s="17"/>
      <c r="D46" s="17"/>
      <c r="E46" s="17"/>
      <c r="F46" s="17"/>
      <c r="G46" s="18"/>
      <c r="H46" s="17"/>
      <c r="I46" s="17"/>
      <c r="J46" s="17"/>
      <c r="K46" s="17"/>
      <c r="L46" s="17"/>
      <c r="M46" s="17"/>
      <c r="N46" s="17"/>
      <c r="O46" s="18"/>
      <c r="P46" s="17"/>
      <c r="Q46" s="17"/>
      <c r="R46" s="17"/>
      <c r="S46" s="17"/>
      <c r="T46" s="17"/>
      <c r="U46" s="17"/>
      <c r="V46" s="17"/>
      <c r="W46" s="17"/>
      <c r="X46" s="17"/>
      <c r="Y46" s="17"/>
      <c r="Z46" s="17"/>
      <c r="AA46" s="18"/>
      <c r="AB46" s="17"/>
      <c r="AC46" s="17"/>
      <c r="AD46" s="17"/>
      <c r="AE46" s="17"/>
      <c r="AF46" s="17"/>
      <c r="AG46" s="17"/>
      <c r="AH46" s="17"/>
      <c r="AI46" s="17"/>
      <c r="AJ46" s="17"/>
      <c r="AK46" s="17"/>
      <c r="AL46" s="17"/>
      <c r="AM46" s="17"/>
      <c r="AN46" s="17"/>
      <c r="AO46" s="17"/>
      <c r="AP46" s="17"/>
      <c r="AQ46" s="17"/>
      <c r="AR46" s="17"/>
      <c r="AS46" s="17"/>
      <c r="AT46" s="17"/>
      <c r="AU46" s="18"/>
      <c r="AV46" s="17"/>
    </row>
    <row r="47" spans="1:48" x14ac:dyDescent="0.25">
      <c r="A47" s="17"/>
      <c r="B47" s="17"/>
      <c r="C47" s="17"/>
      <c r="D47" s="17"/>
      <c r="E47" s="17"/>
      <c r="F47" s="17"/>
      <c r="G47" s="18"/>
      <c r="H47" s="17"/>
      <c r="I47" s="17"/>
      <c r="J47" s="17"/>
      <c r="K47" s="17"/>
      <c r="L47" s="17"/>
      <c r="M47" s="17"/>
      <c r="N47" s="17"/>
      <c r="O47" s="18"/>
      <c r="P47" s="17"/>
      <c r="Q47" s="17"/>
      <c r="R47" s="17"/>
      <c r="S47" s="17"/>
      <c r="T47" s="17"/>
      <c r="U47" s="17"/>
      <c r="V47" s="17"/>
      <c r="W47" s="17"/>
      <c r="X47" s="17"/>
      <c r="Y47" s="17"/>
      <c r="Z47" s="17"/>
      <c r="AA47" s="18"/>
      <c r="AB47" s="17"/>
      <c r="AC47" s="17"/>
      <c r="AD47" s="17"/>
      <c r="AE47" s="17"/>
      <c r="AF47" s="17"/>
      <c r="AG47" s="17"/>
      <c r="AH47" s="17"/>
      <c r="AI47" s="17"/>
      <c r="AJ47" s="17"/>
      <c r="AK47" s="17"/>
      <c r="AL47" s="17"/>
      <c r="AM47" s="17"/>
      <c r="AN47" s="17"/>
      <c r="AO47" s="17"/>
      <c r="AP47" s="17"/>
      <c r="AQ47" s="17"/>
      <c r="AR47" s="17"/>
      <c r="AS47" s="17"/>
      <c r="AT47" s="17"/>
      <c r="AU47" s="18"/>
      <c r="AV47" s="17"/>
    </row>
    <row r="48" spans="1:48" x14ac:dyDescent="0.25">
      <c r="A48" s="17"/>
      <c r="B48" s="17"/>
      <c r="C48" s="17"/>
      <c r="D48" s="17"/>
      <c r="E48" s="17"/>
      <c r="F48" s="17"/>
      <c r="G48" s="18"/>
      <c r="H48" s="17"/>
      <c r="I48" s="17"/>
      <c r="J48" s="17"/>
      <c r="K48" s="17"/>
      <c r="L48" s="17"/>
      <c r="M48" s="17"/>
      <c r="N48" s="17"/>
      <c r="O48" s="18"/>
      <c r="P48" s="17"/>
      <c r="Q48" s="17"/>
      <c r="R48" s="17"/>
      <c r="S48" s="17"/>
      <c r="T48" s="17"/>
      <c r="U48" s="17"/>
      <c r="V48" s="17"/>
      <c r="W48" s="17"/>
      <c r="X48" s="17"/>
      <c r="Y48" s="17"/>
      <c r="Z48" s="17"/>
      <c r="AA48" s="18"/>
      <c r="AB48" s="17"/>
      <c r="AC48" s="17"/>
      <c r="AD48" s="17"/>
      <c r="AE48" s="17"/>
      <c r="AF48" s="17"/>
      <c r="AG48" s="17"/>
      <c r="AH48" s="17"/>
      <c r="AI48" s="17"/>
      <c r="AJ48" s="17"/>
      <c r="AK48" s="17"/>
      <c r="AL48" s="17"/>
      <c r="AM48" s="17"/>
      <c r="AN48" s="17"/>
      <c r="AO48" s="17"/>
      <c r="AP48" s="17"/>
      <c r="AQ48" s="17"/>
      <c r="AR48" s="17"/>
      <c r="AS48" s="17"/>
      <c r="AT48" s="17"/>
      <c r="AU48" s="18"/>
      <c r="AV48" s="17"/>
    </row>
    <row r="49" spans="1:48" x14ac:dyDescent="0.25">
      <c r="A49" s="17"/>
      <c r="B49" s="17"/>
      <c r="C49" s="17"/>
      <c r="D49" s="17"/>
      <c r="E49" s="17"/>
      <c r="F49" s="17"/>
      <c r="G49" s="18"/>
      <c r="H49" s="17"/>
      <c r="I49" s="17"/>
      <c r="J49" s="17"/>
      <c r="K49" s="17"/>
      <c r="L49" s="17"/>
      <c r="M49" s="17"/>
      <c r="N49" s="17"/>
      <c r="O49" s="18"/>
      <c r="P49" s="17"/>
      <c r="Q49" s="17"/>
      <c r="R49" s="17"/>
      <c r="S49" s="17"/>
      <c r="T49" s="17"/>
      <c r="U49" s="17"/>
      <c r="V49" s="17"/>
      <c r="W49" s="17"/>
      <c r="X49" s="17"/>
      <c r="Y49" s="17"/>
      <c r="Z49" s="17"/>
      <c r="AA49" s="18"/>
      <c r="AB49" s="17"/>
      <c r="AC49" s="17"/>
      <c r="AD49" s="17"/>
      <c r="AE49" s="17"/>
      <c r="AF49" s="17"/>
      <c r="AG49" s="17"/>
      <c r="AH49" s="17"/>
      <c r="AI49" s="17"/>
      <c r="AJ49" s="17"/>
      <c r="AK49" s="17"/>
      <c r="AL49" s="17"/>
      <c r="AM49" s="17"/>
      <c r="AN49" s="17"/>
      <c r="AO49" s="17"/>
      <c r="AP49" s="17"/>
      <c r="AQ49" s="17"/>
      <c r="AR49" s="17"/>
      <c r="AS49" s="17"/>
      <c r="AT49" s="17"/>
      <c r="AU49" s="18"/>
      <c r="AV49" s="17"/>
    </row>
    <row r="50" spans="1:48" x14ac:dyDescent="0.25">
      <c r="A50" s="17"/>
      <c r="B50" s="17"/>
      <c r="C50" s="17"/>
      <c r="D50" s="17"/>
      <c r="E50" s="17"/>
      <c r="F50" s="17"/>
      <c r="G50" s="18"/>
      <c r="H50" s="17"/>
      <c r="I50" s="17"/>
      <c r="J50" s="17"/>
      <c r="K50" s="17"/>
      <c r="L50" s="17"/>
      <c r="M50" s="17"/>
      <c r="N50" s="17"/>
      <c r="O50" s="18"/>
      <c r="P50" s="17"/>
      <c r="Q50" s="17"/>
      <c r="R50" s="17"/>
      <c r="S50" s="17"/>
      <c r="T50" s="17"/>
      <c r="U50" s="17"/>
      <c r="V50" s="17"/>
      <c r="W50" s="17"/>
      <c r="X50" s="17"/>
      <c r="Y50" s="17"/>
      <c r="Z50" s="17"/>
      <c r="AA50" s="18"/>
      <c r="AB50" s="17"/>
      <c r="AC50" s="17"/>
      <c r="AD50" s="17"/>
      <c r="AE50" s="17"/>
      <c r="AF50" s="17"/>
      <c r="AG50" s="17"/>
      <c r="AH50" s="17"/>
      <c r="AI50" s="17"/>
      <c r="AJ50" s="17"/>
      <c r="AK50" s="17"/>
      <c r="AL50" s="17"/>
      <c r="AM50" s="17"/>
      <c r="AN50" s="17"/>
      <c r="AO50" s="17"/>
      <c r="AP50" s="17"/>
      <c r="AQ50" s="17"/>
      <c r="AR50" s="17"/>
      <c r="AS50" s="17"/>
      <c r="AT50" s="17"/>
      <c r="AU50" s="18"/>
      <c r="AV50" s="17"/>
    </row>
    <row r="51" spans="1:48" x14ac:dyDescent="0.25">
      <c r="A51" s="17"/>
      <c r="B51" s="17"/>
      <c r="C51" s="17"/>
      <c r="D51" s="17"/>
      <c r="E51" s="17"/>
      <c r="F51" s="17"/>
      <c r="G51" s="18"/>
      <c r="H51" s="17"/>
      <c r="I51" s="17"/>
      <c r="J51" s="17"/>
      <c r="K51" s="17"/>
      <c r="L51" s="17"/>
      <c r="M51" s="17"/>
      <c r="N51" s="17"/>
      <c r="O51" s="18"/>
      <c r="P51" s="17"/>
      <c r="Q51" s="17"/>
      <c r="R51" s="17"/>
      <c r="S51" s="17"/>
      <c r="T51" s="17"/>
      <c r="U51" s="17"/>
      <c r="V51" s="17"/>
      <c r="W51" s="17"/>
      <c r="X51" s="17"/>
      <c r="Y51" s="17"/>
      <c r="Z51" s="17"/>
      <c r="AA51" s="18"/>
      <c r="AB51" s="17"/>
      <c r="AC51" s="17"/>
      <c r="AD51" s="17"/>
      <c r="AE51" s="17"/>
      <c r="AF51" s="17"/>
      <c r="AG51" s="17"/>
      <c r="AH51" s="17"/>
      <c r="AI51" s="17"/>
      <c r="AJ51" s="17"/>
      <c r="AK51" s="17"/>
      <c r="AL51" s="17"/>
      <c r="AM51" s="17"/>
      <c r="AN51" s="17"/>
      <c r="AO51" s="17"/>
      <c r="AP51" s="17"/>
      <c r="AQ51" s="17"/>
      <c r="AR51" s="17"/>
      <c r="AS51" s="17"/>
      <c r="AT51" s="17"/>
      <c r="AU51" s="18"/>
      <c r="AV51" s="17"/>
    </row>
    <row r="52" spans="1:48" x14ac:dyDescent="0.25">
      <c r="A52" s="17"/>
      <c r="B52" s="17"/>
      <c r="C52" s="17"/>
      <c r="D52" s="17"/>
      <c r="E52" s="17"/>
      <c r="F52" s="17"/>
      <c r="G52" s="18"/>
      <c r="H52" s="17"/>
      <c r="I52" s="17"/>
      <c r="J52" s="17"/>
      <c r="K52" s="17"/>
      <c r="L52" s="17"/>
      <c r="M52" s="17"/>
      <c r="N52" s="17"/>
      <c r="O52" s="18"/>
      <c r="P52" s="17"/>
      <c r="Q52" s="17"/>
      <c r="R52" s="17"/>
      <c r="S52" s="17"/>
      <c r="T52" s="17"/>
      <c r="U52" s="17"/>
      <c r="V52" s="17"/>
      <c r="W52" s="17"/>
      <c r="X52" s="17"/>
      <c r="Y52" s="17"/>
      <c r="Z52" s="17"/>
      <c r="AA52" s="18"/>
      <c r="AB52" s="17"/>
      <c r="AC52" s="17"/>
      <c r="AD52" s="17"/>
      <c r="AE52" s="17"/>
      <c r="AF52" s="17"/>
      <c r="AG52" s="17"/>
      <c r="AH52" s="17"/>
      <c r="AI52" s="17"/>
      <c r="AJ52" s="17"/>
      <c r="AK52" s="17"/>
      <c r="AL52" s="17"/>
      <c r="AM52" s="17"/>
      <c r="AN52" s="17"/>
      <c r="AO52" s="17"/>
      <c r="AP52" s="17"/>
      <c r="AQ52" s="17"/>
      <c r="AR52" s="17"/>
      <c r="AS52" s="17"/>
      <c r="AT52" s="17"/>
      <c r="AU52" s="18"/>
      <c r="AV52" s="17"/>
    </row>
    <row r="53" spans="1:48" ht="15.75" thickBot="1" x14ac:dyDescent="0.3">
      <c r="A53" s="20"/>
      <c r="B53" s="20"/>
      <c r="C53" s="20"/>
      <c r="D53" s="20"/>
      <c r="E53" s="20"/>
      <c r="F53" s="20"/>
      <c r="G53" s="83"/>
      <c r="H53" s="20"/>
      <c r="I53" s="20"/>
      <c r="J53" s="20"/>
      <c r="K53" s="20"/>
      <c r="L53" s="20"/>
      <c r="M53" s="20"/>
      <c r="N53" s="20"/>
      <c r="O53" s="83"/>
      <c r="P53" s="20"/>
      <c r="Q53" s="20"/>
      <c r="R53" s="20"/>
      <c r="S53" s="20"/>
      <c r="T53" s="20"/>
      <c r="U53" s="20"/>
      <c r="V53" s="20"/>
      <c r="W53" s="20"/>
      <c r="X53" s="20"/>
      <c r="Y53" s="20"/>
      <c r="Z53" s="20"/>
      <c r="AA53" s="83"/>
      <c r="AB53" s="20"/>
      <c r="AC53" s="20"/>
      <c r="AD53" s="20"/>
      <c r="AE53" s="20"/>
      <c r="AF53" s="20"/>
      <c r="AG53" s="20"/>
      <c r="AH53" s="20"/>
      <c r="AI53" s="20"/>
      <c r="AJ53" s="20"/>
      <c r="AK53" s="20"/>
      <c r="AL53" s="20"/>
      <c r="AM53" s="20"/>
      <c r="AN53" s="20"/>
      <c r="AO53" s="20"/>
      <c r="AP53" s="20"/>
      <c r="AQ53" s="20"/>
      <c r="AR53" s="20"/>
      <c r="AS53" s="20"/>
      <c r="AT53" s="20"/>
      <c r="AU53" s="83"/>
      <c r="AV53" s="17"/>
    </row>
    <row r="54" spans="1:48" x14ac:dyDescent="0.25">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row>
    <row r="55" spans="1:48" x14ac:dyDescent="0.25">
      <c r="AC55" s="17"/>
      <c r="AD55" s="17"/>
      <c r="AE55" s="17"/>
      <c r="AF55" s="17"/>
      <c r="AG55" s="17"/>
      <c r="AH55" s="17"/>
      <c r="AI55" s="17"/>
      <c r="AJ55" s="17"/>
      <c r="AK55" s="17"/>
      <c r="AL55" s="17"/>
      <c r="AM55" s="17"/>
      <c r="AN55" s="17"/>
      <c r="AO55" s="17"/>
      <c r="AP55" s="17"/>
      <c r="AQ55" s="17"/>
      <c r="AR55" s="17"/>
      <c r="AS55" s="17"/>
      <c r="AT55" s="17"/>
      <c r="AU55" s="17"/>
      <c r="AV55" s="17"/>
    </row>
  </sheetData>
  <mergeCells count="6">
    <mergeCell ref="T5:Y5"/>
    <mergeCell ref="E5:F5"/>
    <mergeCell ref="B5:D5"/>
    <mergeCell ref="J5:L5"/>
    <mergeCell ref="M5:O5"/>
    <mergeCell ref="H5:I5"/>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Résistance!$A$60:$A$62</xm:f>
          </x14:formula1>
          <xm:sqref>AE6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92"/>
  <sheetViews>
    <sheetView topLeftCell="A10" zoomScale="55" zoomScaleNormal="55" workbookViewId="0">
      <selection activeCell="M69" sqref="M69"/>
    </sheetView>
  </sheetViews>
  <sheetFormatPr baseColWidth="10" defaultRowHeight="15" x14ac:dyDescent="0.25"/>
  <cols>
    <col min="2" max="2" width="18.85546875" customWidth="1"/>
    <col min="15" max="15" width="12.140625" customWidth="1"/>
    <col min="20" max="20" width="17.140625" customWidth="1"/>
    <col min="23" max="23" width="16.28515625" customWidth="1"/>
  </cols>
  <sheetData>
    <row r="1" spans="1:37" x14ac:dyDescent="0.25">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row>
    <row r="2" spans="1:37"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spans="1:37" ht="24" thickBot="1" x14ac:dyDescent="0.4">
      <c r="A3" s="35" t="s">
        <v>58</v>
      </c>
      <c r="B3" s="17"/>
      <c r="C3" s="17"/>
      <c r="D3" s="17"/>
      <c r="E3" s="17"/>
      <c r="F3" s="17"/>
      <c r="G3" s="17"/>
      <c r="H3" s="17"/>
      <c r="I3" s="17"/>
      <c r="J3" s="51" t="s">
        <v>22</v>
      </c>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row>
    <row r="4" spans="1:37" ht="18.75" x14ac:dyDescent="0.3">
      <c r="A4" s="17"/>
      <c r="B4" s="50" t="s">
        <v>45</v>
      </c>
      <c r="C4" s="39"/>
      <c r="D4" s="39"/>
      <c r="E4" s="39"/>
      <c r="F4" s="39"/>
      <c r="G4" s="39"/>
      <c r="H4" s="39"/>
      <c r="I4" s="39"/>
      <c r="J4" s="39"/>
      <c r="K4" s="39"/>
      <c r="L4" s="39"/>
      <c r="M4" s="39"/>
      <c r="N4" s="39"/>
      <c r="O4" s="39"/>
      <c r="P4" s="39"/>
      <c r="Q4" s="39"/>
      <c r="R4" s="40"/>
      <c r="S4" s="17"/>
      <c r="T4" s="17"/>
      <c r="U4" s="17"/>
      <c r="V4" s="17"/>
      <c r="W4" s="17"/>
      <c r="X4" s="17"/>
      <c r="Y4" s="17"/>
      <c r="Z4" s="17"/>
      <c r="AA4" s="17"/>
      <c r="AB4" s="17"/>
      <c r="AC4" s="17"/>
      <c r="AD4" s="17"/>
      <c r="AE4" s="17"/>
      <c r="AF4" s="17"/>
      <c r="AG4" s="17"/>
      <c r="AH4" s="17"/>
      <c r="AI4" s="17"/>
      <c r="AJ4" s="17"/>
      <c r="AK4" s="17"/>
    </row>
    <row r="5" spans="1:37" ht="18.75" x14ac:dyDescent="0.3">
      <c r="A5" s="17"/>
      <c r="B5" s="41"/>
      <c r="C5" s="100" t="s">
        <v>50</v>
      </c>
      <c r="D5" s="100"/>
      <c r="E5" s="100"/>
      <c r="F5" s="100"/>
      <c r="G5" s="100"/>
      <c r="H5" s="100"/>
      <c r="I5" s="100"/>
      <c r="J5" s="100"/>
      <c r="K5" s="100"/>
      <c r="L5" s="100"/>
      <c r="M5" s="100"/>
      <c r="N5" s="100"/>
      <c r="O5" s="100"/>
      <c r="P5" s="100"/>
      <c r="Q5" s="100"/>
      <c r="R5" s="101"/>
      <c r="S5" s="17"/>
      <c r="T5" s="17"/>
      <c r="U5" s="17"/>
      <c r="V5" s="17"/>
      <c r="W5" s="17"/>
      <c r="X5" s="17"/>
      <c r="Y5" s="17"/>
      <c r="Z5" s="17"/>
      <c r="AA5" s="17"/>
      <c r="AB5" s="17"/>
      <c r="AC5" s="17"/>
      <c r="AD5" s="17"/>
      <c r="AE5" s="17"/>
      <c r="AF5" s="17"/>
      <c r="AG5" s="17"/>
      <c r="AH5" s="17"/>
      <c r="AI5" s="17"/>
      <c r="AJ5" s="17"/>
      <c r="AK5" s="17"/>
    </row>
    <row r="6" spans="1:37" x14ac:dyDescent="0.25">
      <c r="A6" s="17"/>
      <c r="B6" s="42" t="s">
        <v>49</v>
      </c>
      <c r="C6" s="26">
        <v>0</v>
      </c>
      <c r="D6" s="26">
        <v>0.02</v>
      </c>
      <c r="E6" s="26">
        <v>0.04</v>
      </c>
      <c r="F6" s="26">
        <v>0.06</v>
      </c>
      <c r="G6" s="26">
        <v>0.08</v>
      </c>
      <c r="H6" s="26">
        <v>0.1</v>
      </c>
      <c r="I6" s="26">
        <v>0.12</v>
      </c>
      <c r="J6" s="26">
        <v>0.14000000000000001</v>
      </c>
      <c r="K6" s="26">
        <v>0.16</v>
      </c>
      <c r="L6" s="26">
        <v>0.18</v>
      </c>
      <c r="M6" s="26">
        <v>0.2</v>
      </c>
      <c r="N6" s="26">
        <v>0.22</v>
      </c>
      <c r="O6" s="26">
        <v>0.24</v>
      </c>
      <c r="P6" s="26">
        <v>0.26</v>
      </c>
      <c r="Q6" s="26">
        <v>0.28000000000000003</v>
      </c>
      <c r="R6" s="43">
        <v>0.3</v>
      </c>
      <c r="S6" s="17"/>
      <c r="T6" s="17"/>
      <c r="U6" s="17"/>
      <c r="V6" s="17"/>
      <c r="W6" s="17"/>
      <c r="X6" s="17"/>
      <c r="Y6" s="17"/>
      <c r="Z6" s="17"/>
      <c r="AA6" s="17"/>
      <c r="AB6" s="17"/>
      <c r="AC6" s="17"/>
      <c r="AD6" s="17"/>
      <c r="AE6" s="17"/>
      <c r="AF6" s="17"/>
      <c r="AG6" s="17"/>
      <c r="AH6" s="17"/>
      <c r="AI6" s="17"/>
      <c r="AJ6" s="17"/>
      <c r="AK6" s="17"/>
    </row>
    <row r="7" spans="1:37" x14ac:dyDescent="0.25">
      <c r="A7" s="17"/>
      <c r="B7" s="42">
        <v>0</v>
      </c>
      <c r="C7" s="26">
        <v>0</v>
      </c>
      <c r="D7" s="26">
        <v>0</v>
      </c>
      <c r="E7" s="26">
        <v>0</v>
      </c>
      <c r="F7" s="26">
        <v>0</v>
      </c>
      <c r="G7" s="26">
        <v>0</v>
      </c>
      <c r="H7" s="26">
        <v>0</v>
      </c>
      <c r="I7" s="26">
        <v>0</v>
      </c>
      <c r="J7" s="26">
        <v>0</v>
      </c>
      <c r="K7" s="26">
        <v>0</v>
      </c>
      <c r="L7" s="26">
        <v>0</v>
      </c>
      <c r="M7" s="26">
        <v>0</v>
      </c>
      <c r="N7" s="26">
        <v>0</v>
      </c>
      <c r="O7" s="26">
        <v>0</v>
      </c>
      <c r="P7" s="26">
        <v>0</v>
      </c>
      <c r="Q7" s="26">
        <v>0</v>
      </c>
      <c r="R7" s="43">
        <v>0</v>
      </c>
      <c r="S7" s="17"/>
      <c r="T7" s="17"/>
      <c r="U7" s="17"/>
      <c r="V7" s="17"/>
      <c r="W7" s="17"/>
      <c r="X7" s="17"/>
      <c r="Y7" s="17"/>
      <c r="Z7" s="17"/>
      <c r="AA7" s="17"/>
      <c r="AB7" s="17"/>
      <c r="AC7" s="17"/>
      <c r="AD7" s="17"/>
      <c r="AE7" s="17"/>
      <c r="AF7" s="17"/>
      <c r="AG7" s="17"/>
      <c r="AH7" s="17"/>
      <c r="AI7" s="17"/>
      <c r="AJ7" s="17"/>
      <c r="AK7" s="17"/>
    </row>
    <row r="8" spans="1:37" x14ac:dyDescent="0.25">
      <c r="A8" s="17"/>
      <c r="B8" s="44">
        <v>0.5</v>
      </c>
      <c r="C8" s="26" t="s">
        <v>48</v>
      </c>
      <c r="D8" s="26" t="s">
        <v>48</v>
      </c>
      <c r="E8" s="26" t="s">
        <v>48</v>
      </c>
      <c r="F8" s="26" t="s">
        <v>48</v>
      </c>
      <c r="G8" s="26" t="s">
        <v>48</v>
      </c>
      <c r="H8" s="26">
        <v>0</v>
      </c>
      <c r="I8" s="36">
        <v>0</v>
      </c>
      <c r="J8" s="36">
        <v>0</v>
      </c>
      <c r="K8" s="36">
        <v>0</v>
      </c>
      <c r="L8" s="36">
        <v>0</v>
      </c>
      <c r="M8" s="36">
        <v>0</v>
      </c>
      <c r="N8" s="36">
        <v>0</v>
      </c>
      <c r="O8" s="36">
        <v>0</v>
      </c>
      <c r="P8" s="36">
        <v>0</v>
      </c>
      <c r="Q8" s="36">
        <v>0</v>
      </c>
      <c r="R8" s="45">
        <v>0</v>
      </c>
      <c r="S8" s="17"/>
      <c r="T8" s="17"/>
      <c r="U8" s="17"/>
      <c r="V8" s="17"/>
      <c r="W8" s="17"/>
      <c r="X8" s="17"/>
      <c r="Y8" s="17"/>
      <c r="Z8" s="17"/>
      <c r="AA8" s="17"/>
      <c r="AB8" s="17"/>
      <c r="AC8" s="17"/>
      <c r="AD8" s="17"/>
      <c r="AE8" s="17"/>
      <c r="AF8" s="17"/>
      <c r="AG8" s="17"/>
      <c r="AH8" s="17"/>
      <c r="AI8" s="17"/>
      <c r="AJ8" s="17"/>
      <c r="AK8" s="17"/>
    </row>
    <row r="9" spans="1:37" x14ac:dyDescent="0.25">
      <c r="A9" s="17"/>
      <c r="B9" s="44">
        <v>1</v>
      </c>
      <c r="C9" s="26" t="s">
        <v>48</v>
      </c>
      <c r="D9" s="26" t="s">
        <v>48</v>
      </c>
      <c r="E9" s="26" t="s">
        <v>48</v>
      </c>
      <c r="F9" s="26" t="s">
        <v>48</v>
      </c>
      <c r="G9" s="26" t="s">
        <v>48</v>
      </c>
      <c r="H9" s="26">
        <v>0</v>
      </c>
      <c r="I9" s="26">
        <v>0</v>
      </c>
      <c r="J9" s="26">
        <v>1</v>
      </c>
      <c r="K9" s="26">
        <v>1</v>
      </c>
      <c r="L9" s="26">
        <v>1</v>
      </c>
      <c r="M9" s="26">
        <v>1</v>
      </c>
      <c r="N9" s="26">
        <v>1</v>
      </c>
      <c r="O9" s="26">
        <v>1</v>
      </c>
      <c r="P9" s="26">
        <v>1</v>
      </c>
      <c r="Q9" s="26">
        <v>1</v>
      </c>
      <c r="R9" s="43">
        <v>1</v>
      </c>
      <c r="S9" s="17"/>
      <c r="T9" s="17"/>
      <c r="U9" s="17"/>
      <c r="V9" s="17"/>
      <c r="W9" s="17"/>
      <c r="X9" s="17"/>
      <c r="Y9" s="17"/>
      <c r="Z9" s="17"/>
      <c r="AA9" s="17"/>
      <c r="AB9" s="17"/>
      <c r="AC9" s="17"/>
      <c r="AD9" s="17"/>
      <c r="AE9" s="17"/>
      <c r="AF9" s="17"/>
      <c r="AG9" s="17"/>
      <c r="AH9" s="17"/>
      <c r="AI9" s="17"/>
      <c r="AJ9" s="17"/>
      <c r="AK9" s="17"/>
    </row>
    <row r="10" spans="1:37" x14ac:dyDescent="0.25">
      <c r="A10" s="17"/>
      <c r="B10" s="44">
        <v>1.5</v>
      </c>
      <c r="C10" s="26" t="s">
        <v>48</v>
      </c>
      <c r="D10" s="26" t="s">
        <v>48</v>
      </c>
      <c r="E10" s="26" t="s">
        <v>48</v>
      </c>
      <c r="F10" s="26" t="s">
        <v>48</v>
      </c>
      <c r="G10" s="26" t="s">
        <v>48</v>
      </c>
      <c r="H10" s="26">
        <v>1</v>
      </c>
      <c r="I10" s="26">
        <v>1</v>
      </c>
      <c r="J10" s="26">
        <v>1</v>
      </c>
      <c r="K10" s="26">
        <v>1</v>
      </c>
      <c r="L10" s="26">
        <v>1</v>
      </c>
      <c r="M10" s="26">
        <v>2</v>
      </c>
      <c r="N10" s="26">
        <v>2</v>
      </c>
      <c r="O10" s="26">
        <v>2</v>
      </c>
      <c r="P10" s="26">
        <v>2</v>
      </c>
      <c r="Q10" s="26">
        <v>2</v>
      </c>
      <c r="R10" s="43">
        <v>3</v>
      </c>
      <c r="S10" s="17"/>
      <c r="T10" s="17"/>
      <c r="U10" s="17"/>
      <c r="V10" s="17"/>
      <c r="W10" s="17"/>
      <c r="X10" s="17"/>
      <c r="Y10" s="17"/>
      <c r="Z10" s="17"/>
      <c r="AA10" s="17"/>
      <c r="AB10" s="17"/>
      <c r="AC10" s="17"/>
      <c r="AD10" s="17"/>
      <c r="AE10" s="17"/>
      <c r="AF10" s="17"/>
      <c r="AG10" s="17"/>
      <c r="AH10" s="17"/>
      <c r="AI10" s="17"/>
      <c r="AJ10" s="17"/>
      <c r="AK10" s="17"/>
    </row>
    <row r="11" spans="1:37" x14ac:dyDescent="0.25">
      <c r="A11" s="17"/>
      <c r="B11" s="44">
        <v>2</v>
      </c>
      <c r="C11" s="26" t="s">
        <v>48</v>
      </c>
      <c r="D11" s="26" t="s">
        <v>48</v>
      </c>
      <c r="E11" s="26" t="s">
        <v>48</v>
      </c>
      <c r="F11" s="26" t="s">
        <v>48</v>
      </c>
      <c r="G11" s="26" t="s">
        <v>48</v>
      </c>
      <c r="H11" s="26">
        <v>2</v>
      </c>
      <c r="I11" s="26">
        <v>2</v>
      </c>
      <c r="J11" s="26">
        <v>2</v>
      </c>
      <c r="K11" s="26">
        <v>2</v>
      </c>
      <c r="L11" s="26">
        <v>3</v>
      </c>
      <c r="M11" s="26">
        <v>3</v>
      </c>
      <c r="N11" s="26">
        <v>3</v>
      </c>
      <c r="O11" s="26">
        <v>3</v>
      </c>
      <c r="P11" s="26">
        <v>4</v>
      </c>
      <c r="Q11" s="26">
        <v>5</v>
      </c>
      <c r="R11" s="43">
        <v>6</v>
      </c>
      <c r="S11" s="17"/>
      <c r="T11" s="17"/>
      <c r="U11" s="17"/>
      <c r="V11" s="17"/>
      <c r="W11" s="17"/>
      <c r="X11" s="17"/>
      <c r="Y11" s="17"/>
      <c r="Z11" s="17"/>
      <c r="AA11" s="17"/>
      <c r="AB11" s="17"/>
      <c r="AC11" s="17"/>
      <c r="AD11" s="17"/>
      <c r="AE11" s="17"/>
      <c r="AF11" s="17"/>
      <c r="AG11" s="17"/>
      <c r="AH11" s="17"/>
      <c r="AI11" s="17"/>
      <c r="AJ11" s="17"/>
      <c r="AK11" s="17"/>
    </row>
    <row r="12" spans="1:37" x14ac:dyDescent="0.25">
      <c r="A12" s="17"/>
      <c r="B12" s="44">
        <v>2.5</v>
      </c>
      <c r="C12" s="26" t="s">
        <v>48</v>
      </c>
      <c r="D12" s="26" t="s">
        <v>48</v>
      </c>
      <c r="E12" s="26" t="s">
        <v>48</v>
      </c>
      <c r="F12" s="26" t="s">
        <v>48</v>
      </c>
      <c r="G12" s="26" t="s">
        <v>48</v>
      </c>
      <c r="H12" s="26">
        <v>3</v>
      </c>
      <c r="I12" s="26">
        <v>3</v>
      </c>
      <c r="J12" s="26">
        <v>3</v>
      </c>
      <c r="K12" s="26">
        <v>4</v>
      </c>
      <c r="L12" s="26">
        <v>4</v>
      </c>
      <c r="M12" s="26">
        <v>5</v>
      </c>
      <c r="N12" s="26">
        <v>6</v>
      </c>
      <c r="O12" s="26">
        <v>6</v>
      </c>
      <c r="P12" s="26">
        <v>7</v>
      </c>
      <c r="Q12" s="26">
        <v>10</v>
      </c>
      <c r="R12" s="43">
        <v>15</v>
      </c>
      <c r="S12" s="17"/>
      <c r="T12" s="17"/>
      <c r="U12" s="17"/>
      <c r="V12" s="17"/>
      <c r="W12" s="17"/>
      <c r="X12" s="17"/>
      <c r="Y12" s="17"/>
      <c r="Z12" s="17"/>
      <c r="AA12" s="17"/>
      <c r="AB12" s="17"/>
      <c r="AC12" s="17"/>
      <c r="AD12" s="17"/>
      <c r="AE12" s="17"/>
      <c r="AF12" s="17"/>
      <c r="AG12" s="17"/>
      <c r="AH12" s="17"/>
      <c r="AI12" s="17"/>
      <c r="AJ12" s="17"/>
      <c r="AK12" s="17"/>
    </row>
    <row r="13" spans="1:37" x14ac:dyDescent="0.25">
      <c r="A13" s="17"/>
      <c r="B13" s="44">
        <v>3</v>
      </c>
      <c r="C13" s="26" t="s">
        <v>48</v>
      </c>
      <c r="D13" s="26" t="s">
        <v>48</v>
      </c>
      <c r="E13" s="26" t="s">
        <v>48</v>
      </c>
      <c r="F13" s="26" t="s">
        <v>48</v>
      </c>
      <c r="G13" s="26" t="s">
        <v>48</v>
      </c>
      <c r="H13" s="26">
        <v>5</v>
      </c>
      <c r="I13" s="26">
        <v>5</v>
      </c>
      <c r="J13" s="26">
        <v>5</v>
      </c>
      <c r="K13" s="26">
        <v>6</v>
      </c>
      <c r="L13" s="26">
        <v>7</v>
      </c>
      <c r="M13" s="26">
        <v>8</v>
      </c>
      <c r="N13" s="26">
        <v>9</v>
      </c>
      <c r="O13" s="26">
        <v>10</v>
      </c>
      <c r="P13" s="26">
        <v>12</v>
      </c>
      <c r="Q13" s="26">
        <v>17</v>
      </c>
      <c r="R13" s="43">
        <v>29</v>
      </c>
      <c r="S13" s="17"/>
      <c r="T13" s="17"/>
      <c r="U13" s="17"/>
      <c r="V13" s="17"/>
      <c r="W13" s="17"/>
      <c r="X13" s="17"/>
      <c r="Y13" s="17"/>
      <c r="Z13" s="17"/>
      <c r="AA13" s="17"/>
      <c r="AB13" s="17"/>
      <c r="AC13" s="17"/>
      <c r="AD13" s="17"/>
      <c r="AE13" s="17"/>
      <c r="AF13" s="17"/>
      <c r="AG13" s="17"/>
      <c r="AH13" s="17"/>
      <c r="AI13" s="17"/>
      <c r="AJ13" s="17"/>
      <c r="AK13" s="17"/>
    </row>
    <row r="14" spans="1:37" x14ac:dyDescent="0.25">
      <c r="A14" s="17"/>
      <c r="B14" s="44">
        <v>3.5</v>
      </c>
      <c r="C14" s="26" t="s">
        <v>48</v>
      </c>
      <c r="D14" s="26" t="s">
        <v>48</v>
      </c>
      <c r="E14" s="26" t="s">
        <v>48</v>
      </c>
      <c r="F14" s="26" t="s">
        <v>48</v>
      </c>
      <c r="G14" s="26" t="s">
        <v>48</v>
      </c>
      <c r="H14" s="36">
        <v>8</v>
      </c>
      <c r="I14" s="36">
        <v>8</v>
      </c>
      <c r="J14" s="26">
        <v>9</v>
      </c>
      <c r="K14" s="26">
        <v>10</v>
      </c>
      <c r="L14" s="26">
        <v>12</v>
      </c>
      <c r="M14" s="26">
        <v>14</v>
      </c>
      <c r="N14" s="26">
        <v>16</v>
      </c>
      <c r="O14" s="26">
        <v>17</v>
      </c>
      <c r="P14" s="26">
        <v>21</v>
      </c>
      <c r="Q14" s="26">
        <v>30</v>
      </c>
      <c r="R14" s="45">
        <v>46</v>
      </c>
      <c r="S14" s="17"/>
      <c r="T14" s="17"/>
      <c r="U14" s="17"/>
      <c r="V14" s="17"/>
      <c r="W14" s="17"/>
      <c r="X14" s="17"/>
      <c r="Y14" s="17"/>
      <c r="Z14" s="17"/>
      <c r="AA14" s="17"/>
      <c r="AB14" s="17"/>
      <c r="AC14" s="17"/>
      <c r="AD14" s="17"/>
      <c r="AE14" s="17"/>
      <c r="AF14" s="17"/>
      <c r="AG14" s="17"/>
      <c r="AH14" s="17"/>
      <c r="AI14" s="17"/>
      <c r="AJ14" s="17"/>
      <c r="AK14" s="17"/>
    </row>
    <row r="15" spans="1:37" x14ac:dyDescent="0.25">
      <c r="A15" s="17"/>
      <c r="B15" s="44">
        <v>4</v>
      </c>
      <c r="C15" s="26" t="s">
        <v>48</v>
      </c>
      <c r="D15" s="26" t="s">
        <v>48</v>
      </c>
      <c r="E15" s="26" t="s">
        <v>48</v>
      </c>
      <c r="F15" s="26" t="s">
        <v>48</v>
      </c>
      <c r="G15" s="26" t="s">
        <v>48</v>
      </c>
      <c r="H15" s="36">
        <v>12</v>
      </c>
      <c r="I15" s="36">
        <v>11</v>
      </c>
      <c r="J15" s="36">
        <v>15</v>
      </c>
      <c r="K15" s="36">
        <v>16</v>
      </c>
      <c r="L15" s="36">
        <v>19</v>
      </c>
      <c r="M15" s="36">
        <v>23</v>
      </c>
      <c r="N15" s="36">
        <v>26</v>
      </c>
      <c r="O15" s="36">
        <v>30</v>
      </c>
      <c r="P15" s="36">
        <v>35</v>
      </c>
      <c r="Q15" s="36">
        <v>45</v>
      </c>
      <c r="R15" s="45">
        <v>56</v>
      </c>
      <c r="S15" s="17"/>
      <c r="T15" s="17"/>
      <c r="U15" s="17"/>
      <c r="V15" s="17"/>
      <c r="W15" s="17"/>
      <c r="X15" s="17"/>
      <c r="Y15" s="17"/>
      <c r="Z15" s="17"/>
      <c r="AA15" s="17"/>
      <c r="AB15" s="17"/>
      <c r="AC15" s="17"/>
      <c r="AD15" s="17"/>
      <c r="AE15" s="17"/>
      <c r="AF15" s="17"/>
      <c r="AG15" s="17"/>
      <c r="AH15" s="17"/>
      <c r="AI15" s="17"/>
      <c r="AJ15" s="17"/>
      <c r="AK15" s="17"/>
    </row>
    <row r="16" spans="1:37" x14ac:dyDescent="0.25">
      <c r="A16" s="17"/>
      <c r="B16" s="44">
        <v>4.5</v>
      </c>
      <c r="C16" s="26" t="s">
        <v>48</v>
      </c>
      <c r="D16" s="26" t="s">
        <v>48</v>
      </c>
      <c r="E16" s="26" t="s">
        <v>48</v>
      </c>
      <c r="F16" s="26" t="s">
        <v>48</v>
      </c>
      <c r="G16" s="26" t="s">
        <v>48</v>
      </c>
      <c r="H16" s="36">
        <v>15</v>
      </c>
      <c r="I16" s="36">
        <v>14</v>
      </c>
      <c r="J16" s="36">
        <v>19</v>
      </c>
      <c r="K16" s="36">
        <v>21</v>
      </c>
      <c r="L16" s="36">
        <v>24</v>
      </c>
      <c r="M16" s="36">
        <v>29</v>
      </c>
      <c r="N16" s="36">
        <v>33</v>
      </c>
      <c r="O16" s="36">
        <v>37</v>
      </c>
      <c r="P16" s="36">
        <v>42</v>
      </c>
      <c r="Q16" s="36">
        <v>52</v>
      </c>
      <c r="R16" s="45">
        <v>63</v>
      </c>
      <c r="S16" s="17"/>
      <c r="T16" s="17"/>
      <c r="U16" s="17"/>
      <c r="V16" s="17"/>
      <c r="W16" s="17"/>
      <c r="X16" s="17"/>
      <c r="Y16" s="17"/>
      <c r="Z16" s="17"/>
      <c r="AA16" s="17"/>
      <c r="AB16" s="17"/>
      <c r="AC16" s="17"/>
      <c r="AD16" s="17"/>
      <c r="AE16" s="17"/>
      <c r="AF16" s="17"/>
      <c r="AG16" s="17"/>
      <c r="AH16" s="17"/>
      <c r="AI16" s="17"/>
      <c r="AJ16" s="17"/>
      <c r="AK16" s="17"/>
    </row>
    <row r="17" spans="1:37" ht="15.75" thickBot="1" x14ac:dyDescent="0.3">
      <c r="A17" s="17"/>
      <c r="B17" s="46">
        <v>5</v>
      </c>
      <c r="C17" s="47" t="s">
        <v>48</v>
      </c>
      <c r="D17" s="47" t="s">
        <v>48</v>
      </c>
      <c r="E17" s="47" t="s">
        <v>48</v>
      </c>
      <c r="F17" s="47" t="s">
        <v>48</v>
      </c>
      <c r="G17" s="47" t="s">
        <v>48</v>
      </c>
      <c r="H17" s="48">
        <v>18</v>
      </c>
      <c r="I17" s="48">
        <v>17</v>
      </c>
      <c r="J17" s="48">
        <v>22</v>
      </c>
      <c r="K17" s="48">
        <v>25</v>
      </c>
      <c r="L17" s="48">
        <v>28</v>
      </c>
      <c r="M17" s="48">
        <v>33</v>
      </c>
      <c r="N17" s="48">
        <v>38</v>
      </c>
      <c r="O17" s="48">
        <v>42</v>
      </c>
      <c r="P17" s="48">
        <v>47</v>
      </c>
      <c r="Q17" s="48">
        <v>62</v>
      </c>
      <c r="R17" s="49">
        <v>88</v>
      </c>
      <c r="S17" s="17"/>
      <c r="T17" s="17"/>
      <c r="U17" s="17"/>
      <c r="V17" s="17"/>
      <c r="W17" s="17"/>
      <c r="X17" s="17"/>
      <c r="Y17" s="17"/>
      <c r="Z17" s="17"/>
      <c r="AA17" s="17"/>
      <c r="AB17" s="17"/>
      <c r="AC17" s="17"/>
      <c r="AD17" s="17"/>
      <c r="AE17" s="17"/>
      <c r="AF17" s="17"/>
      <c r="AG17" s="17"/>
      <c r="AH17" s="17"/>
      <c r="AI17" s="17"/>
      <c r="AJ17" s="17"/>
      <c r="AK17" s="17"/>
    </row>
    <row r="18" spans="1:37" x14ac:dyDescent="0.25">
      <c r="A18" s="17"/>
      <c r="B18" s="25"/>
      <c r="C18" s="25"/>
      <c r="D18" s="25"/>
      <c r="E18" s="25"/>
      <c r="F18" s="25"/>
      <c r="G18" s="25"/>
      <c r="H18" s="25"/>
      <c r="I18" s="25"/>
      <c r="J18" s="25"/>
      <c r="K18" s="25"/>
      <c r="L18" s="25"/>
      <c r="M18" s="25"/>
      <c r="N18" s="25"/>
      <c r="O18" s="17"/>
      <c r="P18" s="17"/>
      <c r="Q18" s="17"/>
      <c r="R18" s="17"/>
      <c r="S18" s="17"/>
      <c r="T18" s="17"/>
      <c r="U18" s="17"/>
      <c r="V18" s="17"/>
      <c r="W18" s="17"/>
      <c r="X18" s="17"/>
      <c r="Y18" s="17"/>
      <c r="Z18" s="17"/>
      <c r="AA18" s="17"/>
      <c r="AB18" s="17"/>
      <c r="AC18" s="17"/>
      <c r="AD18" s="17"/>
      <c r="AE18" s="17"/>
      <c r="AF18" s="17"/>
      <c r="AG18" s="17"/>
      <c r="AH18" s="17"/>
      <c r="AI18" s="17"/>
      <c r="AJ18" s="17"/>
      <c r="AK18" s="17"/>
    </row>
    <row r="19" spans="1:37" ht="15.75" thickBot="1" x14ac:dyDescent="0.3">
      <c r="A19" s="17"/>
      <c r="B19" s="25"/>
      <c r="C19" s="25"/>
      <c r="D19" s="25"/>
      <c r="E19" s="25"/>
      <c r="F19" s="25"/>
      <c r="G19" s="25"/>
      <c r="H19" s="25"/>
      <c r="I19" s="25"/>
      <c r="J19" s="25"/>
      <c r="K19" s="25"/>
      <c r="L19" s="25"/>
      <c r="M19" s="25"/>
      <c r="N19" s="25"/>
      <c r="O19" s="17"/>
      <c r="P19" s="17"/>
      <c r="Q19" s="17"/>
      <c r="R19" s="17"/>
      <c r="S19" s="17"/>
      <c r="T19" s="17"/>
      <c r="U19" s="17"/>
      <c r="V19" s="17"/>
      <c r="W19" s="17"/>
      <c r="X19" s="17"/>
      <c r="Y19" s="17"/>
      <c r="Z19" s="17"/>
      <c r="AA19" s="17"/>
      <c r="AB19" s="17"/>
      <c r="AC19" s="17"/>
      <c r="AD19" s="17"/>
      <c r="AE19" s="17"/>
      <c r="AF19" s="17"/>
      <c r="AG19" s="17"/>
      <c r="AH19" s="17"/>
      <c r="AI19" s="17"/>
      <c r="AJ19" s="17"/>
      <c r="AK19" s="17"/>
    </row>
    <row r="20" spans="1:37" ht="18.75" x14ac:dyDescent="0.3">
      <c r="A20" s="17"/>
      <c r="B20" s="50" t="s">
        <v>47</v>
      </c>
      <c r="C20" s="39"/>
      <c r="D20" s="39"/>
      <c r="E20" s="39"/>
      <c r="F20" s="39"/>
      <c r="G20" s="39"/>
      <c r="H20" s="39"/>
      <c r="I20" s="39"/>
      <c r="J20" s="39"/>
      <c r="K20" s="39"/>
      <c r="L20" s="39"/>
      <c r="M20" s="39"/>
      <c r="N20" s="39"/>
      <c r="O20" s="39"/>
      <c r="P20" s="39"/>
      <c r="Q20" s="39"/>
      <c r="R20" s="40"/>
      <c r="S20" s="17"/>
      <c r="T20" s="17"/>
      <c r="U20" s="17"/>
      <c r="V20" s="17"/>
      <c r="W20" s="17"/>
      <c r="X20" s="17"/>
      <c r="Y20" s="17"/>
      <c r="Z20" s="17"/>
      <c r="AA20" s="17"/>
      <c r="AB20" s="17"/>
      <c r="AC20" s="17"/>
      <c r="AD20" s="17"/>
      <c r="AE20" s="17"/>
      <c r="AF20" s="17"/>
      <c r="AG20" s="17"/>
      <c r="AH20" s="17"/>
      <c r="AI20" s="17"/>
      <c r="AJ20" s="17"/>
      <c r="AK20" s="17"/>
    </row>
    <row r="21" spans="1:37" ht="18.75" x14ac:dyDescent="0.3">
      <c r="A21" s="17"/>
      <c r="B21" s="41"/>
      <c r="C21" s="100" t="s">
        <v>50</v>
      </c>
      <c r="D21" s="100"/>
      <c r="E21" s="100"/>
      <c r="F21" s="100"/>
      <c r="G21" s="100"/>
      <c r="H21" s="100"/>
      <c r="I21" s="100"/>
      <c r="J21" s="100"/>
      <c r="K21" s="100"/>
      <c r="L21" s="100"/>
      <c r="M21" s="100"/>
      <c r="N21" s="100"/>
      <c r="O21" s="100"/>
      <c r="P21" s="100"/>
      <c r="Q21" s="100"/>
      <c r="R21" s="101"/>
      <c r="S21" s="17"/>
      <c r="T21" s="17"/>
      <c r="U21" s="17"/>
      <c r="V21" s="17"/>
      <c r="W21" s="17"/>
      <c r="X21" s="17"/>
      <c r="Y21" s="17"/>
      <c r="Z21" s="17"/>
      <c r="AA21" s="17"/>
      <c r="AB21" s="17"/>
      <c r="AC21" s="17"/>
      <c r="AD21" s="17"/>
      <c r="AE21" s="17"/>
      <c r="AF21" s="17"/>
      <c r="AG21" s="17"/>
      <c r="AH21" s="17"/>
      <c r="AI21" s="17"/>
      <c r="AJ21" s="17"/>
      <c r="AK21" s="17"/>
    </row>
    <row r="22" spans="1:37" x14ac:dyDescent="0.25">
      <c r="A22" s="17"/>
      <c r="B22" s="42" t="s">
        <v>49</v>
      </c>
      <c r="C22" s="26">
        <v>0</v>
      </c>
      <c r="D22" s="26">
        <v>0.02</v>
      </c>
      <c r="E22" s="26">
        <v>0.04</v>
      </c>
      <c r="F22" s="26">
        <v>0.06</v>
      </c>
      <c r="G22" s="26">
        <v>0.08</v>
      </c>
      <c r="H22" s="26">
        <v>0.1</v>
      </c>
      <c r="I22" s="26">
        <v>0.12</v>
      </c>
      <c r="J22" s="26">
        <v>0.14000000000000001</v>
      </c>
      <c r="K22" s="26">
        <v>0.16</v>
      </c>
      <c r="L22" s="26">
        <v>0.18</v>
      </c>
      <c r="M22" s="26">
        <v>0.2</v>
      </c>
      <c r="N22" s="26">
        <v>0.22</v>
      </c>
      <c r="O22" s="26">
        <v>0.24</v>
      </c>
      <c r="P22" s="26">
        <v>0.26</v>
      </c>
      <c r="Q22" s="26">
        <v>0.28000000000000003</v>
      </c>
      <c r="R22" s="43">
        <v>0.3</v>
      </c>
      <c r="S22" s="17"/>
      <c r="T22" s="17"/>
      <c r="U22" s="17"/>
      <c r="V22" s="17"/>
      <c r="W22" s="17"/>
      <c r="X22" s="17"/>
      <c r="Y22" s="17"/>
      <c r="Z22" s="17"/>
      <c r="AA22" s="17"/>
      <c r="AB22" s="17"/>
      <c r="AC22" s="17"/>
      <c r="AD22" s="17"/>
      <c r="AE22" s="17"/>
      <c r="AF22" s="17"/>
      <c r="AG22" s="17"/>
      <c r="AH22" s="17"/>
      <c r="AI22" s="17"/>
      <c r="AJ22" s="17"/>
      <c r="AK22" s="17"/>
    </row>
    <row r="23" spans="1:37" x14ac:dyDescent="0.25">
      <c r="A23" s="17"/>
      <c r="B23" s="42">
        <v>0</v>
      </c>
      <c r="C23" s="26">
        <v>0</v>
      </c>
      <c r="D23" s="26">
        <v>0</v>
      </c>
      <c r="E23" s="26">
        <v>0</v>
      </c>
      <c r="F23" s="26">
        <v>0</v>
      </c>
      <c r="G23" s="26">
        <v>0</v>
      </c>
      <c r="H23" s="26">
        <v>0</v>
      </c>
      <c r="I23" s="26">
        <v>0</v>
      </c>
      <c r="J23" s="26">
        <v>0</v>
      </c>
      <c r="K23" s="26">
        <v>0</v>
      </c>
      <c r="L23" s="26">
        <v>0</v>
      </c>
      <c r="M23" s="26">
        <v>0</v>
      </c>
      <c r="N23" s="26">
        <v>0</v>
      </c>
      <c r="O23" s="26">
        <v>0</v>
      </c>
      <c r="P23" s="26">
        <v>0</v>
      </c>
      <c r="Q23" s="26">
        <v>0</v>
      </c>
      <c r="R23" s="43">
        <v>0</v>
      </c>
      <c r="S23" s="17"/>
      <c r="T23" s="17"/>
      <c r="U23" s="17"/>
      <c r="V23" s="17"/>
      <c r="W23" s="17"/>
      <c r="X23" s="17"/>
      <c r="Y23" s="17"/>
      <c r="Z23" s="17"/>
      <c r="AA23" s="17"/>
      <c r="AB23" s="17"/>
      <c r="AC23" s="17"/>
      <c r="AD23" s="17"/>
      <c r="AE23" s="17"/>
      <c r="AF23" s="17"/>
      <c r="AG23" s="17"/>
      <c r="AH23" s="17"/>
      <c r="AI23" s="17"/>
      <c r="AJ23" s="17"/>
      <c r="AK23" s="17"/>
    </row>
    <row r="24" spans="1:37" x14ac:dyDescent="0.25">
      <c r="A24" s="17"/>
      <c r="B24" s="44">
        <v>0.5</v>
      </c>
      <c r="C24" s="26" t="s">
        <v>48</v>
      </c>
      <c r="D24" s="26" t="s">
        <v>48</v>
      </c>
      <c r="E24" s="26" t="s">
        <v>48</v>
      </c>
      <c r="F24" s="36">
        <v>0</v>
      </c>
      <c r="G24" s="36">
        <v>0</v>
      </c>
      <c r="H24" s="36">
        <v>0</v>
      </c>
      <c r="I24" s="36">
        <v>0</v>
      </c>
      <c r="J24" s="36">
        <v>0.3</v>
      </c>
      <c r="K24" s="36">
        <v>0.3</v>
      </c>
      <c r="L24" s="36">
        <v>0.4</v>
      </c>
      <c r="M24" s="36">
        <v>0.5</v>
      </c>
      <c r="N24" s="36">
        <v>0.5</v>
      </c>
      <c r="O24" s="36">
        <v>0.6</v>
      </c>
      <c r="P24" s="36">
        <v>0.6</v>
      </c>
      <c r="Q24" s="36">
        <v>0.7</v>
      </c>
      <c r="R24" s="45">
        <v>0.8</v>
      </c>
      <c r="S24" s="17"/>
      <c r="T24" s="17"/>
      <c r="U24" s="17"/>
      <c r="V24" s="17"/>
      <c r="W24" s="17"/>
      <c r="X24" s="17"/>
      <c r="Y24" s="17"/>
      <c r="Z24" s="17"/>
      <c r="AA24" s="17"/>
      <c r="AB24" s="17"/>
      <c r="AC24" s="17"/>
      <c r="AD24" s="17"/>
      <c r="AE24" s="17"/>
      <c r="AF24" s="17"/>
      <c r="AG24" s="17"/>
      <c r="AH24" s="17"/>
      <c r="AI24" s="17"/>
      <c r="AJ24" s="17"/>
      <c r="AK24" s="17"/>
    </row>
    <row r="25" spans="1:37" x14ac:dyDescent="0.25">
      <c r="A25" s="17"/>
      <c r="B25" s="44">
        <v>1</v>
      </c>
      <c r="C25" s="26" t="s">
        <v>48</v>
      </c>
      <c r="D25" s="26" t="s">
        <v>48</v>
      </c>
      <c r="E25" s="26" t="s">
        <v>48</v>
      </c>
      <c r="F25" s="26">
        <v>0</v>
      </c>
      <c r="G25" s="26">
        <v>0</v>
      </c>
      <c r="H25" s="36">
        <v>0</v>
      </c>
      <c r="I25" s="36">
        <v>0</v>
      </c>
      <c r="J25" s="36">
        <v>0.9</v>
      </c>
      <c r="K25" s="36">
        <v>1</v>
      </c>
      <c r="L25" s="36">
        <v>1</v>
      </c>
      <c r="M25" s="36">
        <v>1</v>
      </c>
      <c r="N25" s="36">
        <v>1</v>
      </c>
      <c r="O25" s="36">
        <v>1</v>
      </c>
      <c r="P25" s="36">
        <v>1</v>
      </c>
      <c r="Q25" s="36">
        <v>1</v>
      </c>
      <c r="R25" s="45">
        <v>2</v>
      </c>
      <c r="S25" s="17"/>
      <c r="T25" s="17"/>
      <c r="U25" s="17"/>
      <c r="V25" s="17"/>
      <c r="W25" s="17"/>
      <c r="X25" s="17"/>
      <c r="Y25" s="17"/>
      <c r="Z25" s="17"/>
      <c r="AA25" s="17"/>
      <c r="AB25" s="17"/>
      <c r="AC25" s="17"/>
      <c r="AD25" s="17"/>
      <c r="AE25" s="17"/>
      <c r="AF25" s="17"/>
      <c r="AG25" s="17"/>
      <c r="AH25" s="17"/>
      <c r="AI25" s="17"/>
      <c r="AJ25" s="17"/>
      <c r="AK25" s="17"/>
    </row>
    <row r="26" spans="1:37" x14ac:dyDescent="0.25">
      <c r="A26" s="17"/>
      <c r="B26" s="44">
        <v>1.5</v>
      </c>
      <c r="C26" s="26" t="s">
        <v>48</v>
      </c>
      <c r="D26" s="26" t="s">
        <v>48</v>
      </c>
      <c r="E26" s="26" t="s">
        <v>48</v>
      </c>
      <c r="F26" s="26">
        <v>1</v>
      </c>
      <c r="G26" s="26">
        <v>1</v>
      </c>
      <c r="H26" s="26">
        <v>1</v>
      </c>
      <c r="I26" s="26">
        <v>1</v>
      </c>
      <c r="J26" s="26">
        <v>1</v>
      </c>
      <c r="K26" s="26">
        <v>1</v>
      </c>
      <c r="L26" s="26">
        <v>2</v>
      </c>
      <c r="M26" s="26">
        <v>2</v>
      </c>
      <c r="N26" s="26">
        <v>2</v>
      </c>
      <c r="O26" s="26">
        <v>2</v>
      </c>
      <c r="P26" s="36">
        <v>2</v>
      </c>
      <c r="Q26" s="26">
        <v>2</v>
      </c>
      <c r="R26" s="43">
        <v>3</v>
      </c>
      <c r="S26" s="17"/>
      <c r="T26" s="17"/>
      <c r="U26" s="17"/>
      <c r="V26" s="17"/>
      <c r="W26" s="17"/>
      <c r="X26" s="17"/>
      <c r="Y26" s="17"/>
      <c r="Z26" s="17"/>
      <c r="AA26" s="17"/>
      <c r="AB26" s="17"/>
      <c r="AC26" s="17"/>
      <c r="AD26" s="17"/>
      <c r="AE26" s="17"/>
      <c r="AF26" s="17"/>
      <c r="AG26" s="17"/>
      <c r="AH26" s="17"/>
      <c r="AI26" s="17"/>
      <c r="AJ26" s="17"/>
      <c r="AK26" s="17"/>
    </row>
    <row r="27" spans="1:37" x14ac:dyDescent="0.25">
      <c r="A27" s="17"/>
      <c r="B27" s="44">
        <v>2</v>
      </c>
      <c r="C27" s="26" t="s">
        <v>48</v>
      </c>
      <c r="D27" s="26" t="s">
        <v>48</v>
      </c>
      <c r="E27" s="26" t="s">
        <v>48</v>
      </c>
      <c r="F27" s="26">
        <v>1</v>
      </c>
      <c r="G27" s="26">
        <v>2</v>
      </c>
      <c r="H27" s="26">
        <v>2</v>
      </c>
      <c r="I27" s="26">
        <v>2</v>
      </c>
      <c r="J27" s="26">
        <v>2</v>
      </c>
      <c r="K27" s="26">
        <v>2</v>
      </c>
      <c r="L27" s="26">
        <v>3</v>
      </c>
      <c r="M27" s="26">
        <v>3</v>
      </c>
      <c r="N27" s="26">
        <v>3</v>
      </c>
      <c r="O27" s="26">
        <v>4</v>
      </c>
      <c r="P27" s="26">
        <v>4</v>
      </c>
      <c r="Q27" s="26">
        <v>4</v>
      </c>
      <c r="R27" s="43">
        <v>5</v>
      </c>
      <c r="S27" s="17"/>
      <c r="T27" s="17"/>
      <c r="U27" s="17"/>
      <c r="V27" s="17"/>
      <c r="W27" s="17"/>
      <c r="X27" s="17"/>
      <c r="Y27" s="17"/>
      <c r="Z27" s="17"/>
      <c r="AA27" s="17"/>
      <c r="AB27" s="17"/>
      <c r="AC27" s="17"/>
      <c r="AD27" s="17"/>
      <c r="AE27" s="17"/>
      <c r="AF27" s="17"/>
      <c r="AG27" s="17"/>
      <c r="AH27" s="17"/>
      <c r="AI27" s="17"/>
      <c r="AJ27" s="17"/>
      <c r="AK27" s="17"/>
    </row>
    <row r="28" spans="1:37" x14ac:dyDescent="0.25">
      <c r="A28" s="17"/>
      <c r="B28" s="44">
        <v>2.5</v>
      </c>
      <c r="C28" s="26" t="s">
        <v>48</v>
      </c>
      <c r="D28" s="26" t="s">
        <v>48</v>
      </c>
      <c r="E28" s="26" t="s">
        <v>48</v>
      </c>
      <c r="F28" s="26">
        <v>2</v>
      </c>
      <c r="G28" s="26">
        <v>2</v>
      </c>
      <c r="H28" s="26">
        <v>3</v>
      </c>
      <c r="I28" s="26">
        <v>3</v>
      </c>
      <c r="J28" s="26">
        <v>4</v>
      </c>
      <c r="K28" s="26">
        <v>4</v>
      </c>
      <c r="L28" s="26">
        <v>5</v>
      </c>
      <c r="M28" s="26">
        <v>5</v>
      </c>
      <c r="N28" s="26">
        <v>6</v>
      </c>
      <c r="O28" s="26">
        <v>7</v>
      </c>
      <c r="P28" s="26">
        <v>8</v>
      </c>
      <c r="Q28" s="26">
        <v>10</v>
      </c>
      <c r="R28" s="43">
        <v>15</v>
      </c>
      <c r="S28" s="17"/>
      <c r="T28" s="17"/>
      <c r="U28" s="17"/>
      <c r="V28" s="17"/>
      <c r="W28" s="17"/>
      <c r="X28" s="17"/>
      <c r="Y28" s="17"/>
      <c r="Z28" s="17"/>
      <c r="AA28" s="17"/>
      <c r="AB28" s="17"/>
      <c r="AC28" s="17"/>
      <c r="AD28" s="17"/>
      <c r="AE28" s="17"/>
      <c r="AF28" s="17"/>
      <c r="AG28" s="17"/>
      <c r="AH28" s="17"/>
      <c r="AI28" s="17"/>
      <c r="AJ28" s="17"/>
      <c r="AK28" s="17"/>
    </row>
    <row r="29" spans="1:37" x14ac:dyDescent="0.25">
      <c r="A29" s="17"/>
      <c r="B29" s="44">
        <v>3</v>
      </c>
      <c r="C29" s="26" t="s">
        <v>48</v>
      </c>
      <c r="D29" s="26" t="s">
        <v>48</v>
      </c>
      <c r="E29" s="26" t="s">
        <v>48</v>
      </c>
      <c r="F29" s="26">
        <v>5</v>
      </c>
      <c r="G29" s="26">
        <v>5</v>
      </c>
      <c r="H29" s="26">
        <v>5</v>
      </c>
      <c r="I29" s="26">
        <v>5</v>
      </c>
      <c r="J29" s="26">
        <v>5</v>
      </c>
      <c r="K29" s="26">
        <v>6</v>
      </c>
      <c r="L29" s="26">
        <v>7</v>
      </c>
      <c r="M29" s="26">
        <v>9</v>
      </c>
      <c r="N29" s="26">
        <v>10</v>
      </c>
      <c r="O29" s="26">
        <v>12</v>
      </c>
      <c r="P29" s="26">
        <v>15</v>
      </c>
      <c r="Q29" s="26">
        <v>26</v>
      </c>
      <c r="R29" s="43">
        <v>52</v>
      </c>
      <c r="S29" s="17"/>
      <c r="T29" s="17"/>
      <c r="U29" s="17"/>
      <c r="V29" s="17"/>
      <c r="W29" s="17"/>
      <c r="X29" s="17"/>
      <c r="Y29" s="17"/>
      <c r="Z29" s="17"/>
      <c r="AA29" s="17"/>
      <c r="AB29" s="17"/>
      <c r="AC29" s="17"/>
      <c r="AD29" s="17"/>
      <c r="AE29" s="17"/>
      <c r="AF29" s="17"/>
      <c r="AG29" s="17"/>
      <c r="AH29" s="17"/>
      <c r="AI29" s="17"/>
      <c r="AJ29" s="17"/>
      <c r="AK29" s="17"/>
    </row>
    <row r="30" spans="1:37" x14ac:dyDescent="0.25">
      <c r="A30" s="17"/>
      <c r="B30" s="44">
        <v>3.5</v>
      </c>
      <c r="C30" s="26" t="s">
        <v>48</v>
      </c>
      <c r="D30" s="26" t="s">
        <v>48</v>
      </c>
      <c r="E30" s="26" t="s">
        <v>48</v>
      </c>
      <c r="F30" s="36">
        <v>10</v>
      </c>
      <c r="G30" s="26">
        <v>11</v>
      </c>
      <c r="H30" s="26">
        <v>12</v>
      </c>
      <c r="I30" s="26">
        <v>12</v>
      </c>
      <c r="J30" s="26">
        <v>11</v>
      </c>
      <c r="K30" s="26">
        <v>12</v>
      </c>
      <c r="L30" s="26">
        <v>14</v>
      </c>
      <c r="M30" s="26">
        <v>16</v>
      </c>
      <c r="N30" s="26">
        <v>18</v>
      </c>
      <c r="O30" s="26">
        <v>21</v>
      </c>
      <c r="P30" s="26">
        <v>27</v>
      </c>
      <c r="Q30" s="26">
        <v>40</v>
      </c>
      <c r="R30" s="43">
        <v>54</v>
      </c>
      <c r="S30" s="17"/>
      <c r="T30" s="17"/>
      <c r="U30" s="17"/>
      <c r="V30" s="17"/>
      <c r="W30" s="17"/>
      <c r="X30" s="17"/>
      <c r="Y30" s="17"/>
      <c r="Z30" s="17"/>
      <c r="AA30" s="17"/>
      <c r="AB30" s="17"/>
      <c r="AC30" s="17"/>
      <c r="AD30" s="17"/>
      <c r="AE30" s="17"/>
      <c r="AF30" s="17"/>
      <c r="AG30" s="17"/>
      <c r="AH30" s="17"/>
      <c r="AI30" s="17"/>
      <c r="AJ30" s="17"/>
      <c r="AK30" s="17"/>
    </row>
    <row r="31" spans="1:37" x14ac:dyDescent="0.25">
      <c r="A31" s="17"/>
      <c r="B31" s="44">
        <v>4</v>
      </c>
      <c r="C31" s="26" t="s">
        <v>48</v>
      </c>
      <c r="D31" s="26" t="s">
        <v>48</v>
      </c>
      <c r="E31" s="26" t="s">
        <v>48</v>
      </c>
      <c r="F31" s="36">
        <v>15</v>
      </c>
      <c r="G31" s="36">
        <v>19</v>
      </c>
      <c r="H31" s="36">
        <v>21</v>
      </c>
      <c r="I31" s="36">
        <v>19</v>
      </c>
      <c r="J31" s="26">
        <v>23</v>
      </c>
      <c r="K31" s="26">
        <v>26</v>
      </c>
      <c r="L31" s="26">
        <v>30</v>
      </c>
      <c r="M31" s="26">
        <v>35</v>
      </c>
      <c r="N31" s="26">
        <v>40</v>
      </c>
      <c r="O31" s="26">
        <v>45</v>
      </c>
      <c r="P31" s="26">
        <v>54</v>
      </c>
      <c r="Q31" s="26">
        <v>76</v>
      </c>
      <c r="R31" s="45">
        <v>118</v>
      </c>
      <c r="S31" s="17"/>
      <c r="T31" s="17"/>
      <c r="U31" s="17"/>
      <c r="V31" s="17"/>
      <c r="W31" s="17"/>
      <c r="X31" s="17"/>
      <c r="Y31" s="17"/>
      <c r="Z31" s="17"/>
      <c r="AA31" s="17"/>
      <c r="AB31" s="17"/>
      <c r="AC31" s="17"/>
      <c r="AD31" s="17"/>
      <c r="AE31" s="17"/>
      <c r="AF31" s="17"/>
      <c r="AG31" s="17"/>
      <c r="AH31" s="17"/>
      <c r="AI31" s="17"/>
      <c r="AJ31" s="17"/>
      <c r="AK31" s="17"/>
    </row>
    <row r="32" spans="1:37" x14ac:dyDescent="0.25">
      <c r="A32" s="17"/>
      <c r="B32" s="44">
        <v>4.5</v>
      </c>
      <c r="C32" s="26" t="s">
        <v>48</v>
      </c>
      <c r="D32" s="26" t="s">
        <v>48</v>
      </c>
      <c r="E32" s="26" t="s">
        <v>48</v>
      </c>
      <c r="F32" s="36">
        <v>21</v>
      </c>
      <c r="G32" s="36">
        <v>26</v>
      </c>
      <c r="H32" s="36">
        <v>29</v>
      </c>
      <c r="I32" s="36">
        <v>25</v>
      </c>
      <c r="J32" s="36">
        <v>36</v>
      </c>
      <c r="K32" s="36">
        <v>40</v>
      </c>
      <c r="L32" s="36">
        <v>49</v>
      </c>
      <c r="M32" s="36">
        <v>60</v>
      </c>
      <c r="N32" s="36">
        <v>71</v>
      </c>
      <c r="O32" s="36">
        <v>82</v>
      </c>
      <c r="P32" s="36">
        <v>99</v>
      </c>
      <c r="Q32" s="36">
        <v>137</v>
      </c>
      <c r="R32" s="45">
        <v>202</v>
      </c>
      <c r="S32" s="17"/>
      <c r="T32" s="17"/>
      <c r="U32" s="17"/>
      <c r="V32" s="17"/>
      <c r="W32" s="17"/>
      <c r="X32" s="17"/>
      <c r="Y32" s="17"/>
      <c r="Z32" s="17"/>
      <c r="AA32" s="17"/>
      <c r="AB32" s="17"/>
      <c r="AC32" s="17"/>
      <c r="AD32" s="17"/>
      <c r="AE32" s="17"/>
      <c r="AF32" s="17"/>
      <c r="AG32" s="17"/>
      <c r="AH32" s="17"/>
      <c r="AI32" s="17"/>
      <c r="AJ32" s="17"/>
      <c r="AK32" s="17"/>
    </row>
    <row r="33" spans="1:37" ht="15.75" thickBot="1" x14ac:dyDescent="0.3">
      <c r="A33" s="17"/>
      <c r="B33" s="46">
        <v>5</v>
      </c>
      <c r="C33" s="47" t="s">
        <v>48</v>
      </c>
      <c r="D33" s="47" t="s">
        <v>48</v>
      </c>
      <c r="E33" s="47" t="s">
        <v>48</v>
      </c>
      <c r="F33" s="48">
        <v>26</v>
      </c>
      <c r="G33" s="48">
        <v>33</v>
      </c>
      <c r="H33" s="48">
        <v>38</v>
      </c>
      <c r="I33" s="48">
        <v>32</v>
      </c>
      <c r="J33" s="48">
        <v>49</v>
      </c>
      <c r="K33" s="48">
        <v>55</v>
      </c>
      <c r="L33" s="48">
        <v>68</v>
      </c>
      <c r="M33" s="48">
        <v>85</v>
      </c>
      <c r="N33" s="48">
        <v>102</v>
      </c>
      <c r="O33" s="48">
        <v>119</v>
      </c>
      <c r="P33" s="48">
        <v>144</v>
      </c>
      <c r="Q33" s="48">
        <v>199</v>
      </c>
      <c r="R33" s="49">
        <v>286</v>
      </c>
      <c r="S33" s="17"/>
      <c r="T33" s="17"/>
      <c r="U33" s="17"/>
      <c r="V33" s="17"/>
      <c r="W33" s="17"/>
      <c r="X33" s="17"/>
      <c r="Y33" s="17"/>
      <c r="Z33" s="17"/>
      <c r="AA33" s="17"/>
      <c r="AB33" s="17"/>
      <c r="AC33" s="17"/>
      <c r="AD33" s="17"/>
      <c r="AE33" s="17"/>
      <c r="AF33" s="17"/>
      <c r="AG33" s="17"/>
      <c r="AH33" s="17"/>
      <c r="AI33" s="17"/>
      <c r="AJ33" s="17"/>
      <c r="AK33" s="17"/>
    </row>
    <row r="34" spans="1:37" x14ac:dyDescent="0.25">
      <c r="A34" s="17"/>
      <c r="B34" s="25"/>
      <c r="C34" s="34"/>
      <c r="D34" s="25"/>
      <c r="E34" s="25"/>
      <c r="F34" s="25"/>
      <c r="G34" s="25"/>
      <c r="H34" s="25"/>
      <c r="I34" s="25"/>
      <c r="J34" s="25"/>
      <c r="K34" s="25"/>
      <c r="L34" s="25"/>
      <c r="M34" s="25"/>
      <c r="N34" s="25"/>
      <c r="O34" s="37"/>
      <c r="P34" s="17"/>
      <c r="Q34" s="17"/>
      <c r="R34" s="17"/>
      <c r="S34" s="17"/>
      <c r="T34" s="17"/>
      <c r="U34" s="17"/>
      <c r="V34" s="17"/>
      <c r="W34" s="17"/>
      <c r="X34" s="17"/>
      <c r="Y34" s="17"/>
      <c r="Z34" s="17"/>
      <c r="AA34" s="17"/>
      <c r="AB34" s="17"/>
      <c r="AC34" s="17"/>
      <c r="AD34" s="17"/>
      <c r="AE34" s="17"/>
      <c r="AF34" s="17"/>
      <c r="AG34" s="17"/>
      <c r="AH34" s="17"/>
      <c r="AI34" s="17"/>
      <c r="AJ34" s="17"/>
      <c r="AK34" s="17"/>
    </row>
    <row r="35" spans="1:37" ht="15.75" thickBot="1" x14ac:dyDescent="0.3">
      <c r="A35" s="17"/>
      <c r="B35" s="25"/>
      <c r="C35" s="34"/>
      <c r="D35" s="25"/>
      <c r="E35" s="25"/>
      <c r="F35" s="25"/>
      <c r="G35" s="25"/>
      <c r="H35" s="25"/>
      <c r="I35" s="25"/>
      <c r="J35" s="25"/>
      <c r="K35" s="25"/>
      <c r="L35" s="25"/>
      <c r="M35" s="25"/>
      <c r="N35" s="25"/>
      <c r="O35" s="17"/>
      <c r="P35" s="17"/>
      <c r="Q35" s="17"/>
      <c r="R35" s="17"/>
      <c r="S35" s="17"/>
      <c r="T35" s="17"/>
      <c r="U35" s="17"/>
      <c r="V35" s="17"/>
      <c r="W35" s="17"/>
      <c r="X35" s="17"/>
      <c r="Y35" s="17"/>
      <c r="Z35" s="17"/>
      <c r="AA35" s="17"/>
      <c r="AB35" s="17"/>
      <c r="AC35" s="17"/>
      <c r="AD35" s="17"/>
      <c r="AE35" s="17"/>
      <c r="AF35" s="17"/>
      <c r="AG35" s="17"/>
      <c r="AH35" s="17"/>
      <c r="AI35" s="17"/>
      <c r="AJ35" s="17"/>
      <c r="AK35" s="17"/>
    </row>
    <row r="36" spans="1:37" ht="18.75" x14ac:dyDescent="0.3">
      <c r="A36" s="17"/>
      <c r="B36" s="50" t="s">
        <v>46</v>
      </c>
      <c r="C36" s="39"/>
      <c r="D36" s="39"/>
      <c r="E36" s="39"/>
      <c r="F36" s="39"/>
      <c r="G36" s="39"/>
      <c r="H36" s="39"/>
      <c r="I36" s="39"/>
      <c r="J36" s="39"/>
      <c r="K36" s="39"/>
      <c r="L36" s="39"/>
      <c r="M36" s="39"/>
      <c r="N36" s="39"/>
      <c r="O36" s="39"/>
      <c r="P36" s="39"/>
      <c r="Q36" s="39"/>
      <c r="R36" s="40"/>
      <c r="S36" s="17"/>
      <c r="T36" s="17"/>
      <c r="U36" s="17"/>
      <c r="V36" s="17"/>
      <c r="W36" s="17"/>
      <c r="X36" s="17"/>
      <c r="Y36" s="17"/>
      <c r="Z36" s="17"/>
      <c r="AA36" s="17"/>
      <c r="AB36" s="17"/>
      <c r="AC36" s="17"/>
      <c r="AD36" s="17"/>
      <c r="AE36" s="17"/>
      <c r="AF36" s="17"/>
      <c r="AG36" s="17"/>
      <c r="AH36" s="17"/>
      <c r="AI36" s="17"/>
      <c r="AJ36" s="17"/>
      <c r="AK36" s="17"/>
    </row>
    <row r="37" spans="1:37" ht="18.75" x14ac:dyDescent="0.3">
      <c r="A37" s="17"/>
      <c r="B37" s="41"/>
      <c r="C37" s="100" t="s">
        <v>50</v>
      </c>
      <c r="D37" s="100"/>
      <c r="E37" s="100"/>
      <c r="F37" s="100"/>
      <c r="G37" s="100"/>
      <c r="H37" s="100"/>
      <c r="I37" s="100"/>
      <c r="J37" s="100"/>
      <c r="K37" s="100"/>
      <c r="L37" s="100"/>
      <c r="M37" s="100"/>
      <c r="N37" s="100"/>
      <c r="O37" s="100"/>
      <c r="P37" s="100"/>
      <c r="Q37" s="100"/>
      <c r="R37" s="101"/>
      <c r="S37" s="17"/>
      <c r="T37" s="17"/>
      <c r="U37" s="17"/>
      <c r="V37" s="17"/>
      <c r="W37" s="17"/>
      <c r="X37" s="17"/>
      <c r="Y37" s="17"/>
      <c r="Z37" s="17"/>
      <c r="AA37" s="17"/>
      <c r="AB37" s="17"/>
      <c r="AC37" s="17"/>
      <c r="AD37" s="17"/>
      <c r="AE37" s="17"/>
      <c r="AF37" s="17"/>
      <c r="AG37" s="17"/>
      <c r="AH37" s="17"/>
      <c r="AI37" s="17"/>
      <c r="AJ37" s="17"/>
      <c r="AK37" s="17"/>
    </row>
    <row r="38" spans="1:37" x14ac:dyDescent="0.25">
      <c r="A38" s="17"/>
      <c r="B38" s="42" t="s">
        <v>49</v>
      </c>
      <c r="C38" s="26">
        <v>0</v>
      </c>
      <c r="D38" s="26">
        <v>0.02</v>
      </c>
      <c r="E38" s="26">
        <v>0.04</v>
      </c>
      <c r="F38" s="26">
        <v>0.06</v>
      </c>
      <c r="G38" s="26">
        <v>0.08</v>
      </c>
      <c r="H38" s="26">
        <v>0.1</v>
      </c>
      <c r="I38" s="26">
        <v>0.12</v>
      </c>
      <c r="J38" s="26">
        <v>0.14000000000000001</v>
      </c>
      <c r="K38" s="26">
        <v>0.16</v>
      </c>
      <c r="L38" s="26">
        <v>0.18</v>
      </c>
      <c r="M38" s="26">
        <v>0.2</v>
      </c>
      <c r="N38" s="26">
        <v>0.22</v>
      </c>
      <c r="O38" s="26">
        <v>0.24</v>
      </c>
      <c r="P38" s="26">
        <v>0.26</v>
      </c>
      <c r="Q38" s="26">
        <v>0.28000000000000003</v>
      </c>
      <c r="R38" s="43">
        <v>0.3</v>
      </c>
      <c r="S38" s="17"/>
      <c r="T38" s="17"/>
      <c r="U38" s="17"/>
      <c r="V38" s="17"/>
      <c r="W38" s="17"/>
      <c r="X38" s="17"/>
      <c r="Y38" s="17"/>
      <c r="Z38" s="17"/>
      <c r="AA38" s="17"/>
      <c r="AB38" s="17"/>
      <c r="AC38" s="17"/>
      <c r="AD38" s="17"/>
      <c r="AE38" s="17"/>
      <c r="AF38" s="17"/>
      <c r="AG38" s="17"/>
      <c r="AH38" s="17"/>
      <c r="AI38" s="17"/>
      <c r="AJ38" s="17"/>
      <c r="AK38" s="17"/>
    </row>
    <row r="39" spans="1:37" x14ac:dyDescent="0.25">
      <c r="A39" s="17"/>
      <c r="B39" s="42">
        <v>0</v>
      </c>
      <c r="C39" s="26">
        <v>0</v>
      </c>
      <c r="D39" s="26">
        <v>0</v>
      </c>
      <c r="E39" s="26">
        <v>0</v>
      </c>
      <c r="F39" s="26">
        <v>0</v>
      </c>
      <c r="G39" s="26">
        <v>0</v>
      </c>
      <c r="H39" s="26">
        <v>0</v>
      </c>
      <c r="I39" s="26">
        <v>0</v>
      </c>
      <c r="J39" s="26">
        <v>0</v>
      </c>
      <c r="K39" s="26">
        <v>0</v>
      </c>
      <c r="L39" s="26">
        <v>0</v>
      </c>
      <c r="M39" s="26">
        <v>0</v>
      </c>
      <c r="N39" s="26">
        <v>0</v>
      </c>
      <c r="O39" s="26">
        <v>0</v>
      </c>
      <c r="P39" s="26">
        <v>0</v>
      </c>
      <c r="Q39" s="26">
        <v>0</v>
      </c>
      <c r="R39" s="43">
        <v>0</v>
      </c>
      <c r="S39" s="17"/>
      <c r="T39" s="17"/>
      <c r="U39" s="17"/>
      <c r="V39" s="17"/>
      <c r="W39" s="17"/>
      <c r="X39" s="17"/>
      <c r="Y39" s="17"/>
      <c r="Z39" s="17"/>
      <c r="AA39" s="17"/>
      <c r="AB39" s="17"/>
      <c r="AC39" s="17"/>
      <c r="AD39" s="17"/>
      <c r="AE39" s="17"/>
      <c r="AF39" s="17"/>
      <c r="AG39" s="17"/>
      <c r="AH39" s="17"/>
      <c r="AI39" s="17"/>
      <c r="AJ39" s="17"/>
      <c r="AK39" s="17"/>
    </row>
    <row r="40" spans="1:37" x14ac:dyDescent="0.25">
      <c r="A40" s="17"/>
      <c r="B40" s="44">
        <v>0.5</v>
      </c>
      <c r="C40" s="26" t="s">
        <v>48</v>
      </c>
      <c r="D40" s="26" t="s">
        <v>48</v>
      </c>
      <c r="E40" s="26" t="s">
        <v>48</v>
      </c>
      <c r="F40" s="36">
        <v>0</v>
      </c>
      <c r="G40" s="36">
        <v>0</v>
      </c>
      <c r="H40" s="36">
        <v>0</v>
      </c>
      <c r="I40" s="36">
        <v>0</v>
      </c>
      <c r="J40" s="36">
        <v>0.3</v>
      </c>
      <c r="K40" s="36">
        <v>0.3</v>
      </c>
      <c r="L40" s="36">
        <v>0.4</v>
      </c>
      <c r="M40" s="36">
        <v>0.5</v>
      </c>
      <c r="N40" s="36">
        <v>0.5</v>
      </c>
      <c r="O40" s="36">
        <v>0.6</v>
      </c>
      <c r="P40" s="36">
        <v>0.6</v>
      </c>
      <c r="Q40" s="36">
        <v>0.7</v>
      </c>
      <c r="R40" s="45">
        <v>0.8</v>
      </c>
      <c r="S40" s="17"/>
      <c r="T40" s="17"/>
      <c r="U40" s="17"/>
      <c r="V40" s="17"/>
      <c r="W40" s="17"/>
      <c r="X40" s="17"/>
      <c r="Y40" s="17"/>
      <c r="Z40" s="17"/>
      <c r="AA40" s="17"/>
      <c r="AB40" s="17"/>
      <c r="AC40" s="17"/>
      <c r="AD40" s="17"/>
      <c r="AE40" s="17"/>
      <c r="AF40" s="17"/>
      <c r="AG40" s="17"/>
      <c r="AH40" s="17"/>
      <c r="AI40" s="17"/>
      <c r="AJ40" s="17"/>
      <c r="AK40" s="17"/>
    </row>
    <row r="41" spans="1:37" x14ac:dyDescent="0.25">
      <c r="A41" s="17"/>
      <c r="B41" s="44">
        <v>1</v>
      </c>
      <c r="C41" s="26" t="s">
        <v>48</v>
      </c>
      <c r="D41" s="26" t="s">
        <v>48</v>
      </c>
      <c r="E41" s="26" t="s">
        <v>48</v>
      </c>
      <c r="F41" s="36">
        <v>0</v>
      </c>
      <c r="G41" s="36">
        <v>0</v>
      </c>
      <c r="H41" s="36">
        <v>0</v>
      </c>
      <c r="I41" s="36">
        <v>0</v>
      </c>
      <c r="J41" s="36">
        <v>0.9</v>
      </c>
      <c r="K41" s="36">
        <v>1</v>
      </c>
      <c r="L41" s="36">
        <v>1</v>
      </c>
      <c r="M41" s="36">
        <v>1</v>
      </c>
      <c r="N41" s="36">
        <v>1</v>
      </c>
      <c r="O41" s="36">
        <v>1</v>
      </c>
      <c r="P41" s="36">
        <v>1</v>
      </c>
      <c r="Q41" s="36">
        <v>1</v>
      </c>
      <c r="R41" s="45">
        <v>2</v>
      </c>
      <c r="S41" s="17"/>
      <c r="T41" s="17"/>
      <c r="U41" s="17"/>
      <c r="V41" s="17"/>
      <c r="W41" s="17"/>
      <c r="X41" s="17"/>
      <c r="Y41" s="17"/>
      <c r="Z41" s="17"/>
      <c r="AA41" s="17"/>
      <c r="AB41" s="17"/>
      <c r="AC41" s="17"/>
      <c r="AD41" s="17"/>
      <c r="AE41" s="17"/>
      <c r="AF41" s="17"/>
      <c r="AG41" s="17"/>
      <c r="AH41" s="17"/>
      <c r="AI41" s="17"/>
      <c r="AJ41" s="17"/>
      <c r="AK41" s="17"/>
    </row>
    <row r="42" spans="1:37" x14ac:dyDescent="0.25">
      <c r="A42" s="17"/>
      <c r="B42" s="44">
        <v>1.5</v>
      </c>
      <c r="C42" s="26" t="s">
        <v>48</v>
      </c>
      <c r="D42" s="26" t="s">
        <v>48</v>
      </c>
      <c r="E42" s="26" t="s">
        <v>48</v>
      </c>
      <c r="F42" s="26">
        <v>1</v>
      </c>
      <c r="G42" s="26">
        <v>1</v>
      </c>
      <c r="H42" s="26">
        <v>1</v>
      </c>
      <c r="I42" s="26">
        <v>1</v>
      </c>
      <c r="J42" s="26">
        <v>1.4</v>
      </c>
      <c r="K42" s="26">
        <v>1.5</v>
      </c>
      <c r="L42" s="26">
        <v>1.6</v>
      </c>
      <c r="M42" s="26">
        <v>2</v>
      </c>
      <c r="N42" s="26">
        <v>2</v>
      </c>
      <c r="O42" s="26">
        <v>2.2000000000000002</v>
      </c>
      <c r="P42" s="26">
        <v>2.2999999999999998</v>
      </c>
      <c r="Q42" s="26">
        <v>2.5</v>
      </c>
      <c r="R42" s="43">
        <v>3</v>
      </c>
      <c r="S42" s="17"/>
      <c r="T42" s="17"/>
      <c r="U42" s="17"/>
      <c r="V42" s="17"/>
      <c r="W42" s="17"/>
      <c r="X42" s="17"/>
      <c r="Y42" s="17"/>
      <c r="Z42" s="17"/>
      <c r="AA42" s="17"/>
      <c r="AB42" s="17"/>
      <c r="AC42" s="17"/>
      <c r="AD42" s="17"/>
      <c r="AE42" s="17"/>
      <c r="AF42" s="17"/>
      <c r="AG42" s="17"/>
      <c r="AH42" s="17"/>
      <c r="AI42" s="17"/>
      <c r="AJ42" s="17"/>
      <c r="AK42" s="17"/>
    </row>
    <row r="43" spans="1:37" x14ac:dyDescent="0.25">
      <c r="A43" s="17"/>
      <c r="B43" s="44">
        <v>2</v>
      </c>
      <c r="C43" s="26" t="s">
        <v>48</v>
      </c>
      <c r="D43" s="26" t="s">
        <v>48</v>
      </c>
      <c r="E43" s="26" t="s">
        <v>48</v>
      </c>
      <c r="F43" s="26">
        <v>1</v>
      </c>
      <c r="G43" s="26">
        <v>1</v>
      </c>
      <c r="H43" s="26">
        <v>2</v>
      </c>
      <c r="I43" s="26">
        <v>2</v>
      </c>
      <c r="J43" s="26">
        <v>2</v>
      </c>
      <c r="K43" s="26">
        <v>2</v>
      </c>
      <c r="L43" s="26">
        <v>2</v>
      </c>
      <c r="M43" s="26">
        <v>3</v>
      </c>
      <c r="N43" s="26">
        <v>3</v>
      </c>
      <c r="O43" s="26">
        <v>3</v>
      </c>
      <c r="P43" s="26">
        <v>4</v>
      </c>
      <c r="Q43" s="26">
        <v>4</v>
      </c>
      <c r="R43" s="43">
        <v>5</v>
      </c>
      <c r="S43" s="17"/>
      <c r="T43" s="17"/>
      <c r="U43" s="17"/>
      <c r="V43" s="17"/>
      <c r="W43" s="17"/>
      <c r="X43" s="17"/>
      <c r="Y43" s="17"/>
      <c r="Z43" s="17"/>
      <c r="AA43" s="17"/>
      <c r="AB43" s="17"/>
      <c r="AC43" s="17"/>
      <c r="AD43" s="17"/>
      <c r="AE43" s="17"/>
      <c r="AF43" s="17"/>
      <c r="AG43" s="17"/>
      <c r="AH43" s="17"/>
      <c r="AI43" s="17"/>
      <c r="AJ43" s="17"/>
      <c r="AK43" s="17"/>
    </row>
    <row r="44" spans="1:37" x14ac:dyDescent="0.25">
      <c r="A44" s="17"/>
      <c r="B44" s="44">
        <v>2.5</v>
      </c>
      <c r="C44" s="26" t="s">
        <v>48</v>
      </c>
      <c r="D44" s="26" t="s">
        <v>48</v>
      </c>
      <c r="E44" s="26" t="s">
        <v>48</v>
      </c>
      <c r="F44" s="26">
        <v>2</v>
      </c>
      <c r="G44" s="26">
        <v>2</v>
      </c>
      <c r="H44" s="26">
        <v>3</v>
      </c>
      <c r="I44" s="26">
        <v>3</v>
      </c>
      <c r="J44" s="26">
        <v>3</v>
      </c>
      <c r="K44" s="26">
        <v>4</v>
      </c>
      <c r="L44" s="26">
        <v>4</v>
      </c>
      <c r="M44" s="26">
        <v>5</v>
      </c>
      <c r="N44" s="26">
        <v>5</v>
      </c>
      <c r="O44" s="26">
        <v>6</v>
      </c>
      <c r="P44" s="26">
        <v>6</v>
      </c>
      <c r="Q44" s="26">
        <v>7</v>
      </c>
      <c r="R44" s="43">
        <v>7</v>
      </c>
      <c r="S44" s="17"/>
      <c r="T44" s="17"/>
      <c r="U44" s="17"/>
      <c r="V44" s="17"/>
      <c r="W44" s="17"/>
      <c r="X44" s="17"/>
      <c r="Y44" s="17"/>
      <c r="Z44" s="17"/>
      <c r="AA44" s="17"/>
      <c r="AB44" s="17"/>
      <c r="AC44" s="17"/>
      <c r="AD44" s="17"/>
      <c r="AE44" s="17"/>
      <c r="AF44" s="17"/>
      <c r="AG44" s="17"/>
      <c r="AH44" s="17"/>
      <c r="AI44" s="17"/>
      <c r="AJ44" s="17"/>
      <c r="AK44" s="17"/>
    </row>
    <row r="45" spans="1:37" x14ac:dyDescent="0.25">
      <c r="A45" s="17"/>
      <c r="B45" s="44">
        <v>3</v>
      </c>
      <c r="C45" s="26" t="s">
        <v>48</v>
      </c>
      <c r="D45" s="26" t="s">
        <v>48</v>
      </c>
      <c r="E45" s="26" t="s">
        <v>48</v>
      </c>
      <c r="F45" s="36">
        <v>4</v>
      </c>
      <c r="G45" s="26">
        <v>4</v>
      </c>
      <c r="H45" s="26">
        <v>4</v>
      </c>
      <c r="I45" s="26">
        <v>5</v>
      </c>
      <c r="J45" s="26">
        <v>5</v>
      </c>
      <c r="K45" s="26">
        <v>6</v>
      </c>
      <c r="L45" s="26">
        <v>6</v>
      </c>
      <c r="M45" s="26">
        <v>7</v>
      </c>
      <c r="N45" s="26">
        <v>8</v>
      </c>
      <c r="O45" s="26">
        <v>9</v>
      </c>
      <c r="P45" s="26">
        <v>10</v>
      </c>
      <c r="Q45" s="26">
        <v>10</v>
      </c>
      <c r="R45" s="43">
        <v>10</v>
      </c>
      <c r="S45" s="17"/>
      <c r="T45" s="17"/>
      <c r="U45" s="17"/>
      <c r="V45" s="17"/>
      <c r="W45" s="17"/>
      <c r="X45" s="17"/>
      <c r="Y45" s="17"/>
      <c r="Z45" s="17"/>
      <c r="AA45" s="17"/>
      <c r="AB45" s="17"/>
      <c r="AC45" s="17"/>
      <c r="AD45" s="17"/>
      <c r="AE45" s="17"/>
      <c r="AF45" s="17"/>
      <c r="AG45" s="17"/>
      <c r="AH45" s="17"/>
      <c r="AI45" s="17"/>
      <c r="AJ45" s="17"/>
      <c r="AK45" s="17"/>
    </row>
    <row r="46" spans="1:37" x14ac:dyDescent="0.25">
      <c r="A46" s="17"/>
      <c r="B46" s="44">
        <v>3.5</v>
      </c>
      <c r="C46" s="26" t="s">
        <v>48</v>
      </c>
      <c r="D46" s="26" t="s">
        <v>48</v>
      </c>
      <c r="E46" s="26" t="s">
        <v>48</v>
      </c>
      <c r="F46" s="36">
        <v>6</v>
      </c>
      <c r="G46" s="36">
        <v>8</v>
      </c>
      <c r="H46" s="36">
        <v>8</v>
      </c>
      <c r="I46" s="36">
        <v>10</v>
      </c>
      <c r="J46" s="26">
        <v>9</v>
      </c>
      <c r="K46" s="26">
        <v>10</v>
      </c>
      <c r="L46" s="26">
        <v>11</v>
      </c>
      <c r="M46" s="26">
        <v>12</v>
      </c>
      <c r="N46" s="26">
        <v>13</v>
      </c>
      <c r="O46" s="26">
        <v>14</v>
      </c>
      <c r="P46" s="26">
        <v>15</v>
      </c>
      <c r="Q46" s="26">
        <v>14</v>
      </c>
      <c r="R46" s="45">
        <v>13</v>
      </c>
      <c r="S46" s="17"/>
      <c r="T46" s="17"/>
      <c r="U46" s="17"/>
      <c r="V46" s="17"/>
      <c r="W46" s="17"/>
      <c r="X46" s="17"/>
      <c r="Y46" s="17"/>
      <c r="Z46" s="17"/>
      <c r="AA46" s="17"/>
      <c r="AB46" s="17"/>
      <c r="AC46" s="17"/>
      <c r="AD46" s="17"/>
      <c r="AE46" s="17"/>
      <c r="AF46" s="17"/>
      <c r="AG46" s="17"/>
      <c r="AH46" s="17"/>
      <c r="AI46" s="17"/>
      <c r="AJ46" s="17"/>
      <c r="AK46" s="17"/>
    </row>
    <row r="47" spans="1:37" x14ac:dyDescent="0.25">
      <c r="A47" s="17"/>
      <c r="B47" s="44">
        <v>4</v>
      </c>
      <c r="C47" s="26" t="s">
        <v>48</v>
      </c>
      <c r="D47" s="26" t="s">
        <v>48</v>
      </c>
      <c r="E47" s="26" t="s">
        <v>48</v>
      </c>
      <c r="F47" s="36">
        <v>8</v>
      </c>
      <c r="G47" s="36">
        <v>11</v>
      </c>
      <c r="H47" s="36">
        <v>14</v>
      </c>
      <c r="I47" s="36">
        <v>16</v>
      </c>
      <c r="J47" s="36">
        <v>17</v>
      </c>
      <c r="K47" s="36">
        <v>19</v>
      </c>
      <c r="L47" s="36">
        <v>22</v>
      </c>
      <c r="M47" s="36">
        <v>25</v>
      </c>
      <c r="N47" s="36">
        <v>27</v>
      </c>
      <c r="O47" s="36">
        <v>28</v>
      </c>
      <c r="P47" s="36">
        <v>29</v>
      </c>
      <c r="Q47" s="36">
        <v>22</v>
      </c>
      <c r="R47" s="45">
        <v>17</v>
      </c>
      <c r="S47" s="17"/>
      <c r="T47" s="17"/>
      <c r="U47" s="17"/>
      <c r="V47" s="17"/>
      <c r="W47" s="17"/>
      <c r="X47" s="17"/>
      <c r="Y47" s="17"/>
      <c r="Z47" s="17"/>
      <c r="AA47" s="17"/>
      <c r="AB47" s="17"/>
      <c r="AC47" s="17"/>
      <c r="AD47" s="17"/>
      <c r="AE47" s="17"/>
      <c r="AF47" s="17"/>
      <c r="AG47" s="17"/>
      <c r="AH47" s="17"/>
      <c r="AI47" s="17"/>
      <c r="AJ47" s="17"/>
      <c r="AK47" s="17"/>
    </row>
    <row r="48" spans="1:37" x14ac:dyDescent="0.25">
      <c r="A48" s="17"/>
      <c r="B48" s="44">
        <v>4.5</v>
      </c>
      <c r="C48" s="26" t="s">
        <v>48</v>
      </c>
      <c r="D48" s="26" t="s">
        <v>48</v>
      </c>
      <c r="E48" s="26" t="s">
        <v>48</v>
      </c>
      <c r="F48" s="36">
        <v>9</v>
      </c>
      <c r="G48" s="36">
        <v>13</v>
      </c>
      <c r="H48" s="36">
        <v>17</v>
      </c>
      <c r="I48" s="36">
        <v>20</v>
      </c>
      <c r="J48" s="36">
        <v>24</v>
      </c>
      <c r="K48" s="36">
        <v>29</v>
      </c>
      <c r="L48" s="36">
        <v>36</v>
      </c>
      <c r="M48" s="36">
        <v>44</v>
      </c>
      <c r="N48" s="36">
        <v>51</v>
      </c>
      <c r="O48" s="36">
        <v>57</v>
      </c>
      <c r="P48" s="36">
        <v>59</v>
      </c>
      <c r="Q48" s="36">
        <v>40</v>
      </c>
      <c r="R48" s="45">
        <v>23</v>
      </c>
      <c r="S48" s="17"/>
      <c r="T48" s="17"/>
      <c r="U48" s="17"/>
      <c r="V48" s="17"/>
      <c r="W48" s="17"/>
      <c r="X48" s="17"/>
      <c r="Y48" s="17"/>
      <c r="Z48" s="17"/>
      <c r="AA48" s="17"/>
      <c r="AB48" s="17"/>
      <c r="AC48" s="17"/>
      <c r="AD48" s="17"/>
      <c r="AE48" s="17"/>
      <c r="AF48" s="17"/>
      <c r="AG48" s="17"/>
      <c r="AH48" s="17"/>
      <c r="AI48" s="17"/>
      <c r="AJ48" s="17"/>
      <c r="AK48" s="17"/>
    </row>
    <row r="49" spans="1:37" ht="15.75" thickBot="1" x14ac:dyDescent="0.3">
      <c r="A49" s="17"/>
      <c r="B49" s="46">
        <v>5</v>
      </c>
      <c r="C49" s="47" t="s">
        <v>48</v>
      </c>
      <c r="D49" s="47" t="s">
        <v>48</v>
      </c>
      <c r="E49" s="47" t="s">
        <v>48</v>
      </c>
      <c r="F49" s="48">
        <v>10</v>
      </c>
      <c r="G49" s="48">
        <v>14</v>
      </c>
      <c r="H49" s="48">
        <v>19</v>
      </c>
      <c r="I49" s="48">
        <v>23</v>
      </c>
      <c r="J49" s="48">
        <v>29</v>
      </c>
      <c r="K49" s="48">
        <v>36</v>
      </c>
      <c r="L49" s="48">
        <v>46</v>
      </c>
      <c r="M49" s="48">
        <v>58</v>
      </c>
      <c r="N49" s="48">
        <v>71</v>
      </c>
      <c r="O49" s="48">
        <v>84</v>
      </c>
      <c r="P49" s="48">
        <v>92</v>
      </c>
      <c r="Q49" s="48">
        <v>64</v>
      </c>
      <c r="R49" s="49">
        <v>31</v>
      </c>
      <c r="S49" s="17"/>
      <c r="T49" s="17"/>
      <c r="U49" s="17"/>
      <c r="V49" s="17"/>
      <c r="W49" s="17"/>
      <c r="X49" s="17"/>
      <c r="Y49" s="17"/>
      <c r="Z49" s="17"/>
      <c r="AA49" s="17"/>
      <c r="AB49" s="17"/>
      <c r="AC49" s="17"/>
      <c r="AD49" s="17"/>
      <c r="AE49" s="17"/>
      <c r="AF49" s="17"/>
      <c r="AG49" s="17"/>
      <c r="AH49" s="17"/>
      <c r="AI49" s="17"/>
      <c r="AJ49" s="17"/>
      <c r="AK49" s="17"/>
    </row>
    <row r="50" spans="1:37"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row>
    <row r="51" spans="1:37" x14ac:dyDescent="0.25">
      <c r="A51" s="17"/>
      <c r="B51" s="25"/>
      <c r="C51" s="25"/>
      <c r="D51" s="25"/>
      <c r="E51" s="25"/>
      <c r="F51" s="25"/>
      <c r="G51" s="25"/>
      <c r="H51" s="25"/>
      <c r="I51" s="25"/>
      <c r="J51" s="25"/>
      <c r="K51" s="25"/>
      <c r="L51" s="25"/>
      <c r="M51" s="25"/>
      <c r="N51" s="25"/>
      <c r="O51" s="25"/>
      <c r="P51" s="25"/>
      <c r="Q51" s="25"/>
      <c r="R51" s="25"/>
      <c r="S51" s="17"/>
      <c r="T51" s="17"/>
      <c r="U51" s="17"/>
      <c r="V51" s="17"/>
      <c r="W51" s="17"/>
      <c r="X51" s="17"/>
      <c r="Y51" s="17"/>
      <c r="Z51" s="17"/>
      <c r="AA51" s="17"/>
      <c r="AB51" s="17"/>
      <c r="AC51" s="17"/>
      <c r="AD51" s="17"/>
      <c r="AE51" s="17"/>
      <c r="AF51" s="17"/>
      <c r="AG51" s="17"/>
      <c r="AH51" s="17"/>
      <c r="AI51" s="17"/>
      <c r="AJ51" s="17"/>
      <c r="AK51" s="17"/>
    </row>
    <row r="52" spans="1:37" x14ac:dyDescent="0.25">
      <c r="A52" s="17"/>
      <c r="B52" s="25"/>
      <c r="C52" s="25"/>
      <c r="D52" s="25"/>
      <c r="E52" s="25"/>
      <c r="F52" s="25"/>
      <c r="G52" s="25"/>
      <c r="H52" s="25"/>
      <c r="I52" s="25"/>
      <c r="J52" s="25"/>
      <c r="K52" s="25"/>
      <c r="L52" s="25"/>
      <c r="M52" s="25"/>
      <c r="N52" s="25"/>
      <c r="O52" s="25"/>
      <c r="P52" s="25"/>
      <c r="Q52" s="25"/>
      <c r="R52" s="25"/>
      <c r="S52" s="17"/>
      <c r="T52" s="17"/>
      <c r="U52" s="17"/>
      <c r="V52" s="17"/>
      <c r="W52" s="17"/>
      <c r="X52" s="17"/>
      <c r="Y52" s="17"/>
      <c r="Z52" s="17"/>
      <c r="AA52" s="17"/>
      <c r="AB52" s="17"/>
      <c r="AC52" s="17"/>
      <c r="AD52" s="17"/>
      <c r="AE52" s="17"/>
      <c r="AF52" s="17"/>
      <c r="AG52" s="17"/>
      <c r="AH52" s="17"/>
      <c r="AI52" s="17"/>
      <c r="AJ52" s="17"/>
      <c r="AK52" s="17"/>
    </row>
    <row r="53" spans="1:37" ht="18.75" x14ac:dyDescent="0.3">
      <c r="A53" s="17"/>
      <c r="B53" s="38"/>
      <c r="C53" s="25"/>
      <c r="D53" s="25"/>
      <c r="E53" s="25"/>
      <c r="F53" s="25"/>
      <c r="G53" s="25"/>
      <c r="H53" s="25"/>
      <c r="I53" s="25"/>
      <c r="J53" s="25"/>
      <c r="K53" s="25"/>
      <c r="L53" s="25"/>
      <c r="M53" s="25"/>
      <c r="N53" s="25"/>
      <c r="O53" s="25"/>
      <c r="P53" s="25"/>
      <c r="Q53" s="25"/>
      <c r="R53" s="25"/>
      <c r="S53" s="17"/>
      <c r="T53" s="17"/>
      <c r="U53" s="17"/>
      <c r="V53" s="17"/>
      <c r="W53" s="17"/>
      <c r="X53" s="17"/>
      <c r="Y53" s="17"/>
      <c r="Z53" s="17"/>
      <c r="AA53" s="17"/>
      <c r="AB53" s="17"/>
      <c r="AC53" s="17"/>
      <c r="AD53" s="17"/>
      <c r="AE53" s="17"/>
      <c r="AF53" s="17"/>
      <c r="AG53" s="17"/>
      <c r="AH53" s="17"/>
      <c r="AI53" s="17"/>
      <c r="AJ53" s="17"/>
      <c r="AK53" s="17"/>
    </row>
    <row r="54" spans="1:37" x14ac:dyDescent="0.25">
      <c r="A54" s="17"/>
      <c r="B54" s="24"/>
      <c r="C54" s="25"/>
      <c r="D54" s="25"/>
      <c r="E54" s="25"/>
      <c r="F54" s="25"/>
      <c r="G54" s="25"/>
      <c r="H54" s="25"/>
      <c r="I54" s="25"/>
      <c r="J54" s="25"/>
      <c r="K54" s="25"/>
      <c r="L54" s="25"/>
      <c r="M54" s="25"/>
      <c r="N54" s="25"/>
      <c r="O54" s="25"/>
      <c r="P54" s="25"/>
      <c r="Q54" s="25"/>
      <c r="R54" s="25"/>
      <c r="S54" s="17"/>
      <c r="T54" s="17"/>
      <c r="U54" s="17"/>
      <c r="V54" s="17"/>
      <c r="W54" s="17"/>
      <c r="X54" s="17"/>
      <c r="Y54" s="17"/>
      <c r="Z54" s="17"/>
      <c r="AA54" s="17"/>
      <c r="AB54" s="17"/>
      <c r="AC54" s="17"/>
      <c r="AD54" s="17"/>
      <c r="AE54" s="17"/>
      <c r="AF54" s="17"/>
      <c r="AG54" s="17"/>
      <c r="AH54" s="17"/>
      <c r="AI54" s="17"/>
      <c r="AJ54" s="17"/>
      <c r="AK54" s="17"/>
    </row>
    <row r="55" spans="1:37" x14ac:dyDescent="0.25">
      <c r="A55" s="17"/>
      <c r="B55" s="24"/>
      <c r="C55" s="25"/>
      <c r="D55" s="25"/>
      <c r="E55" s="25"/>
      <c r="F55" s="25"/>
      <c r="G55" s="25"/>
      <c r="H55" s="25"/>
      <c r="I55" s="25"/>
      <c r="J55" s="25"/>
      <c r="K55" s="25"/>
      <c r="L55" s="25"/>
      <c r="M55" s="25"/>
      <c r="N55" s="25"/>
      <c r="O55" s="25"/>
      <c r="P55" s="25"/>
      <c r="Q55" s="25"/>
      <c r="R55" s="25"/>
      <c r="S55" s="17"/>
      <c r="T55" s="17"/>
      <c r="U55" s="17"/>
      <c r="V55" s="17"/>
      <c r="W55" s="17"/>
      <c r="X55" s="17"/>
      <c r="Y55" s="17"/>
      <c r="Z55" s="17"/>
      <c r="AA55" s="17"/>
      <c r="AB55" s="17"/>
      <c r="AC55" s="17"/>
      <c r="AD55" s="17"/>
      <c r="AE55" s="17"/>
      <c r="AF55" s="17"/>
      <c r="AG55" s="17"/>
      <c r="AH55" s="17"/>
      <c r="AI55" s="17"/>
      <c r="AJ55" s="17"/>
      <c r="AK55" s="17"/>
    </row>
    <row r="56" spans="1:37" x14ac:dyDescent="0.25">
      <c r="A56" s="17"/>
      <c r="B56" s="25"/>
      <c r="C56" s="25"/>
      <c r="D56" s="25"/>
      <c r="E56" s="25"/>
      <c r="F56" s="25"/>
      <c r="G56" s="25"/>
      <c r="H56" s="25"/>
      <c r="I56" s="25"/>
      <c r="J56" s="25"/>
      <c r="K56" s="25"/>
      <c r="L56" s="25"/>
      <c r="M56" s="25"/>
      <c r="N56" s="25"/>
      <c r="O56" s="25"/>
      <c r="P56" s="25"/>
      <c r="Q56" s="25"/>
      <c r="R56" s="25"/>
      <c r="S56" s="17"/>
      <c r="T56" s="17"/>
      <c r="U56" s="25" t="s">
        <v>57</v>
      </c>
      <c r="V56" s="17"/>
      <c r="W56" s="17"/>
      <c r="X56" s="17"/>
      <c r="Y56" s="17"/>
      <c r="Z56" s="17"/>
      <c r="AA56" s="17"/>
      <c r="AB56" s="17"/>
      <c r="AC56" s="17"/>
      <c r="AD56" s="17"/>
      <c r="AE56" s="17"/>
      <c r="AF56" s="17"/>
      <c r="AG56" s="17"/>
      <c r="AH56" s="17"/>
      <c r="AI56" s="17"/>
      <c r="AJ56" s="17"/>
      <c r="AK56" s="17"/>
    </row>
    <row r="57" spans="1:37" ht="15.75" thickBot="1" x14ac:dyDescent="0.3">
      <c r="A57" s="17"/>
      <c r="B57" s="25"/>
      <c r="C57" s="25"/>
      <c r="D57" s="25"/>
      <c r="E57" s="25"/>
      <c r="F57" s="25"/>
      <c r="G57" s="25"/>
      <c r="H57" s="25"/>
      <c r="I57" s="25"/>
      <c r="J57" s="25"/>
      <c r="K57" s="25"/>
      <c r="L57" s="25"/>
      <c r="M57" s="25"/>
      <c r="N57" s="25"/>
      <c r="O57" s="17"/>
      <c r="P57" s="17"/>
      <c r="Q57" s="17"/>
      <c r="R57" s="17"/>
      <c r="S57" s="17"/>
      <c r="U57" s="25"/>
      <c r="V57" s="25"/>
      <c r="W57" s="102" t="s">
        <v>42</v>
      </c>
      <c r="X57" s="102"/>
      <c r="Y57" s="17"/>
      <c r="Z57" s="17"/>
      <c r="AA57" s="17"/>
      <c r="AB57" s="17"/>
      <c r="AC57" s="17"/>
      <c r="AD57" s="17"/>
      <c r="AE57" s="17"/>
      <c r="AF57" s="17"/>
      <c r="AG57" s="17"/>
      <c r="AH57" s="17"/>
      <c r="AI57" s="17"/>
      <c r="AJ57" s="17"/>
      <c r="AK57" s="17"/>
    </row>
    <row r="58" spans="1:37" ht="15.75" thickBot="1" x14ac:dyDescent="0.3">
      <c r="A58" s="17"/>
      <c r="B58" s="25"/>
      <c r="C58" s="25"/>
      <c r="D58" s="25"/>
      <c r="E58" s="25"/>
      <c r="F58" s="25"/>
      <c r="G58" s="25"/>
      <c r="H58" s="25"/>
      <c r="I58" s="25"/>
      <c r="J58" s="25"/>
      <c r="K58" s="102" t="s">
        <v>52</v>
      </c>
      <c r="L58" s="102"/>
      <c r="M58" s="102"/>
      <c r="N58" s="25"/>
      <c r="O58" s="17"/>
      <c r="P58" s="17"/>
      <c r="Q58" s="17"/>
      <c r="R58" s="17"/>
      <c r="S58" s="17"/>
      <c r="T58" s="78" t="s">
        <v>55</v>
      </c>
      <c r="U58" s="79" t="s">
        <v>56</v>
      </c>
      <c r="V58" s="25"/>
      <c r="W58" s="78" t="s">
        <v>55</v>
      </c>
      <c r="X58" s="79" t="s">
        <v>56</v>
      </c>
      <c r="Y58" s="17"/>
      <c r="Z58" s="17"/>
      <c r="AA58" s="17"/>
      <c r="AB58" s="17"/>
      <c r="AC58" s="17"/>
      <c r="AD58" s="17"/>
      <c r="AE58" s="17"/>
      <c r="AF58" s="17"/>
      <c r="AG58" s="17"/>
      <c r="AH58" s="17"/>
      <c r="AI58" s="17"/>
      <c r="AJ58" s="17"/>
      <c r="AK58" s="17"/>
    </row>
    <row r="59" spans="1:37" x14ac:dyDescent="0.25">
      <c r="A59" s="17"/>
      <c r="B59" s="25"/>
      <c r="C59" s="25"/>
      <c r="D59" s="103" t="str">
        <f>A60</f>
        <v>Holtrop</v>
      </c>
      <c r="E59" s="104"/>
      <c r="F59" s="103" t="str">
        <f>A61</f>
        <v>Delft series (1/2/3)</v>
      </c>
      <c r="G59" s="104"/>
      <c r="H59" s="105" t="str">
        <f>A62</f>
        <v>Fung (HSTS)</v>
      </c>
      <c r="I59" s="104"/>
      <c r="J59" s="25"/>
      <c r="K59" s="106" t="str">
        <f>'Devis de masse'!AE6</f>
        <v>Delft series (1/2/3)</v>
      </c>
      <c r="L59" s="107"/>
      <c r="M59" s="108"/>
      <c r="N59" s="25"/>
      <c r="O59" s="17"/>
      <c r="P59" s="17"/>
      <c r="Q59" s="17"/>
      <c r="R59" s="17"/>
      <c r="S59" s="17"/>
      <c r="T59" s="67">
        <v>0</v>
      </c>
      <c r="U59" s="71">
        <f>0.001</f>
        <v>1E-3</v>
      </c>
      <c r="V59" s="25"/>
      <c r="W59" s="67">
        <f>LOOKUP('Devis de masse'!J14/1000,T59:T74)</f>
        <v>0.18</v>
      </c>
      <c r="X59" s="71">
        <f>LOOKUP('Devis de masse'!J14/1000,T59:T74,U59:U74)</f>
        <v>2.375</v>
      </c>
      <c r="Y59" s="17"/>
      <c r="Z59" s="17"/>
      <c r="AA59" s="17"/>
      <c r="AB59" s="17"/>
      <c r="AC59" s="17"/>
      <c r="AD59" s="17"/>
      <c r="AE59" s="17"/>
      <c r="AF59" s="17"/>
      <c r="AG59" s="17"/>
      <c r="AH59" s="17"/>
      <c r="AI59" s="17"/>
      <c r="AJ59" s="17"/>
      <c r="AK59" s="17"/>
    </row>
    <row r="60" spans="1:37" ht="15.75" thickBot="1" x14ac:dyDescent="0.3">
      <c r="A60" s="17" t="str">
        <f>B4</f>
        <v>Holtrop</v>
      </c>
      <c r="B60" s="25"/>
      <c r="C60" s="17"/>
      <c r="D60" s="46">
        <f>LOOKUP('Devis de masse'!J14/1000,C6:R6)</f>
        <v>0.18</v>
      </c>
      <c r="E60" s="61">
        <f>D60+0.02</f>
        <v>0.19999999999999998</v>
      </c>
      <c r="F60" s="46">
        <f>LOOKUP('Devis de masse'!J14/1000,C22:R22)</f>
        <v>0.18</v>
      </c>
      <c r="G60" s="61">
        <f>F60+0.02</f>
        <v>0.19999999999999998</v>
      </c>
      <c r="H60" s="62">
        <f>LOOKUP('Devis de masse'!J14/1000,C38:R38)</f>
        <v>0.18</v>
      </c>
      <c r="I60" s="61">
        <f>H60+0.02</f>
        <v>0.19999999999999998</v>
      </c>
      <c r="J60" s="25"/>
      <c r="K60" s="46">
        <f>IF($K$59=$D$59,D60,IF($K$59=$F$59,F60,H60))</f>
        <v>0.18</v>
      </c>
      <c r="L60" s="63">
        <f>IF($K$59=$D$59,E60,IF($K$59=$F$59,G60,I60))</f>
        <v>0.19999999999999998</v>
      </c>
      <c r="M60" s="80">
        <f>'Devis de masse'!J14/1000</f>
        <v>0.18733231985365853</v>
      </c>
      <c r="N60" s="25"/>
      <c r="O60" s="17"/>
      <c r="P60" s="17"/>
      <c r="Q60" s="17"/>
      <c r="R60" s="17"/>
      <c r="S60" s="17"/>
      <c r="T60" s="44">
        <v>0.02</v>
      </c>
      <c r="U60" s="43">
        <v>0.6</v>
      </c>
      <c r="V60" s="25"/>
      <c r="W60" s="44">
        <f>W59+0.02</f>
        <v>0.19999999999999998</v>
      </c>
      <c r="X60" s="43">
        <f>LOOKUP(W60+0.01,T59:T74,U59:U74)</f>
        <v>2.387</v>
      </c>
      <c r="Y60" s="17"/>
      <c r="Z60" s="17"/>
      <c r="AA60" s="17"/>
      <c r="AB60" s="17"/>
      <c r="AC60" s="17"/>
      <c r="AD60" s="17"/>
      <c r="AE60" s="17"/>
      <c r="AF60" s="17"/>
      <c r="AG60" s="17"/>
      <c r="AH60" s="17"/>
      <c r="AI60" s="17"/>
      <c r="AJ60" s="17"/>
      <c r="AK60" s="17"/>
    </row>
    <row r="61" spans="1:37" ht="15.75" thickBot="1" x14ac:dyDescent="0.3">
      <c r="A61" s="17" t="str">
        <f>B20</f>
        <v>Delft series (1/2/3)</v>
      </c>
      <c r="B61" s="25"/>
      <c r="C61" s="57">
        <v>0</v>
      </c>
      <c r="D61" s="64">
        <f>LOOKUP(D$60,$C$6:$R$6,$C7:$R7)</f>
        <v>0</v>
      </c>
      <c r="E61" s="65">
        <f>LOOKUP(E$60+0.01,$C$6:$R$6,$C7:$R7)</f>
        <v>0</v>
      </c>
      <c r="F61" s="64">
        <f t="shared" ref="F61:F71" si="0">LOOKUP(F$60,$C$22:$R$22,$C23:$R23)</f>
        <v>0</v>
      </c>
      <c r="G61" s="65">
        <f>LOOKUP(G$60+0.01,$C$22:$R$22,$C23:$R23)</f>
        <v>0</v>
      </c>
      <c r="H61" s="66">
        <f>LOOKUP(F$60,$C$38:$R$38,$C39:$R39)</f>
        <v>0</v>
      </c>
      <c r="I61" s="65">
        <f>LOOKUP(I$60+0.01,$C$38:$R$38,$C39:$R39)</f>
        <v>0</v>
      </c>
      <c r="J61" s="25"/>
      <c r="K61" s="67">
        <f>IF($K$59=$D$59,D61,IF($K$59=$F$59,F61,H61))</f>
        <v>0</v>
      </c>
      <c r="L61" s="68">
        <f t="shared" ref="L61:L71" si="1">IF($K$59=$D$59,E61,IF($K$59=$F$59,G61,I61))</f>
        <v>0</v>
      </c>
      <c r="M61" s="69">
        <f>K61+($M$60-$K$60)*(L61-K61)/($L$60-$K$60)</f>
        <v>0</v>
      </c>
      <c r="N61" s="25"/>
      <c r="O61" s="17"/>
      <c r="P61" s="17"/>
      <c r="Q61" s="17"/>
      <c r="R61" s="17"/>
      <c r="S61" s="17"/>
      <c r="T61" s="44">
        <v>0.04</v>
      </c>
      <c r="U61" s="43">
        <v>1.1000000000000001</v>
      </c>
      <c r="V61" s="25"/>
      <c r="W61" s="82">
        <f>'Devis de masse'!J14/1000</f>
        <v>0.18733231985365853</v>
      </c>
      <c r="X61" s="61">
        <f>X59+(W61-W59)*(X60-X59)/(W60-W59)</f>
        <v>2.379399391912195</v>
      </c>
      <c r="Y61" s="17"/>
      <c r="Z61" s="17"/>
      <c r="AA61" s="17"/>
      <c r="AB61" s="17"/>
      <c r="AC61" s="17"/>
      <c r="AD61" s="17"/>
      <c r="AE61" s="17"/>
      <c r="AF61" s="17"/>
      <c r="AG61" s="17"/>
      <c r="AH61" s="17"/>
      <c r="AI61" s="17"/>
      <c r="AJ61" s="17"/>
      <c r="AK61" s="17"/>
    </row>
    <row r="62" spans="1:37" x14ac:dyDescent="0.25">
      <c r="A62" s="17" t="str">
        <f>B36</f>
        <v>Fung (HSTS)</v>
      </c>
      <c r="B62" s="25"/>
      <c r="C62" s="58">
        <v>0.5</v>
      </c>
      <c r="D62" s="44">
        <f t="shared" ref="D62:D71" si="2">LOOKUP(D$60,$C$6:$R$6,$C8:$R8)</f>
        <v>0</v>
      </c>
      <c r="E62" s="43">
        <f t="shared" ref="E62:E71" si="3">LOOKUP(E$60+0.01,$C$6:$R$6,$C8:$R8)</f>
        <v>0</v>
      </c>
      <c r="F62" s="44">
        <f t="shared" si="0"/>
        <v>0.4</v>
      </c>
      <c r="G62" s="43">
        <f t="shared" ref="G62:G71" si="4">LOOKUP(G$60+0.01,$C$22:$R$22,$C24:$R24)</f>
        <v>0.5</v>
      </c>
      <c r="H62" s="70">
        <f t="shared" ref="H62:H71" si="5">LOOKUP(F$60,$C$38:$R$38,$C40:$R40)</f>
        <v>0.4</v>
      </c>
      <c r="I62" s="71">
        <f t="shared" ref="I62:I71" si="6">LOOKUP(I$60+0.01,$C$38:$R$38,$C40:$R40)</f>
        <v>0.5</v>
      </c>
      <c r="J62" s="25"/>
      <c r="K62" s="44">
        <f t="shared" ref="K62:K71" si="7">IF($K$59=$D$59,D62,IF($K$59=$F$59,F62,H62))</f>
        <v>0.4</v>
      </c>
      <c r="L62" s="72">
        <f t="shared" si="1"/>
        <v>0.5</v>
      </c>
      <c r="M62" s="73">
        <f t="shared" ref="M62:M71" si="8">K62+($M$60-$K$60)*(L62-K62)/($L$60-$K$60)</f>
        <v>0.43666159926829273</v>
      </c>
      <c r="N62" s="25"/>
      <c r="O62" s="17"/>
      <c r="P62" s="17"/>
      <c r="Q62" s="17"/>
      <c r="R62" s="17"/>
      <c r="S62" s="17"/>
      <c r="T62" s="44">
        <v>0.06</v>
      </c>
      <c r="U62" s="43">
        <v>1.4379999999999999</v>
      </c>
      <c r="V62" s="25"/>
      <c r="W62" s="25"/>
      <c r="X62" s="17"/>
      <c r="Y62" s="17"/>
      <c r="Z62" s="17"/>
      <c r="AA62" s="17"/>
      <c r="AB62" s="17"/>
      <c r="AC62" s="17"/>
      <c r="AD62" s="17"/>
      <c r="AE62" s="17"/>
      <c r="AF62" s="17"/>
      <c r="AG62" s="17"/>
      <c r="AH62" s="17"/>
      <c r="AI62" s="17"/>
      <c r="AJ62" s="17"/>
      <c r="AK62" s="17"/>
    </row>
    <row r="63" spans="1:37" x14ac:dyDescent="0.25">
      <c r="A63" s="17"/>
      <c r="B63" s="25"/>
      <c r="C63" s="58">
        <v>1</v>
      </c>
      <c r="D63" s="44">
        <f t="shared" si="2"/>
        <v>1</v>
      </c>
      <c r="E63" s="43">
        <f t="shared" si="3"/>
        <v>1</v>
      </c>
      <c r="F63" s="44">
        <f t="shared" si="0"/>
        <v>1</v>
      </c>
      <c r="G63" s="43">
        <f t="shared" si="4"/>
        <v>1</v>
      </c>
      <c r="H63" s="70">
        <f t="shared" si="5"/>
        <v>1</v>
      </c>
      <c r="I63" s="71">
        <f t="shared" si="6"/>
        <v>1</v>
      </c>
      <c r="J63" s="25"/>
      <c r="K63" s="44">
        <f t="shared" si="7"/>
        <v>1</v>
      </c>
      <c r="L63" s="72">
        <f t="shared" si="1"/>
        <v>1</v>
      </c>
      <c r="M63" s="73">
        <f t="shared" si="8"/>
        <v>1</v>
      </c>
      <c r="N63" s="25"/>
      <c r="O63" s="17"/>
      <c r="P63" s="17"/>
      <c r="Q63" s="17"/>
      <c r="R63" s="17"/>
      <c r="S63" s="17"/>
      <c r="T63" s="44">
        <v>0.08</v>
      </c>
      <c r="U63" s="43">
        <v>1.6479999999999999</v>
      </c>
      <c r="V63" s="25"/>
      <c r="W63" s="25"/>
      <c r="X63" s="17"/>
      <c r="Y63" s="17"/>
      <c r="Z63" s="17"/>
      <c r="AA63" s="17"/>
      <c r="AB63" s="17"/>
      <c r="AC63" s="17"/>
      <c r="AD63" s="17"/>
      <c r="AE63" s="17"/>
      <c r="AF63" s="17"/>
      <c r="AG63" s="17"/>
      <c r="AH63" s="17"/>
      <c r="AI63" s="17"/>
      <c r="AJ63" s="17"/>
      <c r="AK63" s="17"/>
    </row>
    <row r="64" spans="1:37" x14ac:dyDescent="0.25">
      <c r="A64" s="17"/>
      <c r="B64" s="25"/>
      <c r="C64" s="58">
        <v>1.5</v>
      </c>
      <c r="D64" s="44">
        <f t="shared" si="2"/>
        <v>1</v>
      </c>
      <c r="E64" s="43">
        <f t="shared" si="3"/>
        <v>2</v>
      </c>
      <c r="F64" s="44">
        <f t="shared" si="0"/>
        <v>2</v>
      </c>
      <c r="G64" s="43">
        <f t="shared" si="4"/>
        <v>2</v>
      </c>
      <c r="H64" s="70">
        <f t="shared" si="5"/>
        <v>1.6</v>
      </c>
      <c r="I64" s="71">
        <f t="shared" si="6"/>
        <v>2</v>
      </c>
      <c r="J64" s="25"/>
      <c r="K64" s="44">
        <f t="shared" si="7"/>
        <v>2</v>
      </c>
      <c r="L64" s="72">
        <f t="shared" si="1"/>
        <v>2</v>
      </c>
      <c r="M64" s="73">
        <f t="shared" si="8"/>
        <v>2</v>
      </c>
      <c r="N64" s="25"/>
      <c r="O64" s="17"/>
      <c r="P64" s="17"/>
      <c r="Q64" s="17"/>
      <c r="R64" s="17"/>
      <c r="S64" s="17"/>
      <c r="T64" s="44">
        <v>0.1</v>
      </c>
      <c r="U64" s="43">
        <v>1.8420000000000001</v>
      </c>
      <c r="V64" s="25"/>
      <c r="W64" s="25"/>
      <c r="X64" s="17"/>
      <c r="Y64" s="17"/>
      <c r="Z64" s="17"/>
      <c r="AA64" s="17"/>
      <c r="AB64" s="17"/>
      <c r="AC64" s="17"/>
      <c r="AD64" s="17"/>
      <c r="AE64" s="17"/>
      <c r="AF64" s="17"/>
      <c r="AG64" s="17"/>
      <c r="AH64" s="17"/>
      <c r="AI64" s="17"/>
      <c r="AJ64" s="17"/>
      <c r="AK64" s="17"/>
    </row>
    <row r="65" spans="1:37" x14ac:dyDescent="0.25">
      <c r="A65" s="17"/>
      <c r="B65" s="25"/>
      <c r="C65" s="58">
        <v>2</v>
      </c>
      <c r="D65" s="44">
        <f t="shared" si="2"/>
        <v>3</v>
      </c>
      <c r="E65" s="43">
        <f t="shared" si="3"/>
        <v>3</v>
      </c>
      <c r="F65" s="44">
        <f t="shared" si="0"/>
        <v>3</v>
      </c>
      <c r="G65" s="43">
        <f t="shared" si="4"/>
        <v>3</v>
      </c>
      <c r="H65" s="70">
        <f t="shared" si="5"/>
        <v>2</v>
      </c>
      <c r="I65" s="71">
        <f t="shared" si="6"/>
        <v>3</v>
      </c>
      <c r="J65" s="25"/>
      <c r="K65" s="44">
        <f t="shared" si="7"/>
        <v>3</v>
      </c>
      <c r="L65" s="72">
        <f t="shared" si="1"/>
        <v>3</v>
      </c>
      <c r="M65" s="73">
        <f t="shared" si="8"/>
        <v>3</v>
      </c>
      <c r="N65" s="25"/>
      <c r="O65" s="17"/>
      <c r="P65" s="17"/>
      <c r="Q65" s="17"/>
      <c r="R65" s="17"/>
      <c r="S65" s="17"/>
      <c r="T65" s="44">
        <v>0.12</v>
      </c>
      <c r="U65" s="43">
        <v>2.0270000000000001</v>
      </c>
      <c r="V65" s="25"/>
      <c r="W65" s="25"/>
      <c r="X65" s="17"/>
      <c r="Y65" s="17"/>
      <c r="Z65" s="17"/>
      <c r="AA65" s="17"/>
      <c r="AB65" s="17"/>
      <c r="AC65" s="17"/>
      <c r="AD65" s="17"/>
      <c r="AE65" s="17"/>
      <c r="AF65" s="17"/>
      <c r="AG65" s="17"/>
      <c r="AH65" s="17"/>
      <c r="AI65" s="17"/>
      <c r="AJ65" s="17"/>
      <c r="AK65" s="17"/>
    </row>
    <row r="66" spans="1:37" x14ac:dyDescent="0.25">
      <c r="A66" s="17"/>
      <c r="B66" s="17"/>
      <c r="C66" s="58">
        <v>2.5</v>
      </c>
      <c r="D66" s="44">
        <f t="shared" si="2"/>
        <v>4</v>
      </c>
      <c r="E66" s="43">
        <f t="shared" si="3"/>
        <v>5</v>
      </c>
      <c r="F66" s="44">
        <f t="shared" si="0"/>
        <v>5</v>
      </c>
      <c r="G66" s="43">
        <f t="shared" si="4"/>
        <v>5</v>
      </c>
      <c r="H66" s="70">
        <f t="shared" si="5"/>
        <v>4</v>
      </c>
      <c r="I66" s="71">
        <f t="shared" si="6"/>
        <v>5</v>
      </c>
      <c r="J66" s="17"/>
      <c r="K66" s="44">
        <f t="shared" si="7"/>
        <v>5</v>
      </c>
      <c r="L66" s="72">
        <f t="shared" si="1"/>
        <v>5</v>
      </c>
      <c r="M66" s="73">
        <f t="shared" si="8"/>
        <v>5</v>
      </c>
      <c r="N66" s="17"/>
      <c r="O66" s="17"/>
      <c r="P66" s="17"/>
      <c r="Q66" s="17"/>
      <c r="R66" s="17"/>
      <c r="S66" s="17"/>
      <c r="T66" s="44">
        <v>0.14000000000000001</v>
      </c>
      <c r="U66" s="43">
        <v>2.202</v>
      </c>
      <c r="V66" s="17"/>
      <c r="W66" s="17"/>
      <c r="X66" s="17"/>
      <c r="Y66" s="17"/>
      <c r="Z66" s="17"/>
      <c r="AA66" s="17"/>
      <c r="AB66" s="17"/>
      <c r="AC66" s="17"/>
      <c r="AD66" s="17"/>
      <c r="AE66" s="17"/>
      <c r="AF66" s="17"/>
      <c r="AG66" s="17"/>
      <c r="AH66" s="17"/>
      <c r="AI66" s="17"/>
      <c r="AJ66" s="17"/>
      <c r="AK66" s="17"/>
    </row>
    <row r="67" spans="1:37" x14ac:dyDescent="0.25">
      <c r="A67" s="17"/>
      <c r="B67" s="17"/>
      <c r="C67" s="58">
        <v>3</v>
      </c>
      <c r="D67" s="44">
        <f t="shared" si="2"/>
        <v>7</v>
      </c>
      <c r="E67" s="43">
        <f t="shared" si="3"/>
        <v>8</v>
      </c>
      <c r="F67" s="44">
        <f t="shared" si="0"/>
        <v>7</v>
      </c>
      <c r="G67" s="43">
        <f t="shared" si="4"/>
        <v>9</v>
      </c>
      <c r="H67" s="70">
        <f t="shared" si="5"/>
        <v>6</v>
      </c>
      <c r="I67" s="71">
        <f t="shared" si="6"/>
        <v>7</v>
      </c>
      <c r="J67" s="17"/>
      <c r="K67" s="44">
        <f t="shared" si="7"/>
        <v>7</v>
      </c>
      <c r="L67" s="72">
        <f t="shared" si="1"/>
        <v>9</v>
      </c>
      <c r="M67" s="73">
        <f t="shared" si="8"/>
        <v>7.7332319853658538</v>
      </c>
      <c r="N67" s="17"/>
      <c r="O67" s="17"/>
      <c r="P67" s="17"/>
      <c r="Q67" s="17"/>
      <c r="R67" s="17"/>
      <c r="S67" s="17"/>
      <c r="T67" s="44">
        <v>0.16</v>
      </c>
      <c r="U67" s="43">
        <v>2.3180000000000001</v>
      </c>
      <c r="V67" s="17"/>
      <c r="W67" s="17"/>
      <c r="X67" s="17"/>
      <c r="Y67" s="17"/>
      <c r="Z67" s="17"/>
      <c r="AA67" s="17"/>
      <c r="AB67" s="17"/>
      <c r="AC67" s="17"/>
      <c r="AD67" s="17"/>
      <c r="AE67" s="17"/>
      <c r="AF67" s="17"/>
      <c r="AG67" s="17"/>
      <c r="AH67" s="17"/>
      <c r="AI67" s="17"/>
      <c r="AJ67" s="17"/>
      <c r="AK67" s="17"/>
    </row>
    <row r="68" spans="1:37" x14ac:dyDescent="0.25">
      <c r="A68" s="17"/>
      <c r="B68" s="17"/>
      <c r="C68" s="58">
        <v>3.5</v>
      </c>
      <c r="D68" s="44">
        <f t="shared" si="2"/>
        <v>12</v>
      </c>
      <c r="E68" s="43">
        <f t="shared" si="3"/>
        <v>14</v>
      </c>
      <c r="F68" s="44">
        <f t="shared" si="0"/>
        <v>14</v>
      </c>
      <c r="G68" s="43">
        <f t="shared" si="4"/>
        <v>16</v>
      </c>
      <c r="H68" s="70">
        <f t="shared" si="5"/>
        <v>11</v>
      </c>
      <c r="I68" s="71">
        <f t="shared" si="6"/>
        <v>12</v>
      </c>
      <c r="J68" s="17"/>
      <c r="K68" s="44">
        <f t="shared" si="7"/>
        <v>14</v>
      </c>
      <c r="L68" s="72">
        <f t="shared" si="1"/>
        <v>16</v>
      </c>
      <c r="M68" s="73">
        <f t="shared" si="8"/>
        <v>14.733231985365855</v>
      </c>
      <c r="N68" s="17"/>
      <c r="O68" s="17"/>
      <c r="P68" s="17"/>
      <c r="Q68" s="17"/>
      <c r="R68" s="17"/>
      <c r="S68" s="17"/>
      <c r="T68" s="44">
        <v>0.18</v>
      </c>
      <c r="U68" s="43">
        <v>2.375</v>
      </c>
      <c r="V68" s="17"/>
      <c r="W68" s="17"/>
      <c r="X68" s="17"/>
      <c r="Y68" s="17"/>
      <c r="Z68" s="17"/>
      <c r="AA68" s="17"/>
      <c r="AB68" s="17"/>
      <c r="AC68" s="17"/>
      <c r="AD68" s="17"/>
      <c r="AE68" s="17"/>
      <c r="AF68" s="17"/>
      <c r="AG68" s="17"/>
      <c r="AH68" s="17"/>
      <c r="AI68" s="17"/>
      <c r="AJ68" s="17"/>
      <c r="AK68" s="17"/>
    </row>
    <row r="69" spans="1:37" x14ac:dyDescent="0.25">
      <c r="A69" s="17"/>
      <c r="B69" s="17"/>
      <c r="C69" s="58">
        <v>4</v>
      </c>
      <c r="D69" s="44">
        <f t="shared" si="2"/>
        <v>19</v>
      </c>
      <c r="E69" s="43">
        <f t="shared" si="3"/>
        <v>23</v>
      </c>
      <c r="F69" s="44">
        <f t="shared" si="0"/>
        <v>30</v>
      </c>
      <c r="G69" s="43">
        <f t="shared" si="4"/>
        <v>35</v>
      </c>
      <c r="H69" s="70">
        <f t="shared" si="5"/>
        <v>22</v>
      </c>
      <c r="I69" s="71">
        <f t="shared" si="6"/>
        <v>25</v>
      </c>
      <c r="J69" s="17"/>
      <c r="K69" s="44">
        <f t="shared" si="7"/>
        <v>30</v>
      </c>
      <c r="L69" s="72">
        <f t="shared" si="1"/>
        <v>35</v>
      </c>
      <c r="M69" s="73">
        <f t="shared" si="8"/>
        <v>31.833079963414637</v>
      </c>
      <c r="N69" s="17"/>
      <c r="O69" s="17"/>
      <c r="P69" s="17"/>
      <c r="Q69" s="17"/>
      <c r="R69" s="17"/>
      <c r="S69" s="17"/>
      <c r="T69" s="44">
        <v>0.2</v>
      </c>
      <c r="U69" s="43">
        <v>2.387</v>
      </c>
      <c r="V69" s="17"/>
      <c r="W69" s="17"/>
      <c r="X69" s="17"/>
      <c r="Y69" s="17"/>
      <c r="Z69" s="17"/>
      <c r="AA69" s="17"/>
      <c r="AB69" s="17"/>
      <c r="AC69" s="17"/>
      <c r="AD69" s="17"/>
      <c r="AE69" s="17"/>
      <c r="AF69" s="17"/>
      <c r="AG69" s="17"/>
      <c r="AH69" s="17"/>
      <c r="AI69" s="17"/>
      <c r="AJ69" s="17"/>
      <c r="AK69" s="17"/>
    </row>
    <row r="70" spans="1:37" x14ac:dyDescent="0.25">
      <c r="A70" s="17"/>
      <c r="B70" s="17"/>
      <c r="C70" s="58">
        <v>4.5</v>
      </c>
      <c r="D70" s="44">
        <f t="shared" si="2"/>
        <v>24</v>
      </c>
      <c r="E70" s="43">
        <f t="shared" si="3"/>
        <v>29</v>
      </c>
      <c r="F70" s="44">
        <f t="shared" si="0"/>
        <v>49</v>
      </c>
      <c r="G70" s="43">
        <f t="shared" si="4"/>
        <v>60</v>
      </c>
      <c r="H70" s="70">
        <f t="shared" si="5"/>
        <v>36</v>
      </c>
      <c r="I70" s="71">
        <f t="shared" si="6"/>
        <v>44</v>
      </c>
      <c r="J70" s="17"/>
      <c r="K70" s="44">
        <f t="shared" si="7"/>
        <v>49</v>
      </c>
      <c r="L70" s="72">
        <f t="shared" si="1"/>
        <v>60</v>
      </c>
      <c r="M70" s="73">
        <f t="shared" si="8"/>
        <v>53.032775919512197</v>
      </c>
      <c r="N70" s="17"/>
      <c r="O70" s="17"/>
      <c r="P70" s="17"/>
      <c r="Q70" s="17"/>
      <c r="R70" s="17"/>
      <c r="S70" s="17"/>
      <c r="T70" s="44">
        <v>0.22</v>
      </c>
      <c r="U70" s="43">
        <v>2.3919999999999999</v>
      </c>
      <c r="V70" s="17"/>
      <c r="W70" s="17"/>
      <c r="X70" s="17"/>
      <c r="Y70" s="17"/>
      <c r="Z70" s="17"/>
      <c r="AA70" s="17"/>
      <c r="AB70" s="17"/>
      <c r="AC70" s="17"/>
      <c r="AD70" s="17"/>
      <c r="AE70" s="17"/>
      <c r="AF70" s="17"/>
      <c r="AG70" s="17"/>
      <c r="AH70" s="17"/>
      <c r="AI70" s="17"/>
      <c r="AJ70" s="17"/>
      <c r="AK70" s="17"/>
    </row>
    <row r="71" spans="1:37" ht="15.75" thickBot="1" x14ac:dyDescent="0.3">
      <c r="A71" s="17"/>
      <c r="B71" s="17"/>
      <c r="C71" s="59">
        <v>5</v>
      </c>
      <c r="D71" s="46">
        <f t="shared" si="2"/>
        <v>28</v>
      </c>
      <c r="E71" s="61">
        <f t="shared" si="3"/>
        <v>33</v>
      </c>
      <c r="F71" s="46">
        <f t="shared" si="0"/>
        <v>68</v>
      </c>
      <c r="G71" s="61">
        <f t="shared" si="4"/>
        <v>85</v>
      </c>
      <c r="H71" s="74">
        <f t="shared" si="5"/>
        <v>46</v>
      </c>
      <c r="I71" s="75">
        <f t="shared" si="6"/>
        <v>58</v>
      </c>
      <c r="J71" s="17"/>
      <c r="K71" s="46">
        <f t="shared" si="7"/>
        <v>68</v>
      </c>
      <c r="L71" s="63">
        <f t="shared" si="1"/>
        <v>85</v>
      </c>
      <c r="M71" s="76">
        <f t="shared" si="8"/>
        <v>74.232471875609761</v>
      </c>
      <c r="N71" s="17"/>
      <c r="O71" s="17"/>
      <c r="P71" s="17"/>
      <c r="Q71" s="17"/>
      <c r="R71" s="17"/>
      <c r="S71" s="17"/>
      <c r="T71" s="44">
        <v>0.24</v>
      </c>
      <c r="U71" s="43">
        <v>2.3860000000000001</v>
      </c>
      <c r="V71" s="17"/>
      <c r="W71" s="17"/>
      <c r="X71" s="17"/>
      <c r="Y71" s="17"/>
      <c r="Z71" s="17"/>
      <c r="AA71" s="17"/>
      <c r="AB71" s="17"/>
      <c r="AC71" s="17"/>
      <c r="AD71" s="17"/>
      <c r="AE71" s="17"/>
      <c r="AF71" s="17"/>
      <c r="AG71" s="17"/>
      <c r="AH71" s="17"/>
      <c r="AI71" s="17"/>
      <c r="AJ71" s="17"/>
      <c r="AK71" s="17"/>
    </row>
    <row r="72" spans="1:37" x14ac:dyDescent="0.25">
      <c r="A72" s="17"/>
      <c r="B72" s="17"/>
      <c r="C72" s="25"/>
      <c r="D72" s="17"/>
      <c r="E72" s="17"/>
      <c r="F72" s="17"/>
      <c r="G72" s="17"/>
      <c r="H72" s="17"/>
      <c r="I72" s="17"/>
      <c r="J72" s="17"/>
      <c r="K72" s="17"/>
      <c r="L72" s="17"/>
      <c r="M72" s="17"/>
      <c r="N72" s="17"/>
      <c r="O72" s="17"/>
      <c r="P72" s="17"/>
      <c r="Q72" s="17"/>
      <c r="R72" s="17"/>
      <c r="S72" s="17"/>
      <c r="T72" s="44">
        <v>0.26</v>
      </c>
      <c r="U72" s="43">
        <v>2.331</v>
      </c>
      <c r="V72" s="17"/>
      <c r="W72" s="17"/>
      <c r="X72" s="17"/>
      <c r="Y72" s="17"/>
      <c r="Z72" s="17"/>
      <c r="AA72" s="17"/>
      <c r="AB72" s="17"/>
      <c r="AC72" s="17"/>
      <c r="AD72" s="17"/>
      <c r="AE72" s="17"/>
      <c r="AF72" s="17"/>
      <c r="AG72" s="17"/>
      <c r="AH72" s="17"/>
      <c r="AI72" s="17"/>
      <c r="AJ72" s="17"/>
      <c r="AK72" s="17"/>
    </row>
    <row r="73" spans="1:37" x14ac:dyDescent="0.25">
      <c r="A73" s="17"/>
      <c r="B73" s="17"/>
      <c r="C73" s="17"/>
      <c r="D73" s="17"/>
      <c r="E73" s="17"/>
      <c r="F73" s="17"/>
      <c r="G73" s="17"/>
      <c r="H73" s="17"/>
      <c r="I73" s="17"/>
      <c r="J73" s="17"/>
      <c r="K73" s="17"/>
      <c r="L73" s="17"/>
      <c r="M73" s="17"/>
      <c r="N73" s="17"/>
      <c r="O73" s="17"/>
      <c r="P73" s="17"/>
      <c r="Q73" s="17"/>
      <c r="R73" s="17"/>
      <c r="S73" s="17"/>
      <c r="T73" s="44">
        <v>0.28000000000000003</v>
      </c>
      <c r="U73" s="43">
        <v>2.1520000000000001</v>
      </c>
      <c r="V73" s="17"/>
      <c r="W73" s="17"/>
      <c r="X73" s="17"/>
      <c r="Y73" s="17"/>
      <c r="Z73" s="17"/>
      <c r="AA73" s="17"/>
      <c r="AB73" s="17"/>
      <c r="AC73" s="17"/>
      <c r="AD73" s="17"/>
      <c r="AE73" s="17"/>
      <c r="AF73" s="17"/>
      <c r="AG73" s="17"/>
      <c r="AH73" s="17"/>
      <c r="AI73" s="17"/>
      <c r="AJ73" s="17"/>
      <c r="AK73" s="17"/>
    </row>
    <row r="74" spans="1:37" ht="15.75" thickBot="1" x14ac:dyDescent="0.3">
      <c r="A74" s="17"/>
      <c r="B74" s="17"/>
      <c r="C74" s="17"/>
      <c r="D74" s="17"/>
      <c r="E74" s="17"/>
      <c r="F74" s="17"/>
      <c r="G74" s="17"/>
      <c r="H74" s="17"/>
      <c r="I74" s="17"/>
      <c r="J74" s="17"/>
      <c r="K74" s="17"/>
      <c r="L74" s="17"/>
      <c r="M74" s="17"/>
      <c r="N74" s="17"/>
      <c r="O74" s="17"/>
      <c r="P74" s="17"/>
      <c r="Q74" s="17"/>
      <c r="R74" s="17"/>
      <c r="S74" s="17"/>
      <c r="T74" s="46">
        <v>0.3</v>
      </c>
      <c r="U74" s="61">
        <v>1.9590000000000001</v>
      </c>
      <c r="V74" s="17"/>
      <c r="W74" s="17"/>
      <c r="X74" s="17"/>
      <c r="Y74" s="17"/>
      <c r="Z74" s="17"/>
      <c r="AA74" s="17"/>
      <c r="AB74" s="17"/>
      <c r="AC74" s="17"/>
      <c r="AD74" s="17"/>
      <c r="AE74" s="17"/>
      <c r="AF74" s="17"/>
      <c r="AG74" s="17"/>
      <c r="AH74" s="17"/>
      <c r="AI74" s="17"/>
      <c r="AJ74" s="17"/>
      <c r="AK74" s="17"/>
    </row>
    <row r="75" spans="1:37"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row>
    <row r="76" spans="1:37" ht="18.75" x14ac:dyDescent="0.3">
      <c r="A76" s="17"/>
      <c r="B76" s="17"/>
      <c r="C76" s="17"/>
      <c r="D76" s="17"/>
      <c r="E76" s="17"/>
      <c r="F76" s="17"/>
      <c r="G76" s="17"/>
      <c r="H76" s="17"/>
      <c r="I76" s="17"/>
      <c r="J76" s="17"/>
      <c r="K76" s="17"/>
      <c r="L76" s="17"/>
      <c r="M76" s="17"/>
      <c r="N76" s="17"/>
      <c r="O76" s="17"/>
      <c r="P76" s="17"/>
      <c r="Q76" s="17"/>
      <c r="R76" s="17"/>
      <c r="S76" s="17"/>
      <c r="T76" s="17"/>
      <c r="U76" s="17"/>
      <c r="V76" s="17"/>
      <c r="W76" s="17"/>
      <c r="X76" s="21" t="s">
        <v>67</v>
      </c>
      <c r="Y76" s="17"/>
      <c r="Z76" s="17"/>
      <c r="AA76" s="17"/>
      <c r="AB76" s="17"/>
      <c r="AC76" s="17"/>
      <c r="AD76" s="17"/>
      <c r="AE76" s="17"/>
      <c r="AF76" s="17"/>
      <c r="AG76" s="17"/>
      <c r="AH76" s="17"/>
      <c r="AI76" s="17"/>
      <c r="AJ76" s="17"/>
      <c r="AK76" s="17"/>
    </row>
    <row r="77" spans="1:37"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row>
    <row r="78" spans="1:37"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row>
    <row r="79" spans="1:37" ht="24" thickBot="1" x14ac:dyDescent="0.4">
      <c r="A79" s="35" t="s">
        <v>61</v>
      </c>
      <c r="B79" s="17"/>
      <c r="C79" s="17"/>
      <c r="D79" s="17"/>
      <c r="E79" s="17"/>
      <c r="F79" s="17"/>
      <c r="G79" s="17"/>
      <c r="H79" s="17"/>
      <c r="I79" s="17"/>
      <c r="J79" s="51" t="s">
        <v>64</v>
      </c>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row>
    <row r="80" spans="1:37" ht="18.75" x14ac:dyDescent="0.3">
      <c r="A80" s="17"/>
      <c r="B80" s="50" t="s">
        <v>19</v>
      </c>
      <c r="C80" s="39"/>
      <c r="D80" s="39"/>
      <c r="E80" s="39"/>
      <c r="F80" s="39"/>
      <c r="G80" s="39"/>
      <c r="H80" s="39"/>
      <c r="I80" s="39"/>
      <c r="J80" s="39"/>
      <c r="K80" s="39"/>
      <c r="L80" s="39"/>
      <c r="M80" s="39"/>
      <c r="N80" s="39"/>
      <c r="O80" s="39"/>
      <c r="P80" s="39"/>
      <c r="Q80" s="39"/>
      <c r="R80" s="40"/>
      <c r="S80" s="17"/>
      <c r="T80" s="17"/>
      <c r="U80" s="17"/>
      <c r="V80" s="17"/>
      <c r="W80" s="17"/>
      <c r="X80" s="17"/>
      <c r="Y80" s="17"/>
      <c r="Z80" s="17"/>
      <c r="AA80" s="17"/>
      <c r="AB80" s="17"/>
      <c r="AC80" s="17"/>
      <c r="AD80" s="17"/>
      <c r="AE80" s="17"/>
      <c r="AF80" s="17"/>
      <c r="AG80" s="17"/>
      <c r="AH80" s="17"/>
      <c r="AI80" s="17"/>
      <c r="AJ80" s="17"/>
      <c r="AK80" s="17"/>
    </row>
    <row r="81" spans="1:37" ht="18.75" customHeight="1" x14ac:dyDescent="0.3">
      <c r="A81" s="17"/>
      <c r="B81" s="41"/>
      <c r="C81" s="100" t="s">
        <v>50</v>
      </c>
      <c r="D81" s="100"/>
      <c r="E81" s="100"/>
      <c r="F81" s="100"/>
      <c r="G81" s="100"/>
      <c r="H81" s="100"/>
      <c r="I81" s="100"/>
      <c r="J81" s="100"/>
      <c r="K81" s="100"/>
      <c r="L81" s="100"/>
      <c r="M81" s="100"/>
      <c r="N81" s="100"/>
      <c r="O81" s="100"/>
      <c r="P81" s="100"/>
      <c r="Q81" s="100"/>
      <c r="R81" s="101"/>
      <c r="S81" s="17"/>
      <c r="T81" s="17"/>
      <c r="U81" s="17"/>
      <c r="V81" s="17"/>
      <c r="W81" s="17"/>
      <c r="X81" s="17"/>
      <c r="Y81" s="17"/>
      <c r="Z81" s="17"/>
      <c r="AA81" s="17"/>
      <c r="AB81" s="17"/>
      <c r="AC81" s="17"/>
      <c r="AD81" s="17"/>
      <c r="AE81" s="17"/>
      <c r="AF81" s="99" t="s">
        <v>69</v>
      </c>
      <c r="AG81" s="99"/>
      <c r="AH81" s="99"/>
      <c r="AI81" s="99"/>
      <c r="AJ81" s="17"/>
      <c r="AK81" s="17"/>
    </row>
    <row r="82" spans="1:37" x14ac:dyDescent="0.25">
      <c r="A82" s="17"/>
      <c r="B82" s="42" t="s">
        <v>49</v>
      </c>
      <c r="C82" s="26">
        <v>0</v>
      </c>
      <c r="D82" s="26">
        <v>0.02</v>
      </c>
      <c r="E82" s="26">
        <v>0.04</v>
      </c>
      <c r="F82" s="26">
        <v>0.06</v>
      </c>
      <c r="G82" s="26">
        <v>0.08</v>
      </c>
      <c r="H82" s="26">
        <v>0.1</v>
      </c>
      <c r="I82" s="26">
        <v>0.12</v>
      </c>
      <c r="J82" s="26">
        <v>0.14000000000000001</v>
      </c>
      <c r="K82" s="26">
        <v>0.16</v>
      </c>
      <c r="L82" s="26">
        <v>0.18</v>
      </c>
      <c r="M82" s="26">
        <v>0.2</v>
      </c>
      <c r="N82" s="26">
        <v>0.22</v>
      </c>
      <c r="O82" s="26">
        <v>0.24</v>
      </c>
      <c r="P82" s="26">
        <v>0.26</v>
      </c>
      <c r="Q82" s="26">
        <v>0.28000000000000003</v>
      </c>
      <c r="R82" s="43">
        <v>0.3</v>
      </c>
      <c r="S82" s="17"/>
      <c r="T82" s="17"/>
      <c r="U82" s="17"/>
      <c r="V82" s="17"/>
      <c r="W82" s="17"/>
      <c r="X82" s="17"/>
      <c r="Y82" s="17"/>
      <c r="Z82" s="17"/>
      <c r="AA82" s="17"/>
      <c r="AB82" s="17"/>
      <c r="AC82" s="17"/>
      <c r="AD82" s="17"/>
      <c r="AE82" s="17"/>
      <c r="AF82" s="99"/>
      <c r="AG82" s="99"/>
      <c r="AH82" s="99"/>
      <c r="AI82" s="99"/>
      <c r="AJ82" s="17"/>
      <c r="AK82" s="17"/>
    </row>
    <row r="83" spans="1:37" x14ac:dyDescent="0.25">
      <c r="A83" s="17"/>
      <c r="B83" s="42">
        <v>0</v>
      </c>
      <c r="C83" s="26">
        <v>0</v>
      </c>
      <c r="D83" s="26">
        <v>0</v>
      </c>
      <c r="E83" s="26">
        <v>0</v>
      </c>
      <c r="F83" s="26">
        <v>0</v>
      </c>
      <c r="G83" s="26">
        <v>0</v>
      </c>
      <c r="H83" s="26">
        <v>0</v>
      </c>
      <c r="I83" s="26">
        <v>0</v>
      </c>
      <c r="J83" s="26">
        <v>0</v>
      </c>
      <c r="K83" s="26">
        <v>0</v>
      </c>
      <c r="L83" s="26">
        <v>0</v>
      </c>
      <c r="M83" s="26">
        <v>0</v>
      </c>
      <c r="N83" s="26">
        <v>0</v>
      </c>
      <c r="O83" s="26">
        <v>0</v>
      </c>
      <c r="P83" s="26">
        <v>0</v>
      </c>
      <c r="Q83" s="26">
        <v>0</v>
      </c>
      <c r="R83" s="43">
        <v>0</v>
      </c>
      <c r="S83" s="17"/>
      <c r="T83" s="17"/>
      <c r="U83" s="17"/>
      <c r="V83" s="17"/>
      <c r="W83" s="17"/>
      <c r="X83" s="17"/>
      <c r="Y83" s="17"/>
      <c r="Z83" s="17"/>
      <c r="AA83" s="17"/>
      <c r="AB83" s="17"/>
      <c r="AC83" s="17"/>
      <c r="AD83" s="17"/>
      <c r="AE83" s="17"/>
      <c r="AF83" s="99"/>
      <c r="AG83" s="99"/>
      <c r="AH83" s="99"/>
      <c r="AI83" s="99"/>
      <c r="AJ83" s="17"/>
      <c r="AK83" s="17"/>
    </row>
    <row r="84" spans="1:37" x14ac:dyDescent="0.25">
      <c r="A84" s="17"/>
      <c r="B84" s="44">
        <v>0.5</v>
      </c>
      <c r="C84" s="89">
        <f>C102+C120*C$94</f>
        <v>0</v>
      </c>
      <c r="D84" s="89">
        <f t="shared" ref="D84:R84" si="9">D102+D120*D$94</f>
        <v>0</v>
      </c>
      <c r="E84" s="89">
        <f t="shared" si="9"/>
        <v>0</v>
      </c>
      <c r="F84" s="89">
        <f t="shared" si="9"/>
        <v>0</v>
      </c>
      <c r="G84" s="89">
        <f t="shared" si="9"/>
        <v>0</v>
      </c>
      <c r="H84" s="89">
        <f>H102+H120*H$94</f>
        <v>0</v>
      </c>
      <c r="I84" s="89">
        <f t="shared" si="9"/>
        <v>0</v>
      </c>
      <c r="J84" s="89">
        <f t="shared" si="9"/>
        <v>0</v>
      </c>
      <c r="K84" s="89">
        <f t="shared" si="9"/>
        <v>0</v>
      </c>
      <c r="L84" s="89">
        <f t="shared" si="9"/>
        <v>0</v>
      </c>
      <c r="M84" s="89">
        <f t="shared" si="9"/>
        <v>0</v>
      </c>
      <c r="N84" s="89">
        <f t="shared" si="9"/>
        <v>0</v>
      </c>
      <c r="O84" s="89">
        <f t="shared" si="9"/>
        <v>0</v>
      </c>
      <c r="P84" s="89">
        <f t="shared" si="9"/>
        <v>0</v>
      </c>
      <c r="Q84" s="89">
        <f t="shared" si="9"/>
        <v>0</v>
      </c>
      <c r="R84" s="73">
        <f t="shared" si="9"/>
        <v>0</v>
      </c>
      <c r="S84" s="17"/>
      <c r="T84" s="17"/>
      <c r="U84" s="17"/>
      <c r="V84" s="17"/>
      <c r="W84" s="17"/>
      <c r="X84" s="17"/>
      <c r="Y84" s="17"/>
      <c r="Z84" s="17"/>
      <c r="AA84" s="17"/>
      <c r="AB84" s="17"/>
      <c r="AC84" s="17"/>
      <c r="AD84" s="17"/>
      <c r="AE84" s="17"/>
      <c r="AF84" s="99"/>
      <c r="AG84" s="99"/>
      <c r="AH84" s="99"/>
      <c r="AI84" s="99"/>
      <c r="AJ84" s="17"/>
      <c r="AK84" s="17"/>
    </row>
    <row r="85" spans="1:37" x14ac:dyDescent="0.25">
      <c r="A85" s="17"/>
      <c r="B85" s="44">
        <v>1</v>
      </c>
      <c r="C85" s="89">
        <f t="shared" ref="C85:R85" si="10">C103+C121*C$94</f>
        <v>0</v>
      </c>
      <c r="D85" s="89">
        <f t="shared" si="10"/>
        <v>0</v>
      </c>
      <c r="E85" s="89">
        <f t="shared" si="10"/>
        <v>0</v>
      </c>
      <c r="F85" s="89">
        <f t="shared" si="10"/>
        <v>0</v>
      </c>
      <c r="G85" s="89">
        <f t="shared" si="10"/>
        <v>0</v>
      </c>
      <c r="H85" s="89">
        <f t="shared" si="10"/>
        <v>0</v>
      </c>
      <c r="I85" s="89">
        <f t="shared" si="10"/>
        <v>0.37455715000000001</v>
      </c>
      <c r="J85" s="89">
        <f t="shared" si="10"/>
        <v>0</v>
      </c>
      <c r="K85" s="89">
        <f t="shared" si="10"/>
        <v>0</v>
      </c>
      <c r="L85" s="89">
        <f t="shared" si="10"/>
        <v>0</v>
      </c>
      <c r="M85" s="89">
        <f t="shared" si="10"/>
        <v>0</v>
      </c>
      <c r="N85" s="89">
        <f t="shared" si="10"/>
        <v>0</v>
      </c>
      <c r="O85" s="89">
        <f t="shared" si="10"/>
        <v>0</v>
      </c>
      <c r="P85" s="89">
        <f t="shared" si="10"/>
        <v>0</v>
      </c>
      <c r="Q85" s="89">
        <f t="shared" si="10"/>
        <v>0</v>
      </c>
      <c r="R85" s="73">
        <f t="shared" si="10"/>
        <v>0</v>
      </c>
      <c r="S85" s="17"/>
      <c r="T85" s="17"/>
      <c r="U85" s="17"/>
      <c r="V85" s="17"/>
      <c r="W85" s="17"/>
      <c r="X85" s="17"/>
      <c r="Y85" s="17"/>
      <c r="Z85" s="17"/>
      <c r="AA85" s="17"/>
      <c r="AB85" s="17"/>
      <c r="AC85" s="17"/>
      <c r="AD85" s="17"/>
      <c r="AE85" s="17"/>
      <c r="AF85" s="99"/>
      <c r="AG85" s="99"/>
      <c r="AH85" s="99"/>
      <c r="AI85" s="99"/>
      <c r="AJ85" s="17"/>
      <c r="AK85" s="17"/>
    </row>
    <row r="86" spans="1:37" x14ac:dyDescent="0.25">
      <c r="A86" s="17"/>
      <c r="B86" s="44">
        <v>1.5</v>
      </c>
      <c r="C86" s="89">
        <f t="shared" ref="C86:R86" si="11">C104+C122*C$94</f>
        <v>0</v>
      </c>
      <c r="D86" s="89">
        <f t="shared" si="11"/>
        <v>0</v>
      </c>
      <c r="E86" s="89">
        <f t="shared" si="11"/>
        <v>0</v>
      </c>
      <c r="F86" s="89">
        <f t="shared" si="11"/>
        <v>0</v>
      </c>
      <c r="G86" s="89">
        <f t="shared" si="11"/>
        <v>0</v>
      </c>
      <c r="H86" s="89">
        <f t="shared" si="11"/>
        <v>0.79435336000000012</v>
      </c>
      <c r="I86" s="89">
        <f t="shared" si="11"/>
        <v>0.88228289999999998</v>
      </c>
      <c r="J86" s="89">
        <f t="shared" si="11"/>
        <v>1.05610146</v>
      </c>
      <c r="K86" s="89">
        <f t="shared" si="11"/>
        <v>102374.3192</v>
      </c>
      <c r="L86" s="89">
        <f t="shared" si="11"/>
        <v>0</v>
      </c>
      <c r="M86" s="89">
        <f t="shared" si="11"/>
        <v>0</v>
      </c>
      <c r="N86" s="89">
        <f t="shared" si="11"/>
        <v>0</v>
      </c>
      <c r="O86" s="89">
        <f t="shared" si="11"/>
        <v>0</v>
      </c>
      <c r="P86" s="89">
        <f t="shared" si="11"/>
        <v>0</v>
      </c>
      <c r="Q86" s="89">
        <f t="shared" si="11"/>
        <v>0</v>
      </c>
      <c r="R86" s="73">
        <f t="shared" si="11"/>
        <v>0</v>
      </c>
      <c r="S86" s="17"/>
      <c r="T86" s="17"/>
      <c r="U86" s="17"/>
      <c r="V86" s="17"/>
      <c r="W86" s="17"/>
      <c r="X86" s="17"/>
      <c r="Y86" s="17"/>
      <c r="Z86" s="17"/>
      <c r="AA86" s="17"/>
      <c r="AB86" s="17"/>
      <c r="AC86" s="17"/>
      <c r="AD86" s="17"/>
      <c r="AE86" s="17"/>
      <c r="AF86" s="99"/>
      <c r="AG86" s="99"/>
      <c r="AH86" s="99"/>
      <c r="AI86" s="99"/>
      <c r="AJ86" s="17"/>
      <c r="AK86" s="17"/>
    </row>
    <row r="87" spans="1:37" x14ac:dyDescent="0.25">
      <c r="A87" s="17"/>
      <c r="B87" s="44">
        <v>2</v>
      </c>
      <c r="C87" s="89">
        <f t="shared" ref="C87:R87" si="12">C105+C123*C$94</f>
        <v>0</v>
      </c>
      <c r="D87" s="89">
        <f t="shared" si="12"/>
        <v>0</v>
      </c>
      <c r="E87" s="89">
        <f t="shared" si="12"/>
        <v>0</v>
      </c>
      <c r="F87" s="89">
        <f t="shared" si="12"/>
        <v>0</v>
      </c>
      <c r="G87" s="89">
        <f t="shared" si="12"/>
        <v>0</v>
      </c>
      <c r="H87" s="89">
        <f t="shared" si="12"/>
        <v>1.6644999600000001</v>
      </c>
      <c r="I87" s="89">
        <f t="shared" si="12"/>
        <v>1.8859157</v>
      </c>
      <c r="J87" s="89">
        <f t="shared" si="12"/>
        <v>2.1427738000000001</v>
      </c>
      <c r="K87" s="89">
        <f t="shared" si="12"/>
        <v>266.21553383999998</v>
      </c>
      <c r="L87" s="89">
        <f t="shared" si="12"/>
        <v>0</v>
      </c>
      <c r="M87" s="89">
        <f t="shared" si="12"/>
        <v>0</v>
      </c>
      <c r="N87" s="89">
        <f t="shared" si="12"/>
        <v>0</v>
      </c>
      <c r="O87" s="89">
        <f t="shared" si="12"/>
        <v>0</v>
      </c>
      <c r="P87" s="89">
        <f t="shared" si="12"/>
        <v>0</v>
      </c>
      <c r="Q87" s="89">
        <f t="shared" si="12"/>
        <v>0</v>
      </c>
      <c r="R87" s="73">
        <f t="shared" si="12"/>
        <v>0</v>
      </c>
      <c r="S87" s="17"/>
      <c r="T87" s="17"/>
      <c r="U87" s="17"/>
      <c r="V87" s="17"/>
      <c r="W87" s="17"/>
      <c r="X87" s="17"/>
      <c r="Y87" s="17"/>
      <c r="Z87" s="17"/>
      <c r="AA87" s="17"/>
      <c r="AB87" s="17"/>
      <c r="AC87" s="17"/>
      <c r="AD87" s="17"/>
      <c r="AE87" s="17"/>
      <c r="AF87" s="99"/>
      <c r="AG87" s="99"/>
      <c r="AH87" s="99"/>
      <c r="AI87" s="99"/>
      <c r="AJ87" s="17"/>
      <c r="AK87" s="17"/>
    </row>
    <row r="88" spans="1:37" x14ac:dyDescent="0.25">
      <c r="A88" s="17"/>
      <c r="B88" s="44">
        <v>2.5</v>
      </c>
      <c r="C88" s="89">
        <f t="shared" ref="C88:R88" si="13">C106+C124*C$94</f>
        <v>0</v>
      </c>
      <c r="D88" s="89">
        <f t="shared" si="13"/>
        <v>0</v>
      </c>
      <c r="E88" s="89">
        <f t="shared" si="13"/>
        <v>0</v>
      </c>
      <c r="F88" s="89">
        <f t="shared" si="13"/>
        <v>0</v>
      </c>
      <c r="G88" s="89">
        <f t="shared" si="13"/>
        <v>0</v>
      </c>
      <c r="H88" s="89">
        <f t="shared" si="13"/>
        <v>3.2039847999999997</v>
      </c>
      <c r="I88" s="89">
        <f t="shared" si="13"/>
        <v>3.4248312000000003</v>
      </c>
      <c r="J88" s="89">
        <f t="shared" si="13"/>
        <v>3.9811676</v>
      </c>
      <c r="K88" s="89">
        <f t="shared" si="13"/>
        <v>32.556927999999999</v>
      </c>
      <c r="L88" s="89">
        <f t="shared" si="13"/>
        <v>0</v>
      </c>
      <c r="M88" s="89">
        <f t="shared" si="13"/>
        <v>0</v>
      </c>
      <c r="N88" s="89">
        <f t="shared" si="13"/>
        <v>0</v>
      </c>
      <c r="O88" s="89">
        <f t="shared" si="13"/>
        <v>0</v>
      </c>
      <c r="P88" s="89">
        <f t="shared" si="13"/>
        <v>0</v>
      </c>
      <c r="Q88" s="89">
        <f t="shared" si="13"/>
        <v>0</v>
      </c>
      <c r="R88" s="73">
        <f t="shared" si="13"/>
        <v>0</v>
      </c>
      <c r="S88" s="17"/>
      <c r="T88" s="17"/>
      <c r="U88" s="17"/>
      <c r="V88" s="17"/>
      <c r="W88" s="17"/>
      <c r="X88" s="17"/>
      <c r="Y88" s="17"/>
      <c r="Z88" s="17"/>
      <c r="AA88" s="17"/>
      <c r="AB88" s="17"/>
      <c r="AC88" s="17"/>
      <c r="AD88" s="17"/>
      <c r="AE88" s="17"/>
      <c r="AF88" s="99"/>
      <c r="AG88" s="99"/>
      <c r="AH88" s="99"/>
      <c r="AI88" s="99"/>
      <c r="AJ88" s="17"/>
      <c r="AK88" s="17"/>
    </row>
    <row r="89" spans="1:37" x14ac:dyDescent="0.25">
      <c r="A89" s="17"/>
      <c r="B89" s="44">
        <v>3</v>
      </c>
      <c r="C89" s="89">
        <f t="shared" ref="C89:R89" si="14">C107+C125*C$94</f>
        <v>0</v>
      </c>
      <c r="D89" s="89">
        <f t="shared" si="14"/>
        <v>0</v>
      </c>
      <c r="E89" s="89">
        <f t="shared" si="14"/>
        <v>0</v>
      </c>
      <c r="F89" s="89">
        <f t="shared" si="14"/>
        <v>0</v>
      </c>
      <c r="G89" s="89">
        <f t="shared" si="14"/>
        <v>0</v>
      </c>
      <c r="H89" s="89">
        <f t="shared" si="14"/>
        <v>3.7102148000000001</v>
      </c>
      <c r="I89" s="89">
        <f t="shared" si="14"/>
        <v>9.1867498000000012</v>
      </c>
      <c r="J89" s="89">
        <f t="shared" si="14"/>
        <v>6.1404936000000001</v>
      </c>
      <c r="K89" s="89">
        <f t="shared" si="14"/>
        <v>22.751966400000001</v>
      </c>
      <c r="L89" s="89">
        <f t="shared" si="14"/>
        <v>0</v>
      </c>
      <c r="M89" s="89">
        <f t="shared" si="14"/>
        <v>0</v>
      </c>
      <c r="N89" s="89">
        <f t="shared" si="14"/>
        <v>0</v>
      </c>
      <c r="O89" s="89">
        <f t="shared" si="14"/>
        <v>0</v>
      </c>
      <c r="P89" s="89">
        <f t="shared" si="14"/>
        <v>0</v>
      </c>
      <c r="Q89" s="89">
        <f t="shared" si="14"/>
        <v>0</v>
      </c>
      <c r="R89" s="73">
        <f t="shared" si="14"/>
        <v>0</v>
      </c>
      <c r="S89" s="17"/>
      <c r="T89" s="17"/>
      <c r="U89" s="17"/>
      <c r="V89" s="17"/>
      <c r="W89" s="17"/>
      <c r="X89" s="17"/>
      <c r="Y89" s="17"/>
      <c r="Z89" s="17"/>
      <c r="AA89" s="17"/>
      <c r="AB89" s="17"/>
      <c r="AC89" s="17"/>
      <c r="AD89" s="17"/>
      <c r="AE89" s="17"/>
      <c r="AF89" s="99"/>
      <c r="AG89" s="99"/>
      <c r="AH89" s="99"/>
      <c r="AI89" s="99"/>
      <c r="AJ89" s="17"/>
      <c r="AK89" s="17"/>
    </row>
    <row r="90" spans="1:37" x14ac:dyDescent="0.25">
      <c r="A90" s="17"/>
      <c r="B90" s="44">
        <v>3.5</v>
      </c>
      <c r="C90" s="89">
        <f t="shared" ref="C90:R90" si="15">C108+C126*C$94</f>
        <v>0</v>
      </c>
      <c r="D90" s="89">
        <f t="shared" si="15"/>
        <v>0</v>
      </c>
      <c r="E90" s="89">
        <f t="shared" si="15"/>
        <v>0</v>
      </c>
      <c r="F90" s="89">
        <f t="shared" si="15"/>
        <v>0</v>
      </c>
      <c r="G90" s="89">
        <f t="shared" si="15"/>
        <v>0</v>
      </c>
      <c r="H90" s="89">
        <f t="shared" si="15"/>
        <v>18.739884000000004</v>
      </c>
      <c r="I90" s="89">
        <f t="shared" si="15"/>
        <v>10.036600999999999</v>
      </c>
      <c r="J90" s="89">
        <f t="shared" si="15"/>
        <v>11.023316700000001</v>
      </c>
      <c r="K90" s="89">
        <f t="shared" si="15"/>
        <v>24.910074399999999</v>
      </c>
      <c r="L90" s="89">
        <f t="shared" si="15"/>
        <v>0</v>
      </c>
      <c r="M90" s="89">
        <f t="shared" si="15"/>
        <v>0</v>
      </c>
      <c r="N90" s="89">
        <f t="shared" si="15"/>
        <v>0</v>
      </c>
      <c r="O90" s="89">
        <f t="shared" si="15"/>
        <v>0</v>
      </c>
      <c r="P90" s="89">
        <f t="shared" si="15"/>
        <v>0</v>
      </c>
      <c r="Q90" s="89">
        <f t="shared" si="15"/>
        <v>0</v>
      </c>
      <c r="R90" s="73">
        <f t="shared" si="15"/>
        <v>0</v>
      </c>
      <c r="S90" s="17"/>
      <c r="T90" s="17"/>
      <c r="U90" s="17"/>
      <c r="V90" s="17"/>
      <c r="W90" s="17"/>
      <c r="X90" s="17"/>
      <c r="Y90" s="17"/>
      <c r="Z90" s="17"/>
      <c r="AA90" s="17"/>
      <c r="AB90" s="17"/>
      <c r="AC90" s="17"/>
      <c r="AD90" s="17"/>
      <c r="AE90" s="17"/>
      <c r="AF90" s="99"/>
      <c r="AG90" s="99"/>
      <c r="AH90" s="99"/>
      <c r="AI90" s="99"/>
      <c r="AJ90" s="17"/>
      <c r="AK90" s="17"/>
    </row>
    <row r="91" spans="1:37" x14ac:dyDescent="0.25">
      <c r="A91" s="17"/>
      <c r="B91" s="44">
        <v>4</v>
      </c>
      <c r="C91" s="89">
        <f t="shared" ref="C91:R91" si="16">C109+C127*C$94</f>
        <v>0</v>
      </c>
      <c r="D91" s="89">
        <f t="shared" si="16"/>
        <v>0</v>
      </c>
      <c r="E91" s="89">
        <f t="shared" si="16"/>
        <v>0</v>
      </c>
      <c r="F91" s="89">
        <f t="shared" si="16"/>
        <v>0</v>
      </c>
      <c r="G91" s="89">
        <f t="shared" si="16"/>
        <v>0</v>
      </c>
      <c r="H91" s="89">
        <f t="shared" si="16"/>
        <v>13.830043800000002</v>
      </c>
      <c r="I91" s="89">
        <f t="shared" si="16"/>
        <v>18.182321200000001</v>
      </c>
      <c r="J91" s="89">
        <f t="shared" si="16"/>
        <v>20.3240032</v>
      </c>
      <c r="K91" s="89">
        <f t="shared" si="16"/>
        <v>33.484546399999999</v>
      </c>
      <c r="L91" s="89">
        <f t="shared" si="16"/>
        <v>0</v>
      </c>
      <c r="M91" s="89">
        <f t="shared" si="16"/>
        <v>0</v>
      </c>
      <c r="N91" s="89">
        <f t="shared" si="16"/>
        <v>0</v>
      </c>
      <c r="O91" s="89">
        <f t="shared" si="16"/>
        <v>0</v>
      </c>
      <c r="P91" s="89">
        <f t="shared" si="16"/>
        <v>0</v>
      </c>
      <c r="Q91" s="89">
        <f t="shared" si="16"/>
        <v>0</v>
      </c>
      <c r="R91" s="73">
        <f t="shared" si="16"/>
        <v>0</v>
      </c>
      <c r="S91" s="17"/>
      <c r="T91" s="17"/>
      <c r="U91" s="17"/>
      <c r="V91" s="17"/>
      <c r="W91" s="17"/>
      <c r="X91" s="17"/>
      <c r="Y91" s="17"/>
      <c r="Z91" s="17"/>
      <c r="AA91" s="17"/>
      <c r="AB91" s="17"/>
      <c r="AC91" s="17"/>
      <c r="AD91" s="17"/>
      <c r="AE91" s="17"/>
      <c r="AF91" s="99"/>
      <c r="AG91" s="99"/>
      <c r="AH91" s="99"/>
      <c r="AI91" s="99"/>
      <c r="AJ91" s="17"/>
      <c r="AK91" s="17"/>
    </row>
    <row r="92" spans="1:37" x14ac:dyDescent="0.25">
      <c r="A92" s="17"/>
      <c r="B92" s="44">
        <v>4.5</v>
      </c>
      <c r="C92" s="89">
        <f t="shared" ref="C92:R92" si="17">C110+C128*C$94</f>
        <v>0</v>
      </c>
      <c r="D92" s="89">
        <f t="shared" si="17"/>
        <v>0</v>
      </c>
      <c r="E92" s="89">
        <f t="shared" si="17"/>
        <v>0</v>
      </c>
      <c r="F92" s="89">
        <f t="shared" si="17"/>
        <v>0</v>
      </c>
      <c r="G92" s="89">
        <f t="shared" si="17"/>
        <v>0</v>
      </c>
      <c r="H92" s="89">
        <f t="shared" si="17"/>
        <v>16.172622399999998</v>
      </c>
      <c r="I92" s="89">
        <f>I110+I128*I$94</f>
        <v>50.107445500000004</v>
      </c>
      <c r="J92" s="89">
        <f t="shared" si="17"/>
        <v>57.168460099999997</v>
      </c>
      <c r="K92" s="89">
        <f t="shared" si="17"/>
        <v>40.337567200000002</v>
      </c>
      <c r="L92" s="89">
        <f t="shared" si="17"/>
        <v>0</v>
      </c>
      <c r="M92" s="89">
        <f t="shared" si="17"/>
        <v>0</v>
      </c>
      <c r="N92" s="89">
        <f t="shared" si="17"/>
        <v>0</v>
      </c>
      <c r="O92" s="89">
        <f t="shared" si="17"/>
        <v>0</v>
      </c>
      <c r="P92" s="89">
        <f t="shared" si="17"/>
        <v>0</v>
      </c>
      <c r="Q92" s="89">
        <f t="shared" si="17"/>
        <v>0</v>
      </c>
      <c r="R92" s="73">
        <f t="shared" si="17"/>
        <v>0</v>
      </c>
      <c r="S92" s="17"/>
      <c r="T92" s="17"/>
      <c r="U92" s="17"/>
      <c r="V92" s="17"/>
      <c r="W92" s="17"/>
      <c r="X92" s="17"/>
      <c r="Y92" s="17"/>
      <c r="Z92" s="17"/>
      <c r="AA92" s="17"/>
      <c r="AB92" s="17"/>
      <c r="AC92" s="17"/>
      <c r="AD92" s="17"/>
      <c r="AE92" s="17"/>
      <c r="AF92" s="17"/>
      <c r="AG92" s="17"/>
      <c r="AH92" s="17"/>
      <c r="AI92" s="17"/>
      <c r="AJ92" s="17"/>
      <c r="AK92" s="17"/>
    </row>
    <row r="93" spans="1:37" ht="15.75" thickBot="1" x14ac:dyDescent="0.3">
      <c r="A93" s="17"/>
      <c r="B93" s="46">
        <v>5</v>
      </c>
      <c r="C93" s="94">
        <f t="shared" ref="C93:R93" si="18">C111+C129*C$94</f>
        <v>0</v>
      </c>
      <c r="D93" s="94">
        <f t="shared" si="18"/>
        <v>0</v>
      </c>
      <c r="E93" s="94">
        <f t="shared" si="18"/>
        <v>0</v>
      </c>
      <c r="F93" s="94">
        <f t="shared" si="18"/>
        <v>0</v>
      </c>
      <c r="G93" s="94">
        <f t="shared" si="18"/>
        <v>0</v>
      </c>
      <c r="H93" s="94">
        <f t="shared" si="18"/>
        <v>31.93747948</v>
      </c>
      <c r="I93" s="94">
        <f t="shared" si="18"/>
        <v>58.037894199999997</v>
      </c>
      <c r="J93" s="94">
        <f t="shared" si="18"/>
        <v>29.909979800000002</v>
      </c>
      <c r="K93" s="94">
        <f t="shared" si="18"/>
        <v>43.241178399999995</v>
      </c>
      <c r="L93" s="94">
        <f t="shared" si="18"/>
        <v>0</v>
      </c>
      <c r="M93" s="94">
        <f t="shared" si="18"/>
        <v>0</v>
      </c>
      <c r="N93" s="94">
        <f t="shared" si="18"/>
        <v>0</v>
      </c>
      <c r="O93" s="94">
        <f t="shared" si="18"/>
        <v>0</v>
      </c>
      <c r="P93" s="94">
        <f t="shared" si="18"/>
        <v>0</v>
      </c>
      <c r="Q93" s="94">
        <f t="shared" si="18"/>
        <v>0</v>
      </c>
      <c r="R93" s="76">
        <f t="shared" si="18"/>
        <v>0</v>
      </c>
      <c r="S93" s="17"/>
      <c r="T93" s="17"/>
      <c r="U93" s="17"/>
      <c r="V93" s="17"/>
      <c r="W93" s="17"/>
      <c r="X93" s="17"/>
      <c r="Y93" s="17"/>
      <c r="Z93" s="17"/>
      <c r="AA93" s="17"/>
      <c r="AB93" s="17"/>
      <c r="AC93" s="17"/>
      <c r="AD93" s="17"/>
      <c r="AE93" s="17"/>
      <c r="AF93" s="17"/>
      <c r="AG93" s="17"/>
      <c r="AH93" s="17"/>
      <c r="AI93" s="17"/>
      <c r="AJ93" s="17"/>
      <c r="AK93" s="17"/>
    </row>
    <row r="94" spans="1:37" x14ac:dyDescent="0.25">
      <c r="A94" s="17"/>
      <c r="B94" s="17" t="s">
        <v>65</v>
      </c>
      <c r="C94" s="17">
        <v>1.19</v>
      </c>
      <c r="D94" s="17">
        <v>1.19</v>
      </c>
      <c r="E94" s="17">
        <v>1.19</v>
      </c>
      <c r="F94" s="17">
        <v>1.1919999999999999</v>
      </c>
      <c r="G94" s="17">
        <v>1.214</v>
      </c>
      <c r="H94" s="17">
        <v>1.202</v>
      </c>
      <c r="I94" s="17">
        <v>1.161</v>
      </c>
      <c r="J94" s="17">
        <v>1.1930000000000001</v>
      </c>
      <c r="K94" s="17">
        <v>1.1759999999999999</v>
      </c>
      <c r="L94" s="17">
        <v>1.18</v>
      </c>
      <c r="M94" s="17">
        <v>1.1890000000000001</v>
      </c>
      <c r="N94" s="17">
        <v>1.198</v>
      </c>
      <c r="O94" s="17">
        <v>1.1970000000000001</v>
      </c>
      <c r="P94" s="17">
        <v>1.206</v>
      </c>
      <c r="Q94" s="17">
        <v>1.1459999999999999</v>
      </c>
      <c r="R94" s="17">
        <v>1.3180000000000001</v>
      </c>
      <c r="S94" s="17"/>
      <c r="T94" s="17"/>
      <c r="U94" s="17"/>
      <c r="V94" s="17"/>
      <c r="W94" s="17"/>
      <c r="X94" s="17"/>
      <c r="Y94" s="17"/>
      <c r="Z94" s="17"/>
      <c r="AA94" s="17"/>
      <c r="AB94" s="17"/>
      <c r="AC94" s="17"/>
      <c r="AD94" s="17"/>
      <c r="AE94" s="17"/>
      <c r="AF94" s="17"/>
      <c r="AG94" s="17"/>
      <c r="AH94" s="17"/>
      <c r="AI94" s="17"/>
      <c r="AJ94" s="17"/>
      <c r="AK94" s="17"/>
    </row>
    <row r="95" spans="1:37" x14ac:dyDescent="0.25">
      <c r="A95" s="17"/>
      <c r="B95" s="17" t="s">
        <v>66</v>
      </c>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row>
    <row r="96" spans="1:37"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row>
    <row r="97" spans="1:37" ht="15.75" thickBot="1" x14ac:dyDescent="0.3">
      <c r="A97" s="17"/>
      <c r="B97" s="17"/>
      <c r="C97" s="17"/>
      <c r="D97" s="17"/>
      <c r="E97" s="17"/>
      <c r="F97" s="17"/>
      <c r="G97" s="17"/>
      <c r="H97" s="17"/>
      <c r="I97" s="17"/>
      <c r="J97" s="17" t="s">
        <v>20</v>
      </c>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row>
    <row r="98" spans="1:37" ht="18.75" x14ac:dyDescent="0.3">
      <c r="A98" s="17"/>
      <c r="B98" s="50" t="s">
        <v>19</v>
      </c>
      <c r="C98" s="39"/>
      <c r="D98" s="39"/>
      <c r="E98" s="39"/>
      <c r="F98" s="39"/>
      <c r="G98" s="39"/>
      <c r="H98" s="39"/>
      <c r="I98" s="39"/>
      <c r="J98" s="39"/>
      <c r="K98" s="39"/>
      <c r="L98" s="39"/>
      <c r="M98" s="39"/>
      <c r="N98" s="39"/>
      <c r="O98" s="39"/>
      <c r="P98" s="39"/>
      <c r="Q98" s="39"/>
      <c r="R98" s="40"/>
      <c r="S98" s="17"/>
      <c r="T98" s="17"/>
      <c r="U98" s="17"/>
      <c r="V98" s="17"/>
      <c r="W98" s="17"/>
      <c r="X98" s="17"/>
      <c r="Y98" s="17"/>
      <c r="Z98" s="17"/>
      <c r="AA98" s="17"/>
      <c r="AB98" s="17"/>
      <c r="AC98" s="17"/>
      <c r="AD98" s="17"/>
      <c r="AE98" s="17"/>
      <c r="AF98" s="17"/>
      <c r="AG98" s="17"/>
      <c r="AH98" s="17"/>
      <c r="AI98" s="17"/>
      <c r="AJ98" s="17"/>
      <c r="AK98" s="17"/>
    </row>
    <row r="99" spans="1:37" ht="18.75" x14ac:dyDescent="0.3">
      <c r="A99" s="17"/>
      <c r="B99" s="41"/>
      <c r="C99" s="100" t="s">
        <v>50</v>
      </c>
      <c r="D99" s="100"/>
      <c r="E99" s="100"/>
      <c r="F99" s="100"/>
      <c r="G99" s="100"/>
      <c r="H99" s="100"/>
      <c r="I99" s="100"/>
      <c r="J99" s="100"/>
      <c r="K99" s="100"/>
      <c r="L99" s="100"/>
      <c r="M99" s="100"/>
      <c r="N99" s="100"/>
      <c r="O99" s="100"/>
      <c r="P99" s="100"/>
      <c r="Q99" s="100"/>
      <c r="R99" s="101"/>
      <c r="S99" s="17"/>
      <c r="T99" s="17"/>
      <c r="U99" s="17"/>
      <c r="V99" s="17"/>
      <c r="W99" s="17"/>
      <c r="X99" s="17"/>
      <c r="Y99" s="17"/>
      <c r="Z99" s="17"/>
      <c r="AA99" s="17"/>
      <c r="AB99" s="17"/>
      <c r="AC99" s="17"/>
      <c r="AD99" s="17"/>
      <c r="AE99" s="17"/>
      <c r="AF99" s="17"/>
      <c r="AG99" s="17"/>
      <c r="AH99" s="17"/>
      <c r="AI99" s="17"/>
      <c r="AJ99" s="17"/>
      <c r="AK99" s="17"/>
    </row>
    <row r="100" spans="1:37" x14ac:dyDescent="0.25">
      <c r="A100" s="17"/>
      <c r="B100" s="42" t="s">
        <v>49</v>
      </c>
      <c r="C100" s="26">
        <v>0</v>
      </c>
      <c r="D100" s="26">
        <v>0.02</v>
      </c>
      <c r="E100" s="26">
        <v>0.04</v>
      </c>
      <c r="F100" s="26">
        <v>0.06</v>
      </c>
      <c r="G100" s="26">
        <v>0.08</v>
      </c>
      <c r="H100" s="26">
        <v>0.1</v>
      </c>
      <c r="I100" s="26">
        <v>0.12</v>
      </c>
      <c r="J100" s="26">
        <v>0.14000000000000001</v>
      </c>
      <c r="K100" s="26">
        <v>0.16</v>
      </c>
      <c r="L100" s="26">
        <v>0.18</v>
      </c>
      <c r="M100" s="26">
        <v>0.2</v>
      </c>
      <c r="N100" s="26">
        <v>0.22</v>
      </c>
      <c r="O100" s="26">
        <v>0.24</v>
      </c>
      <c r="P100" s="26">
        <v>0.26</v>
      </c>
      <c r="Q100" s="26">
        <v>0.28000000000000003</v>
      </c>
      <c r="R100" s="43">
        <v>0.3</v>
      </c>
      <c r="S100" s="17"/>
      <c r="T100" s="17"/>
      <c r="U100" s="17"/>
      <c r="V100" s="17"/>
      <c r="W100" s="17"/>
      <c r="X100" s="17"/>
      <c r="Y100" s="17"/>
      <c r="Z100" s="17"/>
      <c r="AA100" s="17"/>
      <c r="AB100" s="17"/>
      <c r="AC100" s="17"/>
      <c r="AD100" s="17"/>
      <c r="AE100" s="17"/>
      <c r="AF100" s="17"/>
      <c r="AG100" s="17"/>
      <c r="AH100" s="17"/>
      <c r="AI100" s="17"/>
      <c r="AJ100" s="17"/>
      <c r="AK100" s="17"/>
    </row>
    <row r="101" spans="1:37" x14ac:dyDescent="0.25">
      <c r="A101" s="17"/>
      <c r="B101" s="42">
        <v>0</v>
      </c>
      <c r="C101" s="26">
        <v>0</v>
      </c>
      <c r="D101" s="26">
        <v>0</v>
      </c>
      <c r="E101" s="26">
        <v>0</v>
      </c>
      <c r="F101" s="26">
        <v>0</v>
      </c>
      <c r="G101" s="26">
        <v>0</v>
      </c>
      <c r="H101" s="26">
        <v>0</v>
      </c>
      <c r="I101" s="26">
        <v>0</v>
      </c>
      <c r="J101" s="26">
        <v>0</v>
      </c>
      <c r="K101" s="26">
        <v>0</v>
      </c>
      <c r="L101" s="26">
        <v>0</v>
      </c>
      <c r="M101" s="26">
        <v>0</v>
      </c>
      <c r="N101" s="26">
        <v>0</v>
      </c>
      <c r="O101" s="26">
        <v>0</v>
      </c>
      <c r="P101" s="26">
        <v>0</v>
      </c>
      <c r="Q101" s="26">
        <v>0</v>
      </c>
      <c r="R101" s="43">
        <v>0</v>
      </c>
      <c r="S101" s="17"/>
      <c r="T101" s="17"/>
      <c r="U101" s="17"/>
      <c r="V101" s="17"/>
      <c r="W101" s="17"/>
      <c r="X101" s="17"/>
      <c r="Y101" s="17"/>
      <c r="Z101" s="17"/>
      <c r="AA101" s="17"/>
      <c r="AB101" s="17"/>
      <c r="AC101" s="17"/>
      <c r="AD101" s="17"/>
      <c r="AE101" s="17"/>
      <c r="AF101" s="17"/>
      <c r="AG101" s="17"/>
      <c r="AH101" s="17"/>
      <c r="AI101" s="17"/>
      <c r="AJ101" s="17"/>
      <c r="AK101" s="17"/>
    </row>
    <row r="102" spans="1:37" x14ac:dyDescent="0.25">
      <c r="A102" s="17"/>
      <c r="B102" s="44">
        <v>0.5</v>
      </c>
      <c r="C102" s="26"/>
      <c r="D102" s="26"/>
      <c r="E102" s="26"/>
      <c r="F102" s="26"/>
      <c r="G102" s="26"/>
      <c r="H102" s="26"/>
      <c r="I102" s="26"/>
      <c r="J102" s="36"/>
      <c r="K102" s="36"/>
      <c r="L102" s="36"/>
      <c r="M102" s="36"/>
      <c r="N102" s="36"/>
      <c r="O102" s="36"/>
      <c r="P102" s="36"/>
      <c r="Q102" s="36"/>
      <c r="R102" s="45"/>
      <c r="S102" s="17"/>
      <c r="T102" s="17"/>
      <c r="U102" s="17"/>
      <c r="V102" s="17"/>
      <c r="W102" s="17"/>
      <c r="X102" s="17"/>
      <c r="Y102" s="17"/>
      <c r="Z102" s="17"/>
      <c r="AA102" s="17"/>
      <c r="AB102" s="17"/>
      <c r="AC102" s="17"/>
      <c r="AD102" s="17"/>
      <c r="AE102" s="17"/>
      <c r="AF102" s="17"/>
      <c r="AG102" s="17"/>
      <c r="AH102" s="17"/>
      <c r="AI102" s="17"/>
      <c r="AJ102" s="17"/>
      <c r="AK102" s="17"/>
    </row>
    <row r="103" spans="1:37" x14ac:dyDescent="0.25">
      <c r="A103" s="17"/>
      <c r="B103" s="44">
        <v>1</v>
      </c>
      <c r="C103" s="26"/>
      <c r="D103" s="26"/>
      <c r="E103" s="26"/>
      <c r="F103" s="26"/>
      <c r="G103" s="26"/>
      <c r="H103" s="26"/>
      <c r="I103" s="92">
        <v>0.10387</v>
      </c>
      <c r="J103" s="26"/>
      <c r="K103" s="26"/>
      <c r="L103" s="26"/>
      <c r="M103" s="26"/>
      <c r="N103" s="26"/>
      <c r="O103" s="26"/>
      <c r="P103" s="26"/>
      <c r="Q103" s="26"/>
      <c r="R103" s="43"/>
      <c r="S103" s="17"/>
      <c r="T103" s="17"/>
      <c r="U103" s="17"/>
      <c r="V103" s="17"/>
      <c r="W103" s="17"/>
      <c r="X103" s="17"/>
      <c r="Y103" s="17"/>
      <c r="Z103" s="17"/>
      <c r="AA103" s="17"/>
      <c r="AB103" s="17"/>
      <c r="AC103" s="17"/>
      <c r="AD103" s="17"/>
      <c r="AE103" s="17"/>
      <c r="AF103" s="17"/>
      <c r="AG103" s="17"/>
      <c r="AH103" s="17"/>
      <c r="AI103" s="17"/>
      <c r="AJ103" s="17"/>
      <c r="AK103" s="17"/>
    </row>
    <row r="104" spans="1:37" x14ac:dyDescent="0.25">
      <c r="A104" s="17"/>
      <c r="B104" s="44">
        <v>1.5</v>
      </c>
      <c r="C104" s="26"/>
      <c r="D104" s="26"/>
      <c r="E104" s="26"/>
      <c r="F104" s="26"/>
      <c r="G104" s="26"/>
      <c r="H104" s="92">
        <v>0.1709</v>
      </c>
      <c r="I104" s="92">
        <v>0.18695999999999999</v>
      </c>
      <c r="J104" s="92">
        <v>0.1933</v>
      </c>
      <c r="K104" s="92">
        <v>102290</v>
      </c>
      <c r="L104" s="26"/>
      <c r="M104" s="26"/>
      <c r="N104" s="26"/>
      <c r="O104" s="26"/>
      <c r="P104" s="26"/>
      <c r="Q104" s="26"/>
      <c r="R104" s="43"/>
      <c r="S104" s="17"/>
      <c r="T104" s="17"/>
      <c r="U104" s="17"/>
      <c r="V104" s="17"/>
      <c r="W104" s="17"/>
      <c r="X104" s="17"/>
      <c r="Y104" s="17"/>
      <c r="Z104" s="17"/>
      <c r="AA104" s="17"/>
      <c r="AB104" s="17"/>
      <c r="AC104" s="17"/>
      <c r="AD104" s="17"/>
      <c r="AE104" s="17"/>
      <c r="AF104" s="17"/>
      <c r="AG104" s="17"/>
      <c r="AH104" s="17"/>
      <c r="AI104" s="17"/>
      <c r="AJ104" s="17"/>
      <c r="AK104" s="17"/>
    </row>
    <row r="105" spans="1:37" x14ac:dyDescent="0.25">
      <c r="A105" s="17"/>
      <c r="B105" s="44">
        <v>2</v>
      </c>
      <c r="C105" s="26"/>
      <c r="D105" s="26"/>
      <c r="E105" s="26"/>
      <c r="F105" s="26"/>
      <c r="G105" s="26"/>
      <c r="H105" s="92">
        <v>0.55027000000000004</v>
      </c>
      <c r="I105" s="92">
        <v>0.56969000000000003</v>
      </c>
      <c r="J105" s="92">
        <v>0.54820999999999998</v>
      </c>
      <c r="K105" s="92">
        <v>265.08</v>
      </c>
      <c r="L105" s="26"/>
      <c r="M105" s="26"/>
      <c r="N105" s="26"/>
      <c r="O105" s="26"/>
      <c r="P105" s="26"/>
      <c r="Q105" s="26"/>
      <c r="R105" s="43"/>
      <c r="S105" s="17"/>
      <c r="T105" s="17"/>
      <c r="U105" s="17"/>
      <c r="V105" s="17"/>
      <c r="W105" s="17"/>
      <c r="X105" s="17"/>
      <c r="Y105" s="17"/>
      <c r="Z105" s="17"/>
      <c r="AA105" s="17"/>
      <c r="AB105" s="17"/>
      <c r="AC105" s="17"/>
      <c r="AD105" s="17"/>
      <c r="AE105" s="17"/>
      <c r="AF105" s="17"/>
      <c r="AG105" s="17"/>
      <c r="AH105" s="17"/>
      <c r="AI105" s="17"/>
      <c r="AJ105" s="17"/>
      <c r="AK105" s="17"/>
    </row>
    <row r="106" spans="1:37" x14ac:dyDescent="0.25">
      <c r="A106" s="17"/>
      <c r="B106" s="44">
        <v>2.5</v>
      </c>
      <c r="C106" s="26"/>
      <c r="D106" s="26"/>
      <c r="E106" s="26"/>
      <c r="F106" s="26"/>
      <c r="G106" s="26"/>
      <c r="H106" s="92">
        <v>1.4581999999999999</v>
      </c>
      <c r="I106" s="92">
        <v>1.3824000000000001</v>
      </c>
      <c r="J106" s="92">
        <v>1.5317000000000001</v>
      </c>
      <c r="K106" s="92">
        <v>29.731000000000002</v>
      </c>
      <c r="L106" s="26"/>
      <c r="M106" s="26"/>
      <c r="N106" s="26"/>
      <c r="O106" s="26"/>
      <c r="P106" s="26"/>
      <c r="Q106" s="26"/>
      <c r="R106" s="43"/>
      <c r="S106" s="17"/>
      <c r="T106" s="17"/>
      <c r="U106" s="17"/>
      <c r="V106" s="17"/>
      <c r="W106" s="17"/>
      <c r="X106" s="17"/>
      <c r="Y106" s="17"/>
      <c r="Z106" s="17"/>
      <c r="AA106" s="17"/>
      <c r="AB106" s="17"/>
      <c r="AC106" s="17"/>
      <c r="AD106" s="17"/>
      <c r="AE106" s="17"/>
      <c r="AF106" s="17"/>
      <c r="AG106" s="17"/>
      <c r="AH106" s="17"/>
      <c r="AI106" s="17"/>
      <c r="AJ106" s="17"/>
      <c r="AK106" s="17"/>
    </row>
    <row r="107" spans="1:37" x14ac:dyDescent="0.25">
      <c r="A107" s="17"/>
      <c r="B107" s="44">
        <v>3</v>
      </c>
      <c r="C107" s="26"/>
      <c r="D107" s="26"/>
      <c r="E107" s="26"/>
      <c r="F107" s="26"/>
      <c r="G107" s="26"/>
      <c r="H107" s="92">
        <v>1.1651</v>
      </c>
      <c r="I107" s="92">
        <v>6.4447000000000001</v>
      </c>
      <c r="J107" s="92">
        <v>2.6387999999999998</v>
      </c>
      <c r="K107" s="92">
        <v>18.846</v>
      </c>
      <c r="L107" s="26"/>
      <c r="M107" s="26"/>
      <c r="N107" s="26"/>
      <c r="O107" s="26"/>
      <c r="P107" s="26"/>
      <c r="Q107" s="26"/>
      <c r="R107" s="43"/>
      <c r="S107" s="17"/>
      <c r="T107" s="17"/>
      <c r="U107" s="17"/>
      <c r="V107" s="17"/>
      <c r="W107" s="17"/>
      <c r="X107" s="17"/>
      <c r="Y107" s="17"/>
      <c r="Z107" s="17"/>
      <c r="AA107" s="17"/>
      <c r="AB107" s="17"/>
      <c r="AC107" s="17"/>
      <c r="AD107" s="17"/>
      <c r="AE107" s="17"/>
      <c r="AF107" s="17"/>
      <c r="AG107" s="17"/>
      <c r="AH107" s="17"/>
      <c r="AI107" s="17"/>
      <c r="AJ107" s="17"/>
      <c r="AK107" s="17"/>
    </row>
    <row r="108" spans="1:37" x14ac:dyDescent="0.25">
      <c r="A108" s="17"/>
      <c r="B108" s="44">
        <v>3.5</v>
      </c>
      <c r="C108" s="26"/>
      <c r="D108" s="26"/>
      <c r="E108" s="26"/>
      <c r="F108" s="26"/>
      <c r="G108" s="26"/>
      <c r="H108" s="92">
        <v>16.045000000000002</v>
      </c>
      <c r="I108" s="92">
        <v>6.2737999999999996</v>
      </c>
      <c r="J108" s="92">
        <v>6.4279999999999999</v>
      </c>
      <c r="K108" s="92">
        <v>19.657</v>
      </c>
      <c r="L108" s="26"/>
      <c r="M108" s="26"/>
      <c r="N108" s="26"/>
      <c r="O108" s="26"/>
      <c r="P108" s="26"/>
      <c r="Q108" s="26"/>
      <c r="R108" s="45"/>
      <c r="S108" s="17"/>
      <c r="T108" s="17"/>
      <c r="U108" s="17"/>
      <c r="V108" s="17"/>
      <c r="W108" s="17"/>
      <c r="X108" s="17"/>
      <c r="Y108" s="17"/>
      <c r="Z108" s="17"/>
      <c r="AA108" s="17"/>
      <c r="AB108" s="17"/>
      <c r="AC108" s="17"/>
      <c r="AD108" s="17"/>
      <c r="AE108" s="17"/>
      <c r="AF108" s="17"/>
      <c r="AG108" s="17"/>
      <c r="AH108" s="17"/>
      <c r="AI108" s="17"/>
      <c r="AJ108" s="17"/>
      <c r="AK108" s="17"/>
    </row>
    <row r="109" spans="1:37" x14ac:dyDescent="0.25">
      <c r="A109" s="17"/>
      <c r="B109" s="44">
        <v>4</v>
      </c>
      <c r="C109" s="26"/>
      <c r="D109" s="26"/>
      <c r="E109" s="26"/>
      <c r="F109" s="26"/>
      <c r="G109" s="26"/>
      <c r="H109" s="92">
        <v>9.4044000000000008</v>
      </c>
      <c r="I109" s="92">
        <v>13.249000000000001</v>
      </c>
      <c r="J109" s="92">
        <v>14.38</v>
      </c>
      <c r="K109" s="92">
        <v>26.911999999999999</v>
      </c>
      <c r="L109" s="36"/>
      <c r="M109" s="36"/>
      <c r="N109" s="36"/>
      <c r="O109" s="36"/>
      <c r="P109" s="36"/>
      <c r="Q109" s="36"/>
      <c r="R109" s="45"/>
      <c r="S109" s="17"/>
      <c r="T109" s="17"/>
      <c r="U109" s="17"/>
      <c r="V109" s="17"/>
      <c r="W109" s="17"/>
      <c r="X109" s="17"/>
      <c r="Y109" s="17"/>
      <c r="Z109" s="17"/>
      <c r="AA109" s="17"/>
      <c r="AB109" s="17"/>
      <c r="AC109" s="17"/>
      <c r="AD109" s="17"/>
      <c r="AE109" s="17"/>
      <c r="AF109" s="17"/>
      <c r="AG109" s="17"/>
      <c r="AH109" s="17"/>
      <c r="AI109" s="17"/>
      <c r="AJ109" s="17"/>
      <c r="AK109" s="17"/>
    </row>
    <row r="110" spans="1:37" x14ac:dyDescent="0.25">
      <c r="A110" s="17"/>
      <c r="B110" s="44">
        <v>4.5</v>
      </c>
      <c r="C110" s="26"/>
      <c r="D110" s="26"/>
      <c r="E110" s="26"/>
      <c r="F110" s="26"/>
      <c r="G110" s="26"/>
      <c r="H110" s="92">
        <v>10.654</v>
      </c>
      <c r="I110" s="92">
        <v>46.084000000000003</v>
      </c>
      <c r="J110" s="92">
        <v>51.65</v>
      </c>
      <c r="K110" s="92">
        <v>32.200000000000003</v>
      </c>
      <c r="L110" s="36"/>
      <c r="M110" s="36"/>
      <c r="N110" s="36"/>
      <c r="O110" s="36"/>
      <c r="P110" s="36"/>
      <c r="Q110" s="36"/>
      <c r="R110" s="45"/>
      <c r="S110" s="17"/>
      <c r="T110" s="17"/>
      <c r="U110" s="17"/>
      <c r="V110" s="17"/>
      <c r="W110" s="17"/>
      <c r="X110" s="17"/>
      <c r="Y110" s="17"/>
      <c r="Z110" s="17"/>
      <c r="AA110" s="17"/>
      <c r="AB110" s="17"/>
      <c r="AC110" s="17"/>
      <c r="AD110" s="17"/>
      <c r="AE110" s="17"/>
      <c r="AF110" s="17"/>
      <c r="AG110" s="17"/>
      <c r="AH110" s="17"/>
      <c r="AI110" s="17"/>
      <c r="AJ110" s="17"/>
      <c r="AK110" s="17"/>
    </row>
    <row r="111" spans="1:37" ht="15.75" thickBot="1" x14ac:dyDescent="0.3">
      <c r="A111" s="17"/>
      <c r="B111" s="46">
        <v>5</v>
      </c>
      <c r="C111" s="47"/>
      <c r="D111" s="47"/>
      <c r="E111" s="47"/>
      <c r="F111" s="47"/>
      <c r="G111" s="47"/>
      <c r="H111" s="93">
        <v>30.981000000000002</v>
      </c>
      <c r="I111" s="93">
        <v>54.622</v>
      </c>
      <c r="J111" s="93">
        <v>21.501000000000001</v>
      </c>
      <c r="K111" s="93">
        <v>34.131999999999998</v>
      </c>
      <c r="L111" s="48"/>
      <c r="M111" s="48"/>
      <c r="N111" s="48"/>
      <c r="O111" s="48"/>
      <c r="P111" s="48"/>
      <c r="Q111" s="48"/>
      <c r="R111" s="49"/>
      <c r="S111" s="17"/>
      <c r="T111" s="17"/>
      <c r="U111" s="17"/>
      <c r="V111" s="17"/>
      <c r="W111" s="17"/>
      <c r="X111" s="17"/>
      <c r="Y111" s="17"/>
      <c r="Z111" s="90"/>
      <c r="AA111" s="90"/>
      <c r="AB111" s="90"/>
      <c r="AC111" s="17"/>
      <c r="AD111" s="17"/>
      <c r="AE111" s="17"/>
      <c r="AF111" s="17"/>
      <c r="AG111" s="17"/>
      <c r="AH111" s="17"/>
      <c r="AI111" s="17"/>
      <c r="AJ111" s="17"/>
      <c r="AK111" s="17"/>
    </row>
    <row r="112" spans="1:37"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90"/>
      <c r="X112" s="90"/>
      <c r="Y112" s="90"/>
      <c r="Z112" s="90"/>
      <c r="AA112" s="90"/>
      <c r="AB112" s="90"/>
      <c r="AC112" s="17"/>
      <c r="AD112" s="17"/>
      <c r="AE112" s="17"/>
      <c r="AF112" s="17"/>
      <c r="AG112" s="17"/>
      <c r="AH112" s="17"/>
      <c r="AI112" s="17"/>
      <c r="AJ112" s="17"/>
      <c r="AK112" s="17"/>
    </row>
    <row r="113" spans="1:49"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90"/>
      <c r="X113" s="90"/>
      <c r="Y113" s="90"/>
      <c r="Z113" s="90"/>
      <c r="AA113" s="90"/>
      <c r="AB113" s="90"/>
      <c r="AC113" s="17"/>
      <c r="AD113" s="17"/>
      <c r="AE113" s="17"/>
      <c r="AF113" s="17"/>
      <c r="AG113" s="17"/>
      <c r="AH113" s="17"/>
      <c r="AI113" s="17"/>
      <c r="AJ113" s="17"/>
      <c r="AK113" s="17"/>
    </row>
    <row r="114" spans="1:49"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90"/>
      <c r="X114" s="90"/>
      <c r="Y114" s="90"/>
      <c r="Z114" s="90"/>
      <c r="AA114" s="90"/>
      <c r="AB114" s="90"/>
      <c r="AC114" s="17"/>
      <c r="AD114" s="17"/>
      <c r="AE114" s="17"/>
      <c r="AF114" s="17"/>
      <c r="AG114" s="17"/>
      <c r="AH114" s="17"/>
      <c r="AI114" s="17"/>
      <c r="AJ114" s="17"/>
      <c r="AK114" s="17"/>
    </row>
    <row r="115" spans="1:49" ht="15.75" thickBot="1" x14ac:dyDescent="0.3">
      <c r="A115" s="17"/>
      <c r="B115" s="17"/>
      <c r="C115" s="17"/>
      <c r="D115" s="17"/>
      <c r="E115" s="17"/>
      <c r="F115" s="17"/>
      <c r="G115" s="17"/>
      <c r="H115" s="17"/>
      <c r="I115" s="17"/>
      <c r="J115" s="17" t="s">
        <v>21</v>
      </c>
      <c r="K115" s="17"/>
      <c r="L115" s="17"/>
      <c r="M115" s="17"/>
      <c r="N115" s="17"/>
      <c r="O115" s="17"/>
      <c r="P115" s="17"/>
      <c r="Q115" s="17"/>
      <c r="R115" s="17"/>
      <c r="S115" s="17"/>
      <c r="T115" s="17"/>
      <c r="U115" s="17"/>
      <c r="V115" s="17"/>
      <c r="W115" s="90"/>
      <c r="X115" s="90"/>
      <c r="Y115" s="90"/>
      <c r="Z115" s="90"/>
      <c r="AA115" s="90"/>
      <c r="AB115" s="90"/>
      <c r="AC115" s="90"/>
      <c r="AD115" s="17"/>
      <c r="AE115" s="17"/>
      <c r="AF115" s="17"/>
      <c r="AG115" s="17"/>
      <c r="AH115" s="17"/>
      <c r="AI115" s="90"/>
      <c r="AJ115" s="90"/>
      <c r="AK115" s="90"/>
      <c r="AL115" s="88"/>
      <c r="AM115" s="88"/>
      <c r="AN115" s="88"/>
      <c r="AR115" s="88"/>
      <c r="AS115" s="88"/>
      <c r="AT115" s="88"/>
      <c r="AU115" s="88"/>
      <c r="AV115" s="88"/>
      <c r="AW115" s="88"/>
    </row>
    <row r="116" spans="1:49" ht="18.75" x14ac:dyDescent="0.3">
      <c r="A116" s="17"/>
      <c r="B116" s="50" t="s">
        <v>19</v>
      </c>
      <c r="C116" s="39"/>
      <c r="D116" s="39"/>
      <c r="E116" s="39"/>
      <c r="F116" s="39"/>
      <c r="G116" s="39"/>
      <c r="H116" s="39"/>
      <c r="I116" s="39"/>
      <c r="J116" s="39"/>
      <c r="K116" s="39"/>
      <c r="L116" s="39"/>
      <c r="M116" s="39"/>
      <c r="N116" s="39"/>
      <c r="O116" s="39"/>
      <c r="P116" s="39"/>
      <c r="Q116" s="39"/>
      <c r="R116" s="40"/>
      <c r="S116" s="17"/>
      <c r="T116" s="17"/>
      <c r="U116" s="17"/>
      <c r="V116" s="17"/>
      <c r="W116" s="90"/>
      <c r="X116" s="90"/>
      <c r="Y116" s="90"/>
      <c r="Z116" s="90"/>
      <c r="AA116" s="90"/>
      <c r="AB116" s="90"/>
      <c r="AC116" s="90"/>
      <c r="AD116" s="17"/>
      <c r="AE116" s="17"/>
      <c r="AF116" s="17"/>
      <c r="AG116" s="17"/>
      <c r="AH116" s="17"/>
      <c r="AI116" s="90"/>
      <c r="AJ116" s="90"/>
      <c r="AK116" s="90"/>
      <c r="AL116" s="88"/>
      <c r="AM116" s="88"/>
      <c r="AN116" s="88"/>
      <c r="AR116" s="88"/>
      <c r="AS116" s="88"/>
      <c r="AT116" s="88"/>
      <c r="AU116" s="88"/>
      <c r="AV116" s="88"/>
      <c r="AW116" s="88"/>
    </row>
    <row r="117" spans="1:49" ht="18.75" x14ac:dyDescent="0.3">
      <c r="A117" s="17"/>
      <c r="B117" s="41"/>
      <c r="C117" s="100" t="s">
        <v>50</v>
      </c>
      <c r="D117" s="100"/>
      <c r="E117" s="100"/>
      <c r="F117" s="100"/>
      <c r="G117" s="100"/>
      <c r="H117" s="100"/>
      <c r="I117" s="100"/>
      <c r="J117" s="100"/>
      <c r="K117" s="100"/>
      <c r="L117" s="100"/>
      <c r="M117" s="100"/>
      <c r="N117" s="100"/>
      <c r="O117" s="100"/>
      <c r="P117" s="100"/>
      <c r="Q117" s="100"/>
      <c r="R117" s="101"/>
      <c r="S117" s="17"/>
      <c r="T117" s="17"/>
      <c r="U117" s="17"/>
      <c r="V117" s="17"/>
      <c r="W117" s="90"/>
      <c r="X117" s="90"/>
      <c r="Y117" s="90"/>
      <c r="Z117" s="90"/>
      <c r="AA117" s="90"/>
      <c r="AB117" s="90"/>
      <c r="AC117" s="90"/>
      <c r="AD117" s="17"/>
      <c r="AE117" s="17"/>
      <c r="AF117" s="17"/>
      <c r="AG117" s="17"/>
      <c r="AH117" s="17"/>
      <c r="AI117" s="90"/>
      <c r="AJ117" s="90"/>
      <c r="AK117" s="90"/>
      <c r="AL117" s="88"/>
      <c r="AM117" s="88"/>
      <c r="AN117" s="88"/>
      <c r="AR117" s="88"/>
      <c r="AS117" s="88"/>
      <c r="AT117" s="88"/>
      <c r="AU117" s="88"/>
      <c r="AV117" s="88"/>
      <c r="AW117" s="88"/>
    </row>
    <row r="118" spans="1:49" x14ac:dyDescent="0.25">
      <c r="A118" s="17"/>
      <c r="B118" s="42" t="s">
        <v>49</v>
      </c>
      <c r="C118" s="26">
        <v>0</v>
      </c>
      <c r="D118" s="26">
        <v>0.02</v>
      </c>
      <c r="E118" s="26">
        <v>0.04</v>
      </c>
      <c r="F118" s="26">
        <v>0.06</v>
      </c>
      <c r="G118" s="26">
        <v>0.08</v>
      </c>
      <c r="H118" s="26">
        <v>0.1</v>
      </c>
      <c r="I118" s="26">
        <v>0.12</v>
      </c>
      <c r="J118" s="26">
        <v>0.14000000000000001</v>
      </c>
      <c r="K118" s="26">
        <v>0.16</v>
      </c>
      <c r="L118" s="26">
        <v>0.18</v>
      </c>
      <c r="M118" s="26">
        <v>0.2</v>
      </c>
      <c r="N118" s="26">
        <v>0.22</v>
      </c>
      <c r="O118" s="26">
        <v>0.24</v>
      </c>
      <c r="P118" s="26">
        <v>0.26</v>
      </c>
      <c r="Q118" s="26">
        <v>0.28000000000000003</v>
      </c>
      <c r="R118" s="43">
        <v>0.3</v>
      </c>
      <c r="S118" s="17"/>
      <c r="T118" s="17"/>
      <c r="U118" s="17"/>
      <c r="V118" s="17"/>
      <c r="W118" s="90"/>
      <c r="X118" s="90"/>
      <c r="Y118" s="90"/>
      <c r="Z118" s="90"/>
      <c r="AA118" s="90"/>
      <c r="AB118" s="90"/>
      <c r="AC118" s="90"/>
      <c r="AD118" s="17"/>
      <c r="AE118" s="17"/>
      <c r="AF118" s="17"/>
      <c r="AG118" s="17"/>
      <c r="AH118" s="17"/>
      <c r="AI118" s="90"/>
      <c r="AJ118" s="90"/>
      <c r="AK118" s="90"/>
      <c r="AL118" s="88"/>
      <c r="AM118" s="88"/>
      <c r="AN118" s="88"/>
      <c r="AR118" s="88"/>
      <c r="AS118" s="88"/>
      <c r="AT118" s="88"/>
      <c r="AU118" s="88"/>
      <c r="AV118" s="88"/>
      <c r="AW118" s="88"/>
    </row>
    <row r="119" spans="1:49" x14ac:dyDescent="0.25">
      <c r="A119" s="91"/>
      <c r="B119" s="42">
        <v>0</v>
      </c>
      <c r="C119" s="26">
        <v>0</v>
      </c>
      <c r="D119" s="26">
        <v>0</v>
      </c>
      <c r="E119" s="26">
        <v>0</v>
      </c>
      <c r="F119" s="26">
        <v>0</v>
      </c>
      <c r="G119" s="26">
        <v>0</v>
      </c>
      <c r="H119" s="26">
        <v>0</v>
      </c>
      <c r="I119" s="26">
        <v>0</v>
      </c>
      <c r="J119" s="26">
        <v>0</v>
      </c>
      <c r="K119" s="26">
        <v>0</v>
      </c>
      <c r="L119" s="26">
        <v>0</v>
      </c>
      <c r="M119" s="26">
        <v>0</v>
      </c>
      <c r="N119" s="26">
        <v>0</v>
      </c>
      <c r="O119" s="26">
        <v>0</v>
      </c>
      <c r="P119" s="26">
        <v>0</v>
      </c>
      <c r="Q119" s="26">
        <v>0</v>
      </c>
      <c r="R119" s="43">
        <v>0</v>
      </c>
      <c r="S119" s="17"/>
      <c r="T119" s="17"/>
      <c r="U119" s="17"/>
      <c r="V119" s="17"/>
      <c r="W119" s="90"/>
      <c r="X119" s="90"/>
      <c r="Y119" s="90"/>
      <c r="Z119" s="90"/>
      <c r="AA119" s="90"/>
      <c r="AB119" s="90"/>
      <c r="AC119" s="90"/>
      <c r="AD119" s="17"/>
      <c r="AE119" s="17"/>
      <c r="AF119" s="17"/>
      <c r="AG119" s="17"/>
      <c r="AH119" s="17"/>
      <c r="AI119" s="90"/>
      <c r="AJ119" s="90"/>
      <c r="AK119" s="90"/>
      <c r="AL119" s="88"/>
      <c r="AM119" s="88"/>
      <c r="AN119" s="88"/>
      <c r="AR119" s="88"/>
      <c r="AS119" s="88"/>
      <c r="AT119" s="88"/>
      <c r="AU119" s="88"/>
      <c r="AV119" s="88"/>
      <c r="AW119" s="88"/>
    </row>
    <row r="120" spans="1:49" x14ac:dyDescent="0.25">
      <c r="A120" s="91"/>
      <c r="B120" s="44">
        <v>0.5</v>
      </c>
      <c r="C120" s="26"/>
      <c r="D120" s="26"/>
      <c r="E120" s="26"/>
      <c r="F120" s="26"/>
      <c r="G120" s="26"/>
      <c r="H120" s="26"/>
      <c r="I120" s="36"/>
      <c r="J120" s="36"/>
      <c r="K120" s="36"/>
      <c r="L120" s="36"/>
      <c r="M120" s="36"/>
      <c r="N120" s="36"/>
      <c r="O120" s="36"/>
      <c r="P120" s="36"/>
      <c r="Q120" s="36"/>
      <c r="R120" s="45"/>
      <c r="S120" s="17"/>
      <c r="T120" s="17"/>
      <c r="U120" s="17"/>
      <c r="V120" s="17"/>
      <c r="W120" s="90"/>
      <c r="X120" s="90"/>
      <c r="Y120" s="90"/>
      <c r="Z120" s="90"/>
      <c r="AA120" s="90"/>
      <c r="AB120" s="90"/>
      <c r="AC120" s="90"/>
      <c r="AD120" s="17"/>
      <c r="AE120" s="17"/>
      <c r="AF120" s="17"/>
      <c r="AG120" s="17"/>
      <c r="AH120" s="17"/>
      <c r="AI120" s="90"/>
      <c r="AJ120" s="90"/>
      <c r="AK120" s="90"/>
      <c r="AL120" s="88"/>
      <c r="AM120" s="88"/>
      <c r="AN120" s="88"/>
      <c r="AR120" s="88"/>
      <c r="AS120" s="88"/>
      <c r="AT120" s="88"/>
      <c r="AU120" s="88"/>
      <c r="AV120" s="88"/>
      <c r="AW120" s="88"/>
    </row>
    <row r="121" spans="1:49" x14ac:dyDescent="0.25">
      <c r="A121" s="91"/>
      <c r="B121" s="44">
        <v>1</v>
      </c>
      <c r="C121" s="26"/>
      <c r="D121" s="26"/>
      <c r="E121" s="26"/>
      <c r="F121" s="26"/>
      <c r="G121" s="26"/>
      <c r="H121" s="26"/>
      <c r="I121" s="92">
        <v>0.23315</v>
      </c>
      <c r="J121" s="26"/>
      <c r="K121" s="26"/>
      <c r="L121" s="26"/>
      <c r="M121" s="26"/>
      <c r="N121" s="26"/>
      <c r="O121" s="26"/>
      <c r="P121" s="26"/>
      <c r="Q121" s="26"/>
      <c r="R121" s="43"/>
      <c r="S121" s="17"/>
      <c r="T121" s="17"/>
      <c r="U121" s="17"/>
      <c r="V121" s="17"/>
      <c r="W121" s="17"/>
      <c r="X121" s="90"/>
      <c r="Y121" s="90"/>
      <c r="Z121" s="90"/>
      <c r="AA121" s="90"/>
      <c r="AB121" s="90"/>
      <c r="AC121" s="90"/>
      <c r="AD121" s="17"/>
      <c r="AE121" s="17"/>
      <c r="AF121" s="17"/>
      <c r="AG121" s="17"/>
      <c r="AH121" s="17"/>
      <c r="AI121" s="90"/>
      <c r="AJ121" s="90"/>
      <c r="AK121" s="90"/>
      <c r="AL121" s="88"/>
      <c r="AM121" s="88"/>
      <c r="AN121" s="88"/>
      <c r="AR121" s="88"/>
      <c r="AS121" s="88"/>
      <c r="AT121" s="88"/>
      <c r="AU121" s="88"/>
      <c r="AV121" s="88"/>
      <c r="AW121" s="88"/>
    </row>
    <row r="122" spans="1:49" x14ac:dyDescent="0.25">
      <c r="A122" s="91"/>
      <c r="B122" s="44">
        <v>1.5</v>
      </c>
      <c r="C122" s="26"/>
      <c r="D122" s="26"/>
      <c r="E122" s="26"/>
      <c r="F122" s="26"/>
      <c r="G122" s="26"/>
      <c r="H122" s="92">
        <v>0.51868000000000003</v>
      </c>
      <c r="I122" s="92">
        <v>0.59889999999999999</v>
      </c>
      <c r="J122" s="92">
        <v>0.72321999999999997</v>
      </c>
      <c r="K122" s="92">
        <v>71.7</v>
      </c>
      <c r="L122" s="26"/>
      <c r="M122" s="26"/>
      <c r="N122" s="26"/>
      <c r="O122" s="26"/>
      <c r="P122" s="26"/>
      <c r="Q122" s="26"/>
      <c r="R122" s="43"/>
      <c r="S122" s="17"/>
      <c r="T122" s="17"/>
      <c r="U122" s="17"/>
      <c r="V122" s="17"/>
      <c r="W122" s="17"/>
      <c r="X122" s="90"/>
      <c r="Y122" s="90"/>
      <c r="Z122" s="90"/>
      <c r="AA122" s="90"/>
      <c r="AB122" s="90"/>
      <c r="AC122" s="90"/>
      <c r="AD122" s="17"/>
      <c r="AE122" s="17"/>
      <c r="AF122" s="17"/>
      <c r="AG122" s="17"/>
      <c r="AH122" s="17"/>
      <c r="AI122" s="90"/>
      <c r="AJ122" s="90"/>
      <c r="AK122" s="90"/>
      <c r="AL122" s="88"/>
      <c r="AM122" s="88"/>
      <c r="AN122" s="88"/>
      <c r="AR122" s="88"/>
      <c r="AS122" s="88"/>
      <c r="AT122" s="88"/>
      <c r="AU122" s="88"/>
      <c r="AV122" s="88"/>
      <c r="AW122" s="88"/>
    </row>
    <row r="123" spans="1:49" x14ac:dyDescent="0.25">
      <c r="A123" s="91"/>
      <c r="B123" s="44">
        <v>2</v>
      </c>
      <c r="C123" s="26"/>
      <c r="D123" s="26"/>
      <c r="E123" s="26"/>
      <c r="F123" s="26"/>
      <c r="G123" s="26"/>
      <c r="H123" s="92">
        <v>0.92698000000000003</v>
      </c>
      <c r="I123" s="92">
        <v>1.1336999999999999</v>
      </c>
      <c r="J123" s="92">
        <v>1.3366</v>
      </c>
      <c r="K123" s="92">
        <v>0.96558999999999995</v>
      </c>
      <c r="L123" s="26"/>
      <c r="M123" s="26"/>
      <c r="N123" s="26"/>
      <c r="O123" s="26"/>
      <c r="P123" s="26"/>
      <c r="Q123" s="26"/>
      <c r="R123" s="43"/>
      <c r="S123" s="17"/>
      <c r="T123" s="17"/>
      <c r="U123" s="17"/>
      <c r="V123" s="17"/>
      <c r="W123" s="17"/>
      <c r="X123" s="17"/>
      <c r="Y123" s="17"/>
      <c r="Z123" s="17"/>
      <c r="AA123" s="17"/>
      <c r="AB123" s="17"/>
      <c r="AC123" s="17"/>
      <c r="AD123" s="17"/>
      <c r="AE123" s="17"/>
      <c r="AF123" s="17"/>
      <c r="AG123" s="17"/>
      <c r="AH123" s="17"/>
      <c r="AI123" s="17"/>
      <c r="AJ123" s="17"/>
      <c r="AK123" s="17"/>
    </row>
    <row r="124" spans="1:49" x14ac:dyDescent="0.25">
      <c r="A124" s="91"/>
      <c r="B124" s="44">
        <v>2.5</v>
      </c>
      <c r="C124" s="26"/>
      <c r="D124" s="26"/>
      <c r="E124" s="26"/>
      <c r="F124" s="26"/>
      <c r="G124" s="26"/>
      <c r="H124" s="92">
        <v>1.4523999999999999</v>
      </c>
      <c r="I124" s="92">
        <v>1.7592000000000001</v>
      </c>
      <c r="J124" s="92">
        <v>2.0531999999999999</v>
      </c>
      <c r="K124" s="92">
        <v>2.403</v>
      </c>
      <c r="L124" s="26"/>
      <c r="M124" s="26"/>
      <c r="N124" s="26"/>
      <c r="O124" s="26"/>
      <c r="P124" s="26"/>
      <c r="Q124" s="26"/>
      <c r="R124" s="43"/>
      <c r="S124" s="17"/>
      <c r="T124" s="17"/>
      <c r="U124" s="17"/>
      <c r="V124" s="17"/>
      <c r="W124" s="17"/>
      <c r="X124" s="17"/>
      <c r="Y124" s="17"/>
      <c r="Z124" s="17"/>
      <c r="AA124" s="17"/>
      <c r="AB124" s="17"/>
      <c r="AC124" s="17"/>
      <c r="AD124" s="17"/>
      <c r="AE124" s="17"/>
      <c r="AF124" s="17"/>
      <c r="AG124" s="17"/>
      <c r="AH124" s="17"/>
      <c r="AI124" s="17"/>
      <c r="AJ124" s="17"/>
      <c r="AK124" s="17"/>
    </row>
    <row r="125" spans="1:49" x14ac:dyDescent="0.25">
      <c r="A125" s="91"/>
      <c r="B125" s="44">
        <v>3</v>
      </c>
      <c r="C125" s="26"/>
      <c r="D125" s="26"/>
      <c r="E125" s="26"/>
      <c r="F125" s="26"/>
      <c r="G125" s="26"/>
      <c r="H125" s="92">
        <v>2.1173999999999999</v>
      </c>
      <c r="I125" s="92">
        <v>2.3618000000000001</v>
      </c>
      <c r="J125" s="92">
        <v>2.9352</v>
      </c>
      <c r="K125" s="92">
        <v>3.3214000000000001</v>
      </c>
      <c r="L125" s="26"/>
      <c r="M125" s="26"/>
      <c r="N125" s="26"/>
      <c r="O125" s="26"/>
      <c r="P125" s="26"/>
      <c r="Q125" s="26"/>
      <c r="R125" s="43"/>
      <c r="S125" s="17"/>
      <c r="T125" s="17"/>
      <c r="U125" s="17"/>
      <c r="V125" s="17"/>
      <c r="W125" s="17"/>
      <c r="X125" s="90"/>
      <c r="Y125" s="90"/>
      <c r="Z125" s="90"/>
      <c r="AA125" s="90"/>
      <c r="AB125" s="90"/>
      <c r="AC125" s="90"/>
      <c r="AD125" s="17"/>
      <c r="AE125" s="17"/>
      <c r="AF125" s="17"/>
      <c r="AG125" s="17"/>
      <c r="AH125" s="17"/>
      <c r="AI125" s="17"/>
      <c r="AJ125" s="17"/>
      <c r="AK125" s="17"/>
    </row>
    <row r="126" spans="1:49" x14ac:dyDescent="0.25">
      <c r="A126" s="91"/>
      <c r="B126" s="44">
        <v>3.5</v>
      </c>
      <c r="C126" s="26"/>
      <c r="D126" s="26"/>
      <c r="E126" s="26"/>
      <c r="F126" s="26"/>
      <c r="G126" s="26"/>
      <c r="H126" s="92">
        <v>2.242</v>
      </c>
      <c r="I126" s="92">
        <v>3.2410000000000001</v>
      </c>
      <c r="J126" s="92">
        <v>3.8519000000000001</v>
      </c>
      <c r="K126" s="92">
        <v>4.4668999999999999</v>
      </c>
      <c r="L126" s="26"/>
      <c r="M126" s="26"/>
      <c r="N126" s="26"/>
      <c r="O126" s="26"/>
      <c r="P126" s="26"/>
      <c r="Q126" s="26"/>
      <c r="R126" s="45"/>
      <c r="S126" s="17"/>
      <c r="T126" s="17"/>
      <c r="U126" s="17"/>
      <c r="V126" s="17"/>
      <c r="W126" s="17"/>
      <c r="X126" s="90"/>
      <c r="Y126" s="90"/>
      <c r="Z126" s="90"/>
      <c r="AA126" s="90"/>
      <c r="AB126" s="90"/>
      <c r="AC126" s="90"/>
      <c r="AD126" s="17"/>
      <c r="AE126" s="17"/>
      <c r="AF126" s="17"/>
      <c r="AG126" s="17"/>
      <c r="AH126" s="17"/>
      <c r="AI126" s="17"/>
      <c r="AJ126" s="17"/>
      <c r="AK126" s="17"/>
    </row>
    <row r="127" spans="1:49" x14ac:dyDescent="0.25">
      <c r="A127" s="91"/>
      <c r="B127" s="44">
        <v>4</v>
      </c>
      <c r="C127" s="26"/>
      <c r="D127" s="26"/>
      <c r="E127" s="26"/>
      <c r="F127" s="26"/>
      <c r="G127" s="26"/>
      <c r="H127" s="92">
        <v>3.6819000000000002</v>
      </c>
      <c r="I127" s="92">
        <v>4.2492000000000001</v>
      </c>
      <c r="J127" s="92">
        <v>4.9824000000000002</v>
      </c>
      <c r="K127" s="92">
        <v>5.5888999999999998</v>
      </c>
      <c r="L127" s="36"/>
      <c r="M127" s="36"/>
      <c r="N127" s="36"/>
      <c r="O127" s="36"/>
      <c r="P127" s="36"/>
      <c r="Q127" s="36"/>
      <c r="R127" s="45"/>
      <c r="S127" s="17"/>
      <c r="T127" s="17"/>
      <c r="U127" s="17"/>
      <c r="V127" s="17"/>
      <c r="W127" s="17"/>
      <c r="X127" s="90"/>
      <c r="Y127" s="90"/>
      <c r="Z127" s="90"/>
      <c r="AA127" s="90"/>
      <c r="AB127" s="90"/>
      <c r="AC127" s="90"/>
      <c r="AD127" s="17"/>
      <c r="AE127" s="17"/>
      <c r="AF127" s="17"/>
      <c r="AG127" s="17"/>
      <c r="AH127" s="17"/>
      <c r="AI127" s="17"/>
      <c r="AJ127" s="17"/>
      <c r="AK127" s="17"/>
    </row>
    <row r="128" spans="1:49" x14ac:dyDescent="0.25">
      <c r="A128" s="91"/>
      <c r="B128" s="44">
        <v>4.5</v>
      </c>
      <c r="C128" s="26"/>
      <c r="D128" s="26"/>
      <c r="E128" s="26"/>
      <c r="F128" s="26"/>
      <c r="G128" s="26"/>
      <c r="H128" s="92">
        <v>4.5911999999999997</v>
      </c>
      <c r="I128" s="92">
        <v>3.4655</v>
      </c>
      <c r="J128" s="92">
        <v>4.6257000000000001</v>
      </c>
      <c r="K128" s="92">
        <v>6.9196999999999997</v>
      </c>
      <c r="L128" s="36"/>
      <c r="M128" s="36"/>
      <c r="N128" s="36"/>
      <c r="O128" s="36"/>
      <c r="P128" s="36"/>
      <c r="Q128" s="36"/>
      <c r="R128" s="45"/>
      <c r="S128" s="17"/>
      <c r="T128" s="17"/>
      <c r="U128" s="17"/>
      <c r="V128" s="17"/>
      <c r="W128" s="17"/>
      <c r="X128" s="90"/>
      <c r="Y128" s="90"/>
      <c r="Z128" s="90"/>
      <c r="AA128" s="90"/>
      <c r="AB128" s="90"/>
      <c r="AC128" s="90"/>
      <c r="AD128" s="17"/>
      <c r="AE128" s="17"/>
      <c r="AF128" s="17"/>
      <c r="AG128" s="17"/>
      <c r="AH128" s="17"/>
      <c r="AI128" s="17"/>
      <c r="AJ128" s="17"/>
      <c r="AK128" s="17"/>
    </row>
    <row r="129" spans="1:45" ht="15.75" thickBot="1" x14ac:dyDescent="0.3">
      <c r="A129" s="91"/>
      <c r="B129" s="46">
        <v>5</v>
      </c>
      <c r="C129" s="47"/>
      <c r="D129" s="47"/>
      <c r="E129" s="47"/>
      <c r="F129" s="47"/>
      <c r="G129" s="47"/>
      <c r="H129" s="93">
        <v>0.79574</v>
      </c>
      <c r="I129" s="93">
        <v>2.9422000000000001</v>
      </c>
      <c r="J129" s="93">
        <v>7.0486000000000004</v>
      </c>
      <c r="K129" s="93">
        <v>7.7458999999999998</v>
      </c>
      <c r="L129" s="48"/>
      <c r="M129" s="48"/>
      <c r="N129" s="48"/>
      <c r="O129" s="48"/>
      <c r="P129" s="48"/>
      <c r="Q129" s="48"/>
      <c r="R129" s="49"/>
      <c r="S129" s="17"/>
      <c r="T129" s="17"/>
      <c r="U129" s="17"/>
      <c r="V129" s="17"/>
      <c r="W129" s="17"/>
      <c r="X129" s="90"/>
      <c r="Y129" s="90"/>
      <c r="Z129" s="90"/>
      <c r="AA129" s="90"/>
      <c r="AB129" s="90"/>
      <c r="AC129" s="90"/>
      <c r="AD129" s="17"/>
      <c r="AE129" s="17"/>
      <c r="AF129" s="17"/>
      <c r="AG129" s="17"/>
      <c r="AH129" s="17"/>
      <c r="AI129" s="17"/>
      <c r="AJ129" s="17"/>
      <c r="AK129" s="17"/>
    </row>
    <row r="130" spans="1:45"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90"/>
      <c r="W130" s="90"/>
      <c r="X130" s="90"/>
      <c r="Y130" s="90"/>
      <c r="Z130" s="90"/>
      <c r="AA130" s="90"/>
      <c r="AB130" s="90"/>
      <c r="AC130" s="90"/>
      <c r="AD130" s="17"/>
      <c r="AE130" s="90"/>
      <c r="AF130" s="90"/>
      <c r="AG130" s="90"/>
      <c r="AH130" s="90"/>
      <c r="AI130" s="90"/>
      <c r="AJ130" s="90"/>
      <c r="AK130" s="17"/>
      <c r="AN130" s="88"/>
      <c r="AO130" s="88"/>
      <c r="AP130" s="88"/>
      <c r="AQ130" s="88"/>
      <c r="AR130" s="88"/>
      <c r="AS130" s="88"/>
    </row>
    <row r="131" spans="1:45"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90"/>
      <c r="W131" s="90"/>
      <c r="X131" s="90"/>
      <c r="Y131" s="90"/>
      <c r="Z131" s="90"/>
      <c r="AA131" s="90"/>
      <c r="AB131" s="90"/>
      <c r="AC131" s="90"/>
      <c r="AD131" s="17"/>
      <c r="AE131" s="90"/>
      <c r="AF131" s="90"/>
      <c r="AG131" s="90"/>
      <c r="AH131" s="90"/>
      <c r="AI131" s="90"/>
      <c r="AJ131" s="90"/>
      <c r="AK131" s="17"/>
      <c r="AN131" s="88"/>
      <c r="AO131" s="88"/>
      <c r="AP131" s="88"/>
      <c r="AQ131" s="88"/>
      <c r="AR131" s="88"/>
      <c r="AS131" s="88"/>
    </row>
    <row r="132" spans="1:45"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90"/>
      <c r="W132" s="90"/>
      <c r="X132" s="90"/>
      <c r="Y132" s="90"/>
      <c r="Z132" s="90"/>
      <c r="AA132" s="90"/>
      <c r="AB132" s="90"/>
      <c r="AC132" s="90"/>
      <c r="AD132" s="17"/>
      <c r="AE132" s="90"/>
      <c r="AF132" s="90"/>
      <c r="AG132" s="90"/>
      <c r="AH132" s="90"/>
      <c r="AI132" s="90"/>
      <c r="AJ132" s="90"/>
      <c r="AK132" s="17"/>
      <c r="AN132" s="88"/>
      <c r="AO132" s="88"/>
      <c r="AP132" s="88"/>
      <c r="AQ132" s="88"/>
      <c r="AR132" s="88"/>
      <c r="AS132" s="88"/>
    </row>
    <row r="133" spans="1:45" ht="15.75" thickBot="1" x14ac:dyDescent="0.3">
      <c r="A133" s="17"/>
      <c r="B133" s="17"/>
      <c r="C133" s="17"/>
      <c r="D133" s="17"/>
      <c r="E133" s="17"/>
      <c r="F133" s="17"/>
      <c r="G133" s="17"/>
      <c r="H133" s="17"/>
      <c r="I133" s="17"/>
      <c r="J133" s="17" t="s">
        <v>63</v>
      </c>
      <c r="K133" s="17"/>
      <c r="L133" s="17"/>
      <c r="M133" s="17"/>
      <c r="N133" s="17"/>
      <c r="O133" s="17"/>
      <c r="P133" s="17"/>
      <c r="Q133" s="17"/>
      <c r="R133" s="17"/>
      <c r="S133" s="17"/>
      <c r="T133" s="17"/>
      <c r="U133" s="17"/>
      <c r="V133" s="90"/>
      <c r="W133" s="90"/>
      <c r="X133" s="90"/>
      <c r="Y133" s="90"/>
      <c r="Z133" s="90"/>
      <c r="AA133" s="90"/>
      <c r="AB133" s="90"/>
      <c r="AC133" s="90"/>
      <c r="AD133" s="17"/>
      <c r="AE133" s="90"/>
      <c r="AF133" s="90"/>
      <c r="AG133" s="90"/>
      <c r="AH133" s="90"/>
      <c r="AI133" s="90"/>
      <c r="AJ133" s="90"/>
      <c r="AK133" s="17"/>
      <c r="AN133" s="88"/>
      <c r="AO133" s="88"/>
      <c r="AP133" s="88"/>
      <c r="AQ133" s="88"/>
      <c r="AR133" s="88"/>
      <c r="AS133" s="88"/>
    </row>
    <row r="134" spans="1:45" ht="18.75" x14ac:dyDescent="0.3">
      <c r="A134" s="17"/>
      <c r="B134" s="50" t="s">
        <v>19</v>
      </c>
      <c r="C134" s="39"/>
      <c r="D134" s="39"/>
      <c r="E134" s="39"/>
      <c r="F134" s="39"/>
      <c r="G134" s="39"/>
      <c r="H134" s="39"/>
      <c r="I134" s="39"/>
      <c r="J134" s="39"/>
      <c r="K134" s="39"/>
      <c r="L134" s="39"/>
      <c r="M134" s="39"/>
      <c r="N134" s="39"/>
      <c r="O134" s="39"/>
      <c r="P134" s="39"/>
      <c r="Q134" s="39"/>
      <c r="R134" s="40"/>
      <c r="S134" s="17"/>
      <c r="T134" s="17"/>
      <c r="U134" s="17"/>
      <c r="V134" s="90"/>
      <c r="W134" s="90"/>
      <c r="X134" s="90"/>
      <c r="Y134" s="90"/>
      <c r="Z134" s="90"/>
      <c r="AA134" s="90"/>
      <c r="AB134" s="17"/>
      <c r="AC134" s="17"/>
      <c r="AD134" s="17"/>
      <c r="AE134" s="90"/>
      <c r="AF134" s="90"/>
      <c r="AG134" s="90"/>
      <c r="AH134" s="90"/>
      <c r="AI134" s="90"/>
      <c r="AJ134" s="90"/>
      <c r="AK134" s="17"/>
      <c r="AN134" s="88"/>
      <c r="AO134" s="88"/>
      <c r="AP134" s="88"/>
      <c r="AQ134" s="88"/>
      <c r="AR134" s="88"/>
      <c r="AS134" s="88"/>
    </row>
    <row r="135" spans="1:45" ht="18.75" x14ac:dyDescent="0.3">
      <c r="A135" s="17"/>
      <c r="B135" s="41"/>
      <c r="C135" s="100" t="s">
        <v>50</v>
      </c>
      <c r="D135" s="100"/>
      <c r="E135" s="100"/>
      <c r="F135" s="100"/>
      <c r="G135" s="100"/>
      <c r="H135" s="100"/>
      <c r="I135" s="100"/>
      <c r="J135" s="100"/>
      <c r="K135" s="100"/>
      <c r="L135" s="100"/>
      <c r="M135" s="100"/>
      <c r="N135" s="100"/>
      <c r="O135" s="100"/>
      <c r="P135" s="100"/>
      <c r="Q135" s="100"/>
      <c r="R135" s="101"/>
      <c r="S135" s="17"/>
      <c r="T135" s="17"/>
      <c r="U135" s="17"/>
      <c r="V135" s="90"/>
      <c r="W135" s="90"/>
      <c r="X135" s="90"/>
      <c r="Y135" s="90"/>
      <c r="Z135" s="90"/>
      <c r="AA135" s="90"/>
      <c r="AB135" s="17"/>
      <c r="AC135" s="17"/>
      <c r="AD135" s="17"/>
      <c r="AE135" s="90"/>
      <c r="AF135" s="90"/>
      <c r="AG135" s="90"/>
      <c r="AH135" s="90"/>
      <c r="AI135" s="90"/>
      <c r="AJ135" s="90"/>
      <c r="AK135" s="17"/>
      <c r="AN135" s="88"/>
      <c r="AO135" s="88"/>
      <c r="AP135" s="88"/>
      <c r="AQ135" s="88"/>
      <c r="AR135" s="88"/>
      <c r="AS135" s="88"/>
    </row>
    <row r="136" spans="1:45" x14ac:dyDescent="0.25">
      <c r="A136" s="17"/>
      <c r="B136" s="42" t="s">
        <v>49</v>
      </c>
      <c r="C136" s="26">
        <v>0</v>
      </c>
      <c r="D136" s="26">
        <v>0.02</v>
      </c>
      <c r="E136" s="26">
        <v>0.04</v>
      </c>
      <c r="F136" s="26">
        <v>0.06</v>
      </c>
      <c r="G136" s="26">
        <v>0.08</v>
      </c>
      <c r="H136" s="26">
        <v>0.1</v>
      </c>
      <c r="I136" s="26">
        <v>0.12</v>
      </c>
      <c r="J136" s="26">
        <v>0.14000000000000001</v>
      </c>
      <c r="K136" s="26">
        <v>0.16</v>
      </c>
      <c r="L136" s="26">
        <v>0.18</v>
      </c>
      <c r="M136" s="26">
        <v>0.2</v>
      </c>
      <c r="N136" s="26">
        <v>0.22</v>
      </c>
      <c r="O136" s="26">
        <v>0.24</v>
      </c>
      <c r="P136" s="26">
        <v>0.26</v>
      </c>
      <c r="Q136" s="26">
        <v>0.28000000000000003</v>
      </c>
      <c r="R136" s="43">
        <v>0.3</v>
      </c>
      <c r="S136" s="17"/>
      <c r="T136" s="17"/>
      <c r="U136" s="17"/>
      <c r="V136" s="90"/>
      <c r="W136" s="90"/>
      <c r="X136" s="90"/>
      <c r="Y136" s="90"/>
      <c r="Z136" s="90"/>
      <c r="AA136" s="90"/>
      <c r="AB136" s="17"/>
      <c r="AC136" s="17"/>
      <c r="AD136" s="17"/>
      <c r="AE136" s="90"/>
      <c r="AF136" s="90"/>
      <c r="AG136" s="90"/>
      <c r="AH136" s="90"/>
      <c r="AI136" s="90"/>
      <c r="AJ136" s="90"/>
      <c r="AK136" s="17"/>
      <c r="AN136" s="88"/>
      <c r="AO136" s="88"/>
      <c r="AP136" s="88"/>
      <c r="AQ136" s="88"/>
      <c r="AR136" s="88"/>
      <c r="AS136" s="88"/>
    </row>
    <row r="137" spans="1:45" x14ac:dyDescent="0.25">
      <c r="A137" s="17"/>
      <c r="B137" s="42">
        <v>0</v>
      </c>
      <c r="C137" s="26">
        <v>0</v>
      </c>
      <c r="D137" s="26">
        <v>0</v>
      </c>
      <c r="E137" s="26">
        <v>0</v>
      </c>
      <c r="F137" s="26">
        <v>0</v>
      </c>
      <c r="G137" s="26">
        <v>0</v>
      </c>
      <c r="H137" s="26">
        <v>0</v>
      </c>
      <c r="I137" s="26">
        <v>0</v>
      </c>
      <c r="J137" s="26">
        <v>0</v>
      </c>
      <c r="K137" s="26">
        <v>0</v>
      </c>
      <c r="L137" s="26">
        <v>0</v>
      </c>
      <c r="M137" s="26">
        <v>0</v>
      </c>
      <c r="N137" s="26">
        <v>0</v>
      </c>
      <c r="O137" s="26">
        <v>0</v>
      </c>
      <c r="P137" s="26">
        <v>0</v>
      </c>
      <c r="Q137" s="26">
        <v>0</v>
      </c>
      <c r="R137" s="43">
        <v>0</v>
      </c>
      <c r="S137" s="17"/>
      <c r="T137" s="17"/>
      <c r="U137" s="17"/>
      <c r="V137" s="90"/>
      <c r="W137" s="90"/>
      <c r="X137" s="90"/>
      <c r="Y137" s="90"/>
      <c r="Z137" s="90"/>
      <c r="AA137" s="90"/>
      <c r="AB137" s="17"/>
      <c r="AC137" s="17"/>
      <c r="AD137" s="17"/>
      <c r="AE137" s="90"/>
      <c r="AF137" s="90"/>
      <c r="AG137" s="90"/>
      <c r="AH137" s="90"/>
      <c r="AI137" s="90"/>
      <c r="AJ137" s="90"/>
      <c r="AK137" s="17"/>
      <c r="AN137" s="88"/>
      <c r="AO137" s="88"/>
      <c r="AP137" s="88"/>
      <c r="AQ137" s="88"/>
      <c r="AR137" s="88"/>
      <c r="AS137" s="88"/>
    </row>
    <row r="138" spans="1:45" x14ac:dyDescent="0.25">
      <c r="A138" s="17"/>
      <c r="B138" s="44">
        <v>0.5</v>
      </c>
      <c r="C138" s="26"/>
      <c r="D138" s="26"/>
      <c r="E138" s="26"/>
      <c r="F138" s="26"/>
      <c r="G138" s="26"/>
      <c r="H138" s="26"/>
      <c r="I138" s="36"/>
      <c r="J138" s="36"/>
      <c r="K138" s="36"/>
      <c r="L138" s="36"/>
      <c r="M138" s="36"/>
      <c r="N138" s="36"/>
      <c r="O138" s="36"/>
      <c r="P138" s="36"/>
      <c r="Q138" s="36"/>
      <c r="R138" s="45"/>
      <c r="S138" s="17"/>
      <c r="T138" s="17"/>
      <c r="U138" s="17"/>
      <c r="V138" s="90"/>
      <c r="W138" s="90"/>
      <c r="X138" s="90"/>
      <c r="Y138" s="90"/>
      <c r="Z138" s="90"/>
      <c r="AA138" s="90"/>
      <c r="AB138" s="17"/>
      <c r="AC138" s="17"/>
      <c r="AD138" s="17"/>
      <c r="AE138" s="17"/>
      <c r="AF138" s="17"/>
      <c r="AG138" s="17"/>
      <c r="AH138" s="17"/>
      <c r="AI138" s="17"/>
      <c r="AJ138" s="17"/>
      <c r="AK138" s="17"/>
    </row>
    <row r="139" spans="1:45" x14ac:dyDescent="0.25">
      <c r="A139" s="17"/>
      <c r="B139" s="44">
        <v>1</v>
      </c>
      <c r="C139" s="26"/>
      <c r="D139" s="26"/>
      <c r="E139" s="26"/>
      <c r="F139" s="26"/>
      <c r="G139" s="26"/>
      <c r="H139" s="26"/>
      <c r="I139" s="92">
        <v>0.78586</v>
      </c>
      <c r="J139" s="26"/>
      <c r="K139" s="26"/>
      <c r="L139" s="26"/>
      <c r="M139" s="26"/>
      <c r="N139" s="26"/>
      <c r="O139" s="26"/>
      <c r="P139" s="26"/>
      <c r="Q139" s="26"/>
      <c r="R139" s="43"/>
      <c r="S139" s="17"/>
      <c r="T139" s="17"/>
      <c r="U139" s="17"/>
      <c r="V139" s="17"/>
      <c r="W139" s="17"/>
      <c r="X139" s="17"/>
      <c r="Y139" s="17"/>
      <c r="Z139" s="17"/>
      <c r="AA139" s="17"/>
      <c r="AB139" s="17"/>
      <c r="AC139" s="17"/>
      <c r="AD139" s="17"/>
      <c r="AE139" s="17"/>
      <c r="AF139" s="17"/>
      <c r="AG139" s="17"/>
      <c r="AH139" s="17"/>
      <c r="AI139" s="17"/>
      <c r="AJ139" s="17"/>
      <c r="AK139" s="17"/>
    </row>
    <row r="140" spans="1:45" x14ac:dyDescent="0.25">
      <c r="A140" s="17"/>
      <c r="B140" s="44">
        <v>1.5</v>
      </c>
      <c r="C140" s="26"/>
      <c r="D140" s="26"/>
      <c r="E140" s="26"/>
      <c r="F140" s="26"/>
      <c r="G140" s="26"/>
      <c r="H140" s="92">
        <v>0.68957999999999997</v>
      </c>
      <c r="I140" s="92">
        <v>1.7034</v>
      </c>
      <c r="J140" s="92">
        <v>0.91651000000000005</v>
      </c>
      <c r="K140" s="92">
        <v>102360</v>
      </c>
      <c r="L140" s="26"/>
      <c r="M140" s="26"/>
      <c r="N140" s="26"/>
      <c r="O140" s="26"/>
      <c r="P140" s="26"/>
      <c r="Q140" s="26"/>
      <c r="R140" s="43"/>
      <c r="S140" s="17"/>
      <c r="T140" s="17"/>
      <c r="U140" s="17"/>
      <c r="V140" s="17"/>
      <c r="W140" s="17"/>
      <c r="X140" s="17"/>
      <c r="Y140" s="17"/>
      <c r="Z140" s="17"/>
      <c r="AA140" s="17"/>
      <c r="AB140" s="17"/>
      <c r="AC140" s="17"/>
      <c r="AD140" s="17"/>
      <c r="AE140" s="17"/>
      <c r="AF140" s="17"/>
      <c r="AG140" s="17"/>
      <c r="AH140" s="17"/>
      <c r="AI140" s="17"/>
      <c r="AJ140" s="17"/>
      <c r="AK140" s="17"/>
    </row>
    <row r="141" spans="1:45" x14ac:dyDescent="0.25">
      <c r="A141" s="17"/>
      <c r="B141" s="44">
        <v>2</v>
      </c>
      <c r="C141" s="26"/>
      <c r="D141" s="26"/>
      <c r="E141" s="26"/>
      <c r="F141" s="26"/>
      <c r="G141" s="26"/>
      <c r="H141" s="92">
        <v>1.4772000000000001</v>
      </c>
      <c r="I141" s="92">
        <v>3.1415999999999999</v>
      </c>
      <c r="J141" s="92">
        <v>1.8848</v>
      </c>
      <c r="K141" s="92">
        <v>266.04000000000002</v>
      </c>
      <c r="L141" s="26"/>
      <c r="M141" s="26"/>
      <c r="N141" s="26"/>
      <c r="O141" s="26"/>
      <c r="P141" s="26"/>
      <c r="Q141" s="26"/>
      <c r="R141" s="43"/>
      <c r="S141" s="17"/>
      <c r="T141" s="17"/>
      <c r="U141" s="17"/>
      <c r="V141" s="17"/>
      <c r="W141" s="17"/>
      <c r="X141" s="17"/>
      <c r="Y141" s="17"/>
      <c r="Z141" s="17"/>
      <c r="AA141" s="17"/>
      <c r="AB141" s="17"/>
      <c r="AC141" s="17"/>
      <c r="AD141" s="17"/>
      <c r="AE141" s="17"/>
      <c r="AF141" s="17"/>
      <c r="AG141" s="17"/>
      <c r="AH141" s="17"/>
      <c r="AI141" s="17"/>
      <c r="AJ141" s="17"/>
      <c r="AK141" s="17"/>
    </row>
    <row r="142" spans="1:45" x14ac:dyDescent="0.25">
      <c r="A142" s="17"/>
      <c r="B142" s="44">
        <v>2.5</v>
      </c>
      <c r="C142" s="26"/>
      <c r="D142" s="26"/>
      <c r="E142" s="26"/>
      <c r="F142" s="26"/>
      <c r="G142" s="26"/>
      <c r="H142" s="92">
        <v>2.9106000000000001</v>
      </c>
      <c r="I142" s="92">
        <v>8.8064999999999998</v>
      </c>
      <c r="J142" s="92">
        <v>3.585</v>
      </c>
      <c r="K142" s="92">
        <v>32.134</v>
      </c>
      <c r="L142" s="26"/>
      <c r="M142" s="26"/>
      <c r="N142" s="26"/>
      <c r="O142" s="26"/>
      <c r="P142" s="26"/>
      <c r="Q142" s="26"/>
      <c r="R142" s="43"/>
      <c r="S142" s="17"/>
      <c r="T142" s="17"/>
      <c r="U142" s="17"/>
      <c r="V142" s="17"/>
      <c r="W142" s="17"/>
      <c r="X142" s="17"/>
      <c r="Y142" s="17"/>
      <c r="Z142" s="17"/>
      <c r="AA142" s="17"/>
      <c r="AB142" s="17"/>
      <c r="AC142" s="17"/>
      <c r="AD142" s="17"/>
      <c r="AE142" s="17"/>
      <c r="AF142" s="17"/>
      <c r="AG142" s="17"/>
      <c r="AH142" s="17"/>
      <c r="AI142" s="17"/>
      <c r="AJ142" s="17"/>
      <c r="AK142" s="17"/>
    </row>
    <row r="143" spans="1:45" x14ac:dyDescent="0.25">
      <c r="A143" s="17"/>
      <c r="B143" s="44">
        <v>3</v>
      </c>
      <c r="C143" s="26"/>
      <c r="D143" s="26"/>
      <c r="E143" s="26"/>
      <c r="F143" s="26"/>
      <c r="G143" s="26"/>
      <c r="H143" s="92">
        <v>3.2825000000000002</v>
      </c>
      <c r="I143" s="92">
        <v>9.5149000000000008</v>
      </c>
      <c r="J143" s="92">
        <v>5.5739000000000001</v>
      </c>
      <c r="K143" s="92">
        <v>22.167000000000002</v>
      </c>
      <c r="L143" s="26"/>
      <c r="M143" s="26"/>
      <c r="N143" s="26"/>
      <c r="O143" s="26"/>
      <c r="P143" s="26"/>
      <c r="Q143" s="26"/>
      <c r="R143" s="43"/>
      <c r="S143" s="17"/>
      <c r="T143" s="17"/>
      <c r="U143" s="17"/>
      <c r="V143" s="17"/>
      <c r="W143" s="17"/>
      <c r="X143" s="17"/>
      <c r="Y143" s="17"/>
      <c r="Z143" s="17"/>
      <c r="AA143" s="17"/>
      <c r="AB143" s="17"/>
      <c r="AC143" s="17"/>
      <c r="AD143" s="17"/>
      <c r="AE143" s="17"/>
      <c r="AF143" s="17"/>
      <c r="AG143" s="17"/>
      <c r="AH143" s="17"/>
      <c r="AI143" s="17"/>
      <c r="AJ143" s="17"/>
      <c r="AK143" s="17"/>
    </row>
    <row r="144" spans="1:45" x14ac:dyDescent="0.25">
      <c r="A144" s="17"/>
      <c r="B144" s="44">
        <v>3.5</v>
      </c>
      <c r="C144" s="26"/>
      <c r="D144" s="26"/>
      <c r="E144" s="26"/>
      <c r="F144" s="26"/>
      <c r="G144" s="26"/>
      <c r="H144" s="92">
        <v>18.286999999999999</v>
      </c>
      <c r="I144" s="92">
        <v>17.498000000000001</v>
      </c>
      <c r="J144" s="92">
        <v>10.28</v>
      </c>
      <c r="K144" s="92">
        <v>24.123999999999999</v>
      </c>
      <c r="L144" s="26"/>
      <c r="M144" s="26"/>
      <c r="N144" s="26"/>
      <c r="O144" s="26"/>
      <c r="P144" s="26"/>
      <c r="Q144" s="26"/>
      <c r="R144" s="45"/>
      <c r="S144" s="17"/>
      <c r="T144" s="17"/>
      <c r="U144" s="17"/>
      <c r="V144" s="17"/>
      <c r="W144" s="17"/>
      <c r="X144" s="17"/>
      <c r="Y144" s="17"/>
      <c r="Z144" s="17"/>
      <c r="AA144" s="17"/>
      <c r="AB144" s="17"/>
      <c r="AC144" s="17"/>
      <c r="AD144" s="17"/>
      <c r="AE144" s="17"/>
      <c r="AF144" s="17"/>
      <c r="AG144" s="17"/>
      <c r="AH144" s="17"/>
      <c r="AI144" s="17"/>
      <c r="AJ144" s="17"/>
      <c r="AK144" s="17"/>
    </row>
    <row r="145" spans="1:43" x14ac:dyDescent="0.25">
      <c r="A145" s="17"/>
      <c r="B145" s="44">
        <v>4</v>
      </c>
      <c r="C145" s="26"/>
      <c r="D145" s="26"/>
      <c r="E145" s="26"/>
      <c r="F145" s="26"/>
      <c r="G145" s="26"/>
      <c r="H145" s="92">
        <v>13.086</v>
      </c>
      <c r="I145" s="92">
        <v>49.55</v>
      </c>
      <c r="J145" s="92">
        <v>19.361999999999998</v>
      </c>
      <c r="K145" s="92">
        <v>32.500999999999998</v>
      </c>
      <c r="L145" s="36"/>
      <c r="M145" s="36"/>
      <c r="N145" s="36"/>
      <c r="O145" s="36"/>
      <c r="P145" s="36"/>
      <c r="Q145" s="36"/>
      <c r="R145" s="45"/>
      <c r="S145" s="17"/>
      <c r="T145" s="17"/>
      <c r="U145" s="17"/>
      <c r="V145" s="17"/>
      <c r="W145" s="17"/>
      <c r="X145" s="17"/>
      <c r="Y145" s="17"/>
      <c r="Z145" s="17"/>
      <c r="AA145" s="17"/>
      <c r="AB145" s="17"/>
      <c r="AC145" s="17"/>
      <c r="AD145" s="17"/>
      <c r="AE145" s="17"/>
      <c r="AF145" s="17"/>
      <c r="AG145" s="17"/>
      <c r="AH145" s="17"/>
      <c r="AI145" s="17"/>
      <c r="AJ145" s="17"/>
      <c r="AK145" s="17"/>
    </row>
    <row r="146" spans="1:43" x14ac:dyDescent="0.25">
      <c r="A146" s="17"/>
      <c r="B146" s="44">
        <v>4.5</v>
      </c>
      <c r="C146" s="26"/>
      <c r="D146" s="26"/>
      <c r="E146" s="26"/>
      <c r="F146" s="26"/>
      <c r="G146" s="26"/>
      <c r="H146" s="92">
        <v>15.244999999999999</v>
      </c>
      <c r="I146" s="92">
        <v>57.564</v>
      </c>
      <c r="J146" s="92">
        <v>56.276000000000003</v>
      </c>
      <c r="K146" s="92">
        <v>39.119999999999997</v>
      </c>
      <c r="L146" s="36"/>
      <c r="M146" s="36"/>
      <c r="N146" s="36"/>
      <c r="O146" s="36"/>
      <c r="P146" s="36"/>
      <c r="Q146" s="36"/>
      <c r="R146" s="45"/>
      <c r="S146" s="17"/>
      <c r="T146" s="17"/>
      <c r="U146" s="17"/>
      <c r="V146" s="17"/>
      <c r="W146" s="17"/>
      <c r="X146" s="17"/>
      <c r="Y146" s="17"/>
      <c r="Z146" s="17"/>
      <c r="AA146" s="17"/>
      <c r="AB146" s="17"/>
      <c r="AC146" s="17"/>
      <c r="AD146" s="17"/>
      <c r="AE146" s="17"/>
      <c r="AF146" s="17"/>
      <c r="AG146" s="17"/>
      <c r="AH146" s="17"/>
      <c r="AI146" s="17"/>
      <c r="AJ146" s="17"/>
      <c r="AK146" s="17"/>
      <c r="AL146" s="88"/>
      <c r="AM146" s="88"/>
      <c r="AN146" s="88"/>
      <c r="AO146" s="88"/>
      <c r="AP146" s="88"/>
      <c r="AQ146" s="88"/>
    </row>
    <row r="147" spans="1:43" ht="15.75" thickBot="1" x14ac:dyDescent="0.3">
      <c r="A147" s="17"/>
      <c r="B147" s="46">
        <v>5</v>
      </c>
      <c r="C147" s="47"/>
      <c r="D147" s="47"/>
      <c r="E147" s="47"/>
      <c r="F147" s="47"/>
      <c r="G147" s="47"/>
      <c r="H147" s="93">
        <v>31.777000000000001</v>
      </c>
      <c r="I147" s="93">
        <v>14.388999999999999</v>
      </c>
      <c r="J147" s="93">
        <v>28.548999999999999</v>
      </c>
      <c r="K147" s="93">
        <v>41.878</v>
      </c>
      <c r="L147" s="48"/>
      <c r="M147" s="48"/>
      <c r="N147" s="48"/>
      <c r="O147" s="48"/>
      <c r="P147" s="48"/>
      <c r="Q147" s="48"/>
      <c r="R147" s="49"/>
      <c r="S147" s="17"/>
      <c r="T147" s="17"/>
      <c r="U147" s="17"/>
      <c r="V147" s="17"/>
      <c r="W147" s="17"/>
      <c r="X147" s="17"/>
      <c r="Y147" s="17"/>
      <c r="Z147" s="17"/>
      <c r="AA147" s="17"/>
      <c r="AB147" s="17"/>
      <c r="AC147" s="17"/>
      <c r="AD147" s="17"/>
      <c r="AE147" s="17"/>
      <c r="AF147" s="17"/>
      <c r="AG147" s="17"/>
      <c r="AH147" s="17"/>
      <c r="AI147" s="17"/>
      <c r="AJ147" s="17"/>
      <c r="AK147" s="17"/>
      <c r="AL147" s="88"/>
      <c r="AM147" s="88"/>
      <c r="AN147" s="88"/>
      <c r="AO147" s="88"/>
      <c r="AP147" s="88"/>
      <c r="AQ147" s="88"/>
    </row>
    <row r="148" spans="1:43"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88"/>
      <c r="AM148" s="88"/>
      <c r="AN148" s="88"/>
      <c r="AO148" s="88"/>
      <c r="AP148" s="88"/>
      <c r="AQ148" s="88"/>
    </row>
    <row r="149" spans="1:43"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88"/>
      <c r="AM149" s="88"/>
      <c r="AN149" s="88"/>
      <c r="AO149" s="88"/>
      <c r="AP149" s="88"/>
      <c r="AQ149" s="88"/>
    </row>
    <row r="150" spans="1:43" ht="53.2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99" t="s">
        <v>68</v>
      </c>
      <c r="AG150" s="99"/>
      <c r="AH150" s="99"/>
      <c r="AI150" s="17"/>
      <c r="AJ150" s="17"/>
      <c r="AK150" s="17"/>
      <c r="AL150" s="88"/>
      <c r="AM150" s="88"/>
      <c r="AN150" s="88"/>
      <c r="AO150" s="88"/>
      <c r="AP150" s="88"/>
      <c r="AQ150" s="88"/>
    </row>
    <row r="151" spans="1:43"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88"/>
      <c r="AM151" s="88"/>
      <c r="AN151" s="88"/>
      <c r="AO151" s="88"/>
      <c r="AP151" s="88"/>
      <c r="AQ151" s="88"/>
    </row>
    <row r="152" spans="1:43"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88"/>
      <c r="AM152" s="88"/>
      <c r="AN152" s="88"/>
      <c r="AO152" s="88"/>
      <c r="AP152" s="88"/>
      <c r="AQ152" s="88"/>
    </row>
    <row r="153" spans="1:43"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88"/>
      <c r="AM153" s="88"/>
      <c r="AN153" s="88"/>
      <c r="AO153" s="88"/>
      <c r="AP153" s="88"/>
      <c r="AQ153" s="88"/>
    </row>
    <row r="154" spans="1:43"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row>
    <row r="155" spans="1:43"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row>
    <row r="156" spans="1:43"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row>
    <row r="157" spans="1:43"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row>
    <row r="158" spans="1:43"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row>
    <row r="159" spans="1:43"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row>
    <row r="160" spans="1:43"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row>
    <row r="161" spans="1:37"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row>
    <row r="162" spans="1:37"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row>
    <row r="163" spans="1:37"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row>
    <row r="164" spans="1:37"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row>
    <row r="165" spans="1:37"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row>
    <row r="166" spans="1:37"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row>
    <row r="167" spans="1:37"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row>
    <row r="168" spans="1:37"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row>
    <row r="169" spans="1:37"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row>
    <row r="170" spans="1:37"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row>
    <row r="171" spans="1:37"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row>
    <row r="172" spans="1:37"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row>
    <row r="173" spans="1:37"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row>
    <row r="174" spans="1:37"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row>
    <row r="175" spans="1:37"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row>
    <row r="176" spans="1:37"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row>
    <row r="177" spans="1:37"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row>
    <row r="178" spans="1:37"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row>
    <row r="179" spans="1:37"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row>
    <row r="180" spans="1:37"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row>
    <row r="181" spans="1:37" ht="21" x14ac:dyDescent="0.35">
      <c r="A181" s="17"/>
      <c r="B181" s="35" t="s">
        <v>70</v>
      </c>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row>
    <row r="182" spans="1:37"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row>
    <row r="183" spans="1:37"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row>
    <row r="184" spans="1:37"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row>
    <row r="185" spans="1:37"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row>
    <row r="186" spans="1:37"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row>
    <row r="187" spans="1:37"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row>
    <row r="188" spans="1:37"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row>
    <row r="189" spans="1:37"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row>
    <row r="190" spans="1:37"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row>
    <row r="191" spans="1:37"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row>
    <row r="192" spans="1:37"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row>
  </sheetData>
  <mergeCells count="15">
    <mergeCell ref="W57:X57"/>
    <mergeCell ref="C21:R21"/>
    <mergeCell ref="C5:R5"/>
    <mergeCell ref="C37:R37"/>
    <mergeCell ref="D59:E59"/>
    <mergeCell ref="F59:G59"/>
    <mergeCell ref="H59:I59"/>
    <mergeCell ref="K59:M59"/>
    <mergeCell ref="K58:M58"/>
    <mergeCell ref="AF150:AH150"/>
    <mergeCell ref="AF81:AI91"/>
    <mergeCell ref="C81:R81"/>
    <mergeCell ref="C99:R99"/>
    <mergeCell ref="C117:R117"/>
    <mergeCell ref="C135:R13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7"/>
  <sheetViews>
    <sheetView zoomScale="55" zoomScaleNormal="55" workbookViewId="0">
      <selection activeCell="G36" sqref="G36"/>
    </sheetView>
  </sheetViews>
  <sheetFormatPr baseColWidth="10" defaultRowHeight="15" x14ac:dyDescent="0.25"/>
  <cols>
    <col min="1" max="1" width="14.140625" customWidth="1"/>
    <col min="2" max="3" width="15.42578125" customWidth="1"/>
    <col min="4" max="4" width="15.7109375" customWidth="1"/>
    <col min="6" max="6" width="20.42578125" customWidth="1"/>
    <col min="7" max="7" width="21" customWidth="1"/>
    <col min="8" max="8" width="18.42578125" customWidth="1"/>
    <col min="9" max="9" width="14.28515625" customWidth="1"/>
    <col min="10" max="10" width="11.85546875" customWidth="1"/>
    <col min="11" max="11" width="13.7109375" customWidth="1"/>
  </cols>
  <sheetData>
    <row r="1" spans="1:17" x14ac:dyDescent="0.25">
      <c r="A1" s="17"/>
      <c r="B1" s="17"/>
      <c r="C1" s="18"/>
      <c r="D1" s="17"/>
      <c r="E1" s="17"/>
      <c r="F1" s="17"/>
      <c r="G1" s="17"/>
      <c r="H1" s="17"/>
      <c r="I1" s="17"/>
      <c r="J1" s="17"/>
      <c r="K1" s="17"/>
      <c r="L1" s="17"/>
      <c r="M1" s="17"/>
      <c r="N1" s="17"/>
      <c r="O1" s="17"/>
      <c r="P1" s="17"/>
      <c r="Q1" s="17"/>
    </row>
    <row r="2" spans="1:17" x14ac:dyDescent="0.25">
      <c r="A2" s="17"/>
      <c r="B2" s="17"/>
      <c r="C2" s="18"/>
      <c r="D2" s="17"/>
      <c r="E2" s="17"/>
      <c r="F2" s="17"/>
      <c r="G2" s="17"/>
      <c r="H2" s="17"/>
      <c r="I2" s="17"/>
      <c r="J2" s="17"/>
      <c r="K2" s="17"/>
      <c r="L2" s="17"/>
      <c r="M2" s="17"/>
      <c r="N2" s="17"/>
      <c r="O2" s="17"/>
      <c r="P2" s="17"/>
      <c r="Q2" s="17"/>
    </row>
    <row r="3" spans="1:17" ht="45" x14ac:dyDescent="0.25">
      <c r="A3" s="22" t="s">
        <v>40</v>
      </c>
      <c r="B3" s="29"/>
      <c r="C3" s="31"/>
      <c r="D3" s="17"/>
      <c r="E3" s="22" t="s">
        <v>36</v>
      </c>
      <c r="F3" s="17"/>
      <c r="G3" s="14" t="s">
        <v>9</v>
      </c>
      <c r="H3" s="14" t="s">
        <v>37</v>
      </c>
      <c r="I3" s="17"/>
      <c r="J3" s="17"/>
      <c r="K3" s="17"/>
      <c r="L3" s="17"/>
      <c r="M3" s="17"/>
      <c r="N3" s="17"/>
      <c r="O3" s="17"/>
      <c r="P3" s="17"/>
      <c r="Q3" s="17"/>
    </row>
    <row r="4" spans="1:17" x14ac:dyDescent="0.25">
      <c r="A4" s="26" t="s">
        <v>38</v>
      </c>
      <c r="B4" s="26" t="s">
        <v>39</v>
      </c>
      <c r="C4" s="18"/>
      <c r="D4" s="17"/>
      <c r="E4" s="17"/>
      <c r="F4" s="17"/>
      <c r="G4" s="17"/>
      <c r="H4" s="17"/>
      <c r="I4" s="17"/>
      <c r="J4" s="17"/>
      <c r="K4" s="17"/>
      <c r="L4" s="17"/>
      <c r="M4" s="17"/>
      <c r="N4" s="17"/>
      <c r="O4" s="17"/>
      <c r="P4" s="17"/>
      <c r="Q4" s="17"/>
    </row>
    <row r="5" spans="1:17" x14ac:dyDescent="0.25">
      <c r="A5" s="30">
        <v>1.48883374689825</v>
      </c>
      <c r="B5" s="30">
        <v>150.92307692307699</v>
      </c>
      <c r="C5" s="32"/>
      <c r="D5" s="17"/>
      <c r="E5" s="17"/>
      <c r="F5" s="23" t="s">
        <v>28</v>
      </c>
      <c r="G5" s="23" t="s">
        <v>34</v>
      </c>
      <c r="H5" s="23" t="s">
        <v>29</v>
      </c>
      <c r="I5" s="23" t="s">
        <v>30</v>
      </c>
      <c r="J5" s="23" t="s">
        <v>31</v>
      </c>
      <c r="K5" s="23" t="s">
        <v>32</v>
      </c>
      <c r="L5" s="24"/>
      <c r="M5" s="17"/>
      <c r="N5" s="17"/>
      <c r="O5" s="17"/>
      <c r="P5" s="17"/>
      <c r="Q5" s="17"/>
    </row>
    <row r="6" spans="1:17" x14ac:dyDescent="0.25">
      <c r="A6" s="30">
        <v>2.4400330851943801</v>
      </c>
      <c r="B6" s="30">
        <v>247.34615384615299</v>
      </c>
      <c r="C6" s="32"/>
      <c r="D6" s="17"/>
      <c r="E6" s="17"/>
      <c r="F6" s="26">
        <v>0</v>
      </c>
      <c r="G6" s="27">
        <f>H6*'Devis de masse'!$B$3</f>
        <v>0</v>
      </c>
      <c r="H6" s="26">
        <v>0</v>
      </c>
      <c r="I6" s="26">
        <v>1.0389999999999999</v>
      </c>
      <c r="J6" s="26">
        <v>0</v>
      </c>
      <c r="K6" s="26">
        <v>0</v>
      </c>
      <c r="L6" s="28"/>
      <c r="M6" s="17"/>
      <c r="N6" s="17"/>
      <c r="O6" s="17"/>
      <c r="P6" s="17"/>
      <c r="Q6" s="17"/>
    </row>
    <row r="7" spans="1:17" x14ac:dyDescent="0.25">
      <c r="A7" s="30">
        <v>1036.4764267989999</v>
      </c>
      <c r="B7" s="30">
        <v>427.61538461538402</v>
      </c>
      <c r="C7" s="32"/>
      <c r="D7" s="17"/>
      <c r="E7" s="17"/>
      <c r="F7" s="26">
        <v>0.01</v>
      </c>
      <c r="G7" s="27">
        <f>H7*'Devis de masse'!$B$3</f>
        <v>0</v>
      </c>
      <c r="H7" s="26">
        <v>0</v>
      </c>
      <c r="I7" s="26">
        <v>1.0469999999999999</v>
      </c>
      <c r="J7" s="26">
        <v>0</v>
      </c>
      <c r="K7" s="26">
        <v>6.0000000000000001E-3</v>
      </c>
      <c r="L7" s="28"/>
      <c r="M7" s="17"/>
      <c r="N7" s="17"/>
      <c r="O7" s="17"/>
      <c r="P7" s="17"/>
      <c r="Q7" s="17"/>
    </row>
    <row r="8" spans="1:17" x14ac:dyDescent="0.25">
      <c r="A8" s="30">
        <v>1088.1306865177801</v>
      </c>
      <c r="B8" s="30">
        <v>431.80769230769101</v>
      </c>
      <c r="C8" s="32"/>
      <c r="D8" s="17"/>
      <c r="E8" s="17"/>
      <c r="F8" s="26">
        <v>0.02</v>
      </c>
      <c r="G8" s="27">
        <f>H8*'Devis de masse'!$B$3</f>
        <v>1.0249999999999999</v>
      </c>
      <c r="H8" s="26">
        <v>1E-3</v>
      </c>
      <c r="I8" s="26">
        <v>1.0509999999999999</v>
      </c>
      <c r="J8" s="26">
        <v>0</v>
      </c>
      <c r="K8" s="26">
        <v>1.2999999999999999E-2</v>
      </c>
      <c r="L8" s="28"/>
      <c r="M8" s="28"/>
      <c r="N8" s="28"/>
      <c r="O8" s="17"/>
      <c r="P8" s="17"/>
      <c r="Q8" s="17"/>
    </row>
    <row r="9" spans="1:17" x14ac:dyDescent="0.25">
      <c r="A9" s="30">
        <v>1144.0446650123999</v>
      </c>
      <c r="B9" s="30">
        <v>431.80769230769101</v>
      </c>
      <c r="C9" s="32"/>
      <c r="D9" s="17"/>
      <c r="E9" s="17"/>
      <c r="F9" s="26">
        <v>0.03</v>
      </c>
      <c r="G9" s="27">
        <f>H9*'Devis de masse'!$B$3</f>
        <v>3.0750000000000002</v>
      </c>
      <c r="H9" s="26">
        <v>3.0000000000000001E-3</v>
      </c>
      <c r="I9" s="26">
        <v>1.0529999999999999</v>
      </c>
      <c r="J9" s="26">
        <v>0</v>
      </c>
      <c r="K9" s="26">
        <v>1.9E-2</v>
      </c>
      <c r="L9" s="28"/>
      <c r="M9" s="28"/>
      <c r="N9" s="28"/>
      <c r="O9" s="17"/>
      <c r="P9" s="17"/>
      <c r="Q9" s="17"/>
    </row>
    <row r="10" spans="1:17" x14ac:dyDescent="0.25">
      <c r="A10" s="30">
        <v>1260.1323407775001</v>
      </c>
      <c r="B10" s="30">
        <v>427.61538461538402</v>
      </c>
      <c r="C10" s="32"/>
      <c r="D10" s="17"/>
      <c r="E10" s="17"/>
      <c r="F10" s="26">
        <v>0.04</v>
      </c>
      <c r="G10" s="27">
        <f>H10*'Devis de masse'!$B$3</f>
        <v>5.125</v>
      </c>
      <c r="H10" s="26">
        <v>5.0000000000000001E-3</v>
      </c>
      <c r="I10" s="26">
        <v>1.054</v>
      </c>
      <c r="J10" s="26">
        <v>0</v>
      </c>
      <c r="K10" s="26">
        <v>2.5999999999999999E-2</v>
      </c>
      <c r="L10" s="28"/>
      <c r="M10" s="28"/>
      <c r="N10" s="28"/>
      <c r="O10" s="17"/>
      <c r="P10" s="17"/>
      <c r="Q10" s="17"/>
    </row>
    <row r="11" spans="1:17" x14ac:dyDescent="0.25">
      <c r="A11" s="30">
        <v>1260.3391232423401</v>
      </c>
      <c r="B11" s="30">
        <v>448.57692307692201</v>
      </c>
      <c r="C11" s="32"/>
      <c r="D11" s="17"/>
      <c r="E11" s="17"/>
      <c r="F11" s="26">
        <v>0.05</v>
      </c>
      <c r="G11" s="27">
        <f>H11*'Devis de masse'!$B$3</f>
        <v>7.1749999999999998</v>
      </c>
      <c r="H11" s="26">
        <v>7.0000000000000001E-3</v>
      </c>
      <c r="I11" s="26">
        <v>1.054</v>
      </c>
      <c r="J11" s="26">
        <v>0</v>
      </c>
      <c r="K11" s="26">
        <v>3.2000000000000001E-2</v>
      </c>
      <c r="L11" s="28"/>
      <c r="M11" s="28"/>
      <c r="N11" s="28"/>
      <c r="O11" s="17"/>
      <c r="P11" s="17"/>
      <c r="Q11" s="17"/>
    </row>
    <row r="12" spans="1:17" x14ac:dyDescent="0.25">
      <c r="A12" s="30">
        <v>786.35235732009903</v>
      </c>
      <c r="B12" s="30">
        <v>796.53846153846098</v>
      </c>
      <c r="C12" s="32"/>
      <c r="D12" s="17"/>
      <c r="E12" s="17"/>
      <c r="F12" s="26">
        <v>0.06</v>
      </c>
      <c r="G12" s="27">
        <f>H12*'Devis de masse'!$B$3</f>
        <v>10.25</v>
      </c>
      <c r="H12" s="26">
        <v>0.01</v>
      </c>
      <c r="I12" s="26">
        <v>1.0529999999999999</v>
      </c>
      <c r="J12" s="26">
        <v>0</v>
      </c>
      <c r="K12" s="26">
        <v>3.7999999999999999E-2</v>
      </c>
      <c r="L12" s="28"/>
      <c r="M12" s="28"/>
      <c r="N12" s="28"/>
      <c r="O12" s="17"/>
      <c r="P12" s="17"/>
      <c r="Q12" s="17"/>
    </row>
    <row r="13" spans="1:17" x14ac:dyDescent="0.25">
      <c r="A13" s="30">
        <v>904.30107526881704</v>
      </c>
      <c r="B13" s="30">
        <v>1416.99999999999</v>
      </c>
      <c r="C13" s="32"/>
      <c r="D13" s="17"/>
      <c r="E13" s="17"/>
      <c r="F13" s="26">
        <v>7.0000000000000007E-2</v>
      </c>
      <c r="G13" s="27">
        <f>H13*'Devis de masse'!$B$3</f>
        <v>12.3</v>
      </c>
      <c r="H13" s="26">
        <v>1.2E-2</v>
      </c>
      <c r="I13" s="26">
        <v>1.0529999999999999</v>
      </c>
      <c r="J13" s="26">
        <v>0</v>
      </c>
      <c r="K13" s="26">
        <v>4.3999999999999997E-2</v>
      </c>
      <c r="L13" s="28"/>
      <c r="M13" s="28"/>
      <c r="N13" s="28"/>
      <c r="O13" s="17"/>
      <c r="P13" s="17"/>
      <c r="Q13" s="17"/>
    </row>
    <row r="14" spans="1:17" x14ac:dyDescent="0.25">
      <c r="A14" s="30">
        <v>397.39454094292802</v>
      </c>
      <c r="B14" s="30">
        <v>1479.88461538461</v>
      </c>
      <c r="C14" s="32"/>
      <c r="D14" s="17"/>
      <c r="E14" s="17"/>
      <c r="F14" s="26">
        <v>0.08</v>
      </c>
      <c r="G14" s="27">
        <f>H14*'Devis de masse'!$B$3</f>
        <v>16.399999999999999</v>
      </c>
      <c r="H14" s="26">
        <v>1.6E-2</v>
      </c>
      <c r="I14" s="26">
        <v>1.052</v>
      </c>
      <c r="J14" s="26">
        <v>0</v>
      </c>
      <c r="K14" s="26">
        <v>5.0999999999999997E-2</v>
      </c>
      <c r="L14" s="28"/>
      <c r="M14" s="28"/>
      <c r="N14" s="28"/>
      <c r="O14" s="17"/>
      <c r="P14" s="17"/>
      <c r="Q14" s="17"/>
    </row>
    <row r="15" spans="1:17" x14ac:dyDescent="0.25">
      <c r="A15" s="30">
        <v>400.04135649296899</v>
      </c>
      <c r="B15" s="30">
        <v>1312.1923076922999</v>
      </c>
      <c r="C15" s="32"/>
      <c r="D15" s="17"/>
      <c r="E15" s="17"/>
      <c r="F15" s="26">
        <v>0.09</v>
      </c>
      <c r="G15" s="27">
        <f>H15*'Devis de masse'!$B$3</f>
        <v>19.474999999999998</v>
      </c>
      <c r="H15" s="26">
        <v>1.9E-2</v>
      </c>
      <c r="I15" s="26">
        <v>1.05</v>
      </c>
      <c r="J15" s="26">
        <v>0</v>
      </c>
      <c r="K15" s="26">
        <v>5.7000000000000002E-2</v>
      </c>
      <c r="L15" s="28"/>
      <c r="M15" s="28"/>
      <c r="N15" s="28"/>
      <c r="O15" s="17"/>
      <c r="P15" s="17"/>
      <c r="Q15" s="17"/>
    </row>
    <row r="16" spans="1:17" x14ac:dyDescent="0.25">
      <c r="A16" s="30">
        <v>81.720430107526795</v>
      </c>
      <c r="B16" s="30">
        <v>1307.99999999999</v>
      </c>
      <c r="C16" s="32"/>
      <c r="D16" s="17"/>
      <c r="E16" s="17"/>
      <c r="F16" s="26">
        <v>0.1</v>
      </c>
      <c r="G16" s="27">
        <f>H16*'Devis de masse'!$B$3</f>
        <v>23.574999999999999</v>
      </c>
      <c r="H16" s="26">
        <v>2.3E-2</v>
      </c>
      <c r="I16" s="26">
        <v>1.0489999999999999</v>
      </c>
      <c r="J16" s="26">
        <v>0</v>
      </c>
      <c r="K16" s="26">
        <v>6.3E-2</v>
      </c>
      <c r="L16" s="28"/>
      <c r="M16" s="28"/>
      <c r="N16" s="28"/>
      <c r="O16" s="17"/>
      <c r="P16" s="17"/>
      <c r="Q16" s="17"/>
    </row>
    <row r="17" spans="1:17" x14ac:dyDescent="0.25">
      <c r="A17" s="30">
        <v>90.033085194375403</v>
      </c>
      <c r="B17" s="30">
        <v>1714.65384615384</v>
      </c>
      <c r="C17" s="32"/>
      <c r="D17" s="17"/>
      <c r="E17" s="17"/>
      <c r="F17" s="26">
        <v>0.11</v>
      </c>
      <c r="G17" s="27">
        <f>H17*'Devis de masse'!$B$3</f>
        <v>27.675000000000001</v>
      </c>
      <c r="H17" s="26">
        <v>2.7E-2</v>
      </c>
      <c r="I17" s="26">
        <v>1.046</v>
      </c>
      <c r="J17" s="26">
        <v>0</v>
      </c>
      <c r="K17" s="26">
        <v>7.0000000000000007E-2</v>
      </c>
      <c r="L17" s="28"/>
      <c r="M17" s="28"/>
      <c r="N17" s="28"/>
      <c r="O17" s="17"/>
      <c r="P17" s="17"/>
      <c r="Q17" s="17"/>
    </row>
    <row r="18" spans="1:17" x14ac:dyDescent="0.25">
      <c r="A18" s="30">
        <v>399.71050454921402</v>
      </c>
      <c r="B18" s="30">
        <v>1714.65384615384</v>
      </c>
      <c r="C18" s="32"/>
      <c r="D18" s="17"/>
      <c r="E18" s="17"/>
      <c r="F18" s="26">
        <v>0.12</v>
      </c>
      <c r="G18" s="27">
        <f>H18*'Devis de masse'!$B$3</f>
        <v>31.774999999999999</v>
      </c>
      <c r="H18" s="26">
        <v>3.1E-2</v>
      </c>
      <c r="I18" s="26">
        <v>1.044</v>
      </c>
      <c r="J18" s="26">
        <v>0</v>
      </c>
      <c r="K18" s="26">
        <v>7.5999999999999998E-2</v>
      </c>
      <c r="L18" s="28"/>
      <c r="M18" s="28"/>
      <c r="N18" s="28"/>
      <c r="O18" s="17"/>
      <c r="P18" s="17"/>
      <c r="Q18" s="17"/>
    </row>
    <row r="19" spans="1:17" x14ac:dyDescent="0.25">
      <c r="A19" s="30">
        <v>397.68403639371297</v>
      </c>
      <c r="B19" s="30">
        <v>1509.23076923076</v>
      </c>
      <c r="C19" s="32"/>
      <c r="D19" s="17"/>
      <c r="E19" s="17"/>
      <c r="F19" s="26">
        <v>0.13</v>
      </c>
      <c r="G19" s="27">
        <f>H19*'Devis de masse'!$B$3</f>
        <v>36.9</v>
      </c>
      <c r="H19" s="26">
        <v>3.5999999999999997E-2</v>
      </c>
      <c r="I19" s="26">
        <v>1.0409999999999999</v>
      </c>
      <c r="J19" s="26">
        <v>0</v>
      </c>
      <c r="K19" s="26">
        <v>8.2000000000000003E-2</v>
      </c>
      <c r="L19" s="28"/>
      <c r="M19" s="28"/>
      <c r="N19" s="28"/>
      <c r="O19" s="17"/>
      <c r="P19" s="17"/>
      <c r="Q19" s="17"/>
    </row>
    <row r="20" spans="1:17" x14ac:dyDescent="0.25">
      <c r="A20" s="30">
        <v>908.89164598842001</v>
      </c>
      <c r="B20" s="30">
        <v>1446.3461538461499</v>
      </c>
      <c r="C20" s="32"/>
      <c r="D20" s="17"/>
      <c r="E20" s="17"/>
      <c r="F20" s="26">
        <v>0.14000000000000001</v>
      </c>
      <c r="G20" s="27">
        <f>H20*'Devis de masse'!$B$3</f>
        <v>41</v>
      </c>
      <c r="H20" s="26">
        <v>0.04</v>
      </c>
      <c r="I20" s="26">
        <v>1.0369999999999999</v>
      </c>
      <c r="J20" s="26">
        <v>0</v>
      </c>
      <c r="K20" s="26">
        <v>8.7999999999999995E-2</v>
      </c>
      <c r="L20" s="28"/>
      <c r="M20" s="28"/>
      <c r="N20" s="28"/>
      <c r="O20" s="17"/>
      <c r="P20" s="17"/>
      <c r="Q20" s="17"/>
    </row>
    <row r="21" spans="1:17" x14ac:dyDescent="0.25">
      <c r="A21" s="30">
        <v>1185.3184449958601</v>
      </c>
      <c r="B21" s="30">
        <v>2871.73076923076</v>
      </c>
      <c r="C21" s="32"/>
      <c r="D21" s="17"/>
      <c r="E21" s="17"/>
      <c r="F21" s="26">
        <v>0.15</v>
      </c>
      <c r="G21" s="27">
        <f>H21*'Devis de masse'!$B$3</f>
        <v>46.125</v>
      </c>
      <c r="H21" s="26">
        <v>4.4999999999999998E-2</v>
      </c>
      <c r="I21" s="26">
        <v>1.0329999999999999</v>
      </c>
      <c r="J21" s="26">
        <v>0</v>
      </c>
      <c r="K21" s="26">
        <v>9.4E-2</v>
      </c>
      <c r="L21" s="28"/>
      <c r="M21" s="28"/>
      <c r="N21" s="28"/>
      <c r="O21" s="17"/>
      <c r="P21" s="17"/>
      <c r="Q21" s="17"/>
    </row>
    <row r="22" spans="1:17" x14ac:dyDescent="0.25">
      <c r="A22" s="30">
        <v>1601.4474772539199</v>
      </c>
      <c r="B22" s="30">
        <v>2762.73076923076</v>
      </c>
      <c r="C22" s="32"/>
      <c r="D22" s="17"/>
      <c r="E22" s="17"/>
      <c r="F22" s="26">
        <v>0.16</v>
      </c>
      <c r="G22" s="27">
        <f>H22*'Devis de masse'!$B$3</f>
        <v>51.25</v>
      </c>
      <c r="H22" s="26">
        <v>0.05</v>
      </c>
      <c r="I22" s="26">
        <v>1.0289999999999999</v>
      </c>
      <c r="J22" s="26">
        <v>0</v>
      </c>
      <c r="K22" s="26">
        <v>0.1</v>
      </c>
      <c r="L22" s="28"/>
      <c r="M22" s="28"/>
      <c r="N22" s="28"/>
      <c r="O22" s="17"/>
      <c r="P22" s="17"/>
      <c r="Q22" s="17"/>
    </row>
    <row r="23" spans="1:17" x14ac:dyDescent="0.25">
      <c r="A23" s="30">
        <v>1770.1406120760901</v>
      </c>
      <c r="B23" s="30">
        <v>679.15384615384596</v>
      </c>
      <c r="C23" s="32"/>
      <c r="D23" s="17"/>
      <c r="E23" s="17"/>
      <c r="F23" s="26">
        <v>0.17</v>
      </c>
      <c r="G23" s="27">
        <f>H23*'Devis de masse'!$B$3</f>
        <v>56.375</v>
      </c>
      <c r="H23" s="26">
        <v>5.5E-2</v>
      </c>
      <c r="I23" s="26">
        <v>1.0249999999999999</v>
      </c>
      <c r="J23" s="26">
        <v>0</v>
      </c>
      <c r="K23" s="26">
        <v>0.106</v>
      </c>
      <c r="L23" s="28"/>
      <c r="M23" s="28"/>
      <c r="N23" s="28"/>
      <c r="O23" s="17"/>
      <c r="P23" s="17"/>
      <c r="Q23" s="17"/>
    </row>
    <row r="24" spans="1:17" x14ac:dyDescent="0.25">
      <c r="A24" s="30">
        <v>1492.63854425144</v>
      </c>
      <c r="B24" s="30">
        <v>452.76923076922998</v>
      </c>
      <c r="C24" s="32"/>
      <c r="D24" s="17"/>
      <c r="E24" s="17"/>
      <c r="F24" s="26">
        <v>0.18</v>
      </c>
      <c r="G24" s="27">
        <f>H24*'Devis de masse'!$B$3</f>
        <v>62.524999999999999</v>
      </c>
      <c r="H24" s="26">
        <v>6.0999999999999999E-2</v>
      </c>
      <c r="I24" s="26">
        <v>1.022</v>
      </c>
      <c r="J24" s="26">
        <v>0</v>
      </c>
      <c r="K24" s="26">
        <v>0.112</v>
      </c>
      <c r="L24" s="28"/>
      <c r="M24" s="28"/>
      <c r="N24" s="28"/>
      <c r="O24" s="17"/>
      <c r="P24" s="17"/>
      <c r="Q24" s="17"/>
    </row>
    <row r="25" spans="1:17" x14ac:dyDescent="0.25">
      <c r="A25" s="30">
        <v>1496.56741108354</v>
      </c>
      <c r="B25" s="30">
        <v>415.03846153846098</v>
      </c>
      <c r="C25" s="32"/>
      <c r="D25" s="17"/>
      <c r="E25" s="17"/>
      <c r="F25" s="26">
        <v>0.19</v>
      </c>
      <c r="G25" s="27">
        <f>H25*'Devis de masse'!$B$3</f>
        <v>67.650000000000006</v>
      </c>
      <c r="H25" s="26">
        <v>6.6000000000000003E-2</v>
      </c>
      <c r="I25" s="26">
        <v>1.02</v>
      </c>
      <c r="J25" s="26">
        <v>0</v>
      </c>
      <c r="K25" s="26">
        <v>0.11799999999999999</v>
      </c>
      <c r="L25" s="28"/>
      <c r="M25" s="28"/>
      <c r="N25" s="28"/>
      <c r="O25" s="17"/>
      <c r="P25" s="17"/>
      <c r="Q25" s="17"/>
    </row>
    <row r="26" spans="1:17" x14ac:dyDescent="0.25">
      <c r="A26" s="30">
        <v>1578.2464846980899</v>
      </c>
      <c r="B26" s="30">
        <v>410.84615384615302</v>
      </c>
      <c r="C26" s="32"/>
      <c r="D26" s="17"/>
      <c r="E26" s="17"/>
      <c r="F26" s="26">
        <v>0.2</v>
      </c>
      <c r="G26" s="27">
        <f>H26*'Devis de masse'!$B$3</f>
        <v>73.8</v>
      </c>
      <c r="H26" s="26">
        <v>7.1999999999999995E-2</v>
      </c>
      <c r="I26" s="26">
        <v>1.018</v>
      </c>
      <c r="J26" s="26">
        <v>0</v>
      </c>
      <c r="K26" s="26">
        <v>0.124</v>
      </c>
      <c r="L26" s="28"/>
      <c r="M26" s="28"/>
      <c r="N26" s="28"/>
      <c r="O26" s="17"/>
      <c r="P26" s="17"/>
      <c r="Q26" s="17"/>
    </row>
    <row r="27" spans="1:17" x14ac:dyDescent="0.25">
      <c r="A27" s="30">
        <v>1689.9090157154601</v>
      </c>
      <c r="B27" s="30">
        <v>394.07692307692201</v>
      </c>
      <c r="C27" s="32"/>
      <c r="D27" s="17"/>
      <c r="E27" s="17"/>
      <c r="F27" s="26">
        <v>0.21</v>
      </c>
      <c r="G27" s="27">
        <f>H27*'Devis de masse'!$B$3</f>
        <v>78.924999999999997</v>
      </c>
      <c r="H27" s="26">
        <v>7.6999999999999999E-2</v>
      </c>
      <c r="I27" s="26">
        <v>1.016</v>
      </c>
      <c r="J27" s="26">
        <v>0</v>
      </c>
      <c r="K27" s="26">
        <v>0.13</v>
      </c>
      <c r="L27" s="28"/>
      <c r="M27" s="28"/>
      <c r="N27" s="28"/>
      <c r="O27" s="17"/>
      <c r="P27" s="17"/>
      <c r="Q27" s="17"/>
    </row>
    <row r="28" spans="1:17" x14ac:dyDescent="0.25">
      <c r="A28" s="30">
        <v>1848.80066170388</v>
      </c>
      <c r="B28" s="30">
        <v>368.923076923076</v>
      </c>
      <c r="C28" s="32"/>
      <c r="D28" s="17"/>
      <c r="E28" s="17"/>
      <c r="F28" s="26">
        <v>0.22</v>
      </c>
      <c r="G28" s="27">
        <f>H28*'Devis de masse'!$B$3</f>
        <v>85.075000000000003</v>
      </c>
      <c r="H28" s="26">
        <v>8.3000000000000004E-2</v>
      </c>
      <c r="I28" s="26">
        <v>1.014</v>
      </c>
      <c r="J28" s="26">
        <v>0</v>
      </c>
      <c r="K28" s="26">
        <v>0.13600000000000001</v>
      </c>
      <c r="L28" s="28"/>
      <c r="M28" s="28"/>
      <c r="N28" s="28"/>
      <c r="O28" s="17"/>
      <c r="P28" s="17"/>
      <c r="Q28" s="17"/>
    </row>
    <row r="29" spans="1:17" x14ac:dyDescent="0.25">
      <c r="A29" s="30">
        <v>2054.9214226633499</v>
      </c>
      <c r="B29" s="30">
        <v>335.38461538461502</v>
      </c>
      <c r="C29" s="32"/>
      <c r="D29" s="17"/>
      <c r="E29" s="17"/>
      <c r="F29" s="26">
        <v>0.23</v>
      </c>
      <c r="G29" s="27">
        <f>H29*'Devis de masse'!$B$3</f>
        <v>90.199999999999989</v>
      </c>
      <c r="H29" s="26">
        <v>8.7999999999999995E-2</v>
      </c>
      <c r="I29" s="26">
        <v>1.0129999999999999</v>
      </c>
      <c r="J29" s="26">
        <v>0</v>
      </c>
      <c r="K29" s="26">
        <v>0.14099999999999999</v>
      </c>
      <c r="L29" s="28"/>
      <c r="M29" s="28"/>
      <c r="N29" s="28"/>
      <c r="O29" s="17"/>
      <c r="P29" s="17"/>
      <c r="Q29" s="17"/>
    </row>
    <row r="30" spans="1:17" x14ac:dyDescent="0.25">
      <c r="A30" s="30">
        <v>2226.5922249793198</v>
      </c>
      <c r="B30" s="30">
        <v>297.65384615384602</v>
      </c>
      <c r="C30" s="32"/>
      <c r="D30" s="17"/>
      <c r="E30" s="17"/>
      <c r="F30" s="26">
        <v>0.24</v>
      </c>
      <c r="G30" s="27">
        <f>H30*'Devis de masse'!$B$3</f>
        <v>96.35</v>
      </c>
      <c r="H30" s="26">
        <v>9.4E-2</v>
      </c>
      <c r="I30" s="26">
        <v>1.0109999999999999</v>
      </c>
      <c r="J30" s="26">
        <v>0</v>
      </c>
      <c r="K30" s="26">
        <v>0.14699999999999999</v>
      </c>
      <c r="L30" s="28"/>
      <c r="M30" s="28"/>
      <c r="N30" s="28"/>
      <c r="O30" s="17"/>
      <c r="P30" s="17"/>
      <c r="Q30" s="17"/>
    </row>
    <row r="31" spans="1:17" x14ac:dyDescent="0.25">
      <c r="A31" s="30">
        <v>2368.1968569065298</v>
      </c>
      <c r="B31" s="30">
        <v>264.11538461538402</v>
      </c>
      <c r="C31" s="32"/>
      <c r="D31" s="17"/>
      <c r="E31" s="17"/>
      <c r="F31" s="26">
        <v>0.25</v>
      </c>
      <c r="G31" s="27">
        <f>H31*'Devis de masse'!$B$3</f>
        <v>101.47500000000001</v>
      </c>
      <c r="H31" s="26">
        <v>9.9000000000000005E-2</v>
      </c>
      <c r="I31" s="26">
        <v>1.01</v>
      </c>
      <c r="J31" s="26">
        <v>0</v>
      </c>
      <c r="K31" s="26">
        <v>0.152</v>
      </c>
      <c r="L31" s="28"/>
      <c r="M31" s="28"/>
      <c r="N31" s="28"/>
      <c r="O31" s="17"/>
      <c r="P31" s="17"/>
      <c r="Q31" s="17"/>
    </row>
    <row r="32" spans="1:17" x14ac:dyDescent="0.25">
      <c r="A32" s="30">
        <v>2402.44003308519</v>
      </c>
      <c r="B32" s="30">
        <v>247.34615384615299</v>
      </c>
      <c r="C32" s="32"/>
      <c r="D32" s="17"/>
      <c r="E32" s="17"/>
      <c r="F32" s="26">
        <v>0.26</v>
      </c>
      <c r="G32" s="27">
        <f>H32*'Devis de masse'!$B$3</f>
        <v>107.625</v>
      </c>
      <c r="H32" s="26">
        <v>0.105</v>
      </c>
      <c r="I32" s="26">
        <v>1.01</v>
      </c>
      <c r="J32" s="26">
        <v>0</v>
      </c>
      <c r="K32" s="26">
        <v>0.157</v>
      </c>
      <c r="L32" s="28"/>
      <c r="M32" s="28"/>
      <c r="N32" s="28"/>
      <c r="O32" s="17"/>
      <c r="P32" s="17"/>
      <c r="Q32" s="17"/>
    </row>
    <row r="33" spans="1:17" x14ac:dyDescent="0.25">
      <c r="A33" s="30">
        <v>2406.41025641025</v>
      </c>
      <c r="B33" s="30">
        <v>213.80769230769101</v>
      </c>
      <c r="C33" s="32"/>
      <c r="D33" s="17"/>
      <c r="E33" s="17"/>
      <c r="F33" s="26">
        <v>0.27</v>
      </c>
      <c r="G33" s="27">
        <f>H33*'Devis de masse'!$B$3</f>
        <v>112.75</v>
      </c>
      <c r="H33" s="26">
        <v>0.11</v>
      </c>
      <c r="I33" s="26">
        <v>1.01</v>
      </c>
      <c r="J33" s="26">
        <v>0</v>
      </c>
      <c r="K33" s="26">
        <v>0.16200000000000001</v>
      </c>
      <c r="L33" s="17"/>
      <c r="M33" s="17"/>
      <c r="N33" s="17"/>
      <c r="O33" s="17"/>
      <c r="P33" s="17"/>
      <c r="Q33" s="17"/>
    </row>
    <row r="34" spans="1:17" x14ac:dyDescent="0.25">
      <c r="A34" s="30">
        <v>2401.8196856906502</v>
      </c>
      <c r="B34" s="30">
        <v>184.461538461538</v>
      </c>
      <c r="C34" s="32"/>
      <c r="D34" s="17"/>
      <c r="E34" s="17"/>
      <c r="F34" s="26">
        <v>0.28000000000000003</v>
      </c>
      <c r="G34" s="27">
        <f>H34*'Devis de masse'!$B$3</f>
        <v>117.875</v>
      </c>
      <c r="H34" s="26">
        <v>0.115</v>
      </c>
      <c r="I34" s="26">
        <v>1.0109999999999999</v>
      </c>
      <c r="J34" s="26">
        <v>0</v>
      </c>
      <c r="K34" s="26">
        <v>0.16700000000000001</v>
      </c>
      <c r="L34" s="17"/>
      <c r="M34" s="17"/>
      <c r="N34" s="17"/>
      <c r="O34" s="17"/>
      <c r="P34" s="17"/>
      <c r="Q34" s="17"/>
    </row>
    <row r="35" spans="1:17" x14ac:dyDescent="0.25">
      <c r="A35" s="30">
        <v>2375.8064516129002</v>
      </c>
      <c r="B35" s="30">
        <v>163.5</v>
      </c>
      <c r="C35" s="32"/>
      <c r="D35" s="17"/>
      <c r="E35" s="17"/>
      <c r="F35" s="26">
        <v>0.28999999999999998</v>
      </c>
      <c r="G35" s="27">
        <f>H35*'Devis de masse'!$B$3</f>
        <v>121.97499999999999</v>
      </c>
      <c r="H35" s="26">
        <v>0.11899999999999999</v>
      </c>
      <c r="I35" s="26">
        <v>1.012</v>
      </c>
      <c r="J35" s="26">
        <v>0</v>
      </c>
      <c r="K35" s="26">
        <v>0.17199999999999999</v>
      </c>
      <c r="L35" s="17"/>
      <c r="M35" s="17"/>
      <c r="N35" s="17"/>
      <c r="O35" s="17"/>
      <c r="P35" s="17"/>
      <c r="Q35" s="17"/>
    </row>
    <row r="36" spans="1:17" x14ac:dyDescent="0.25">
      <c r="A36" s="30">
        <v>2336.9727047146398</v>
      </c>
      <c r="B36" s="30">
        <v>150.92307692307699</v>
      </c>
      <c r="C36" s="32"/>
      <c r="D36" s="17"/>
      <c r="E36" s="17"/>
      <c r="F36" s="26">
        <v>0.3</v>
      </c>
      <c r="G36" s="27">
        <f>H36*'Devis de masse'!$B$3</f>
        <v>127.1</v>
      </c>
      <c r="H36" s="26">
        <v>0.124</v>
      </c>
      <c r="I36" s="26">
        <v>1.014</v>
      </c>
      <c r="J36" s="26">
        <v>0</v>
      </c>
      <c r="K36" s="26">
        <v>0.17599999999999999</v>
      </c>
      <c r="L36" s="17"/>
      <c r="M36" s="17"/>
      <c r="N36" s="17"/>
      <c r="O36" s="17"/>
      <c r="P36" s="17"/>
      <c r="Q36" s="17"/>
    </row>
    <row r="37" spans="1:17" x14ac:dyDescent="0.25">
      <c r="A37" s="30">
        <v>2259.3879239040498</v>
      </c>
      <c r="B37" s="30">
        <v>134.15384615384599</v>
      </c>
      <c r="C37" s="32"/>
      <c r="D37" s="17"/>
      <c r="E37" s="17"/>
      <c r="F37" s="17"/>
      <c r="G37" s="17"/>
      <c r="H37" s="17"/>
      <c r="I37" s="17"/>
      <c r="J37" s="17"/>
      <c r="K37" s="17"/>
      <c r="L37" s="17"/>
      <c r="M37" s="17"/>
      <c r="N37" s="17"/>
      <c r="O37" s="17"/>
      <c r="P37" s="17"/>
      <c r="Q37" s="17"/>
    </row>
    <row r="38" spans="1:17" x14ac:dyDescent="0.25">
      <c r="A38" s="30">
        <v>2121.5053763440801</v>
      </c>
      <c r="B38" s="30">
        <v>108.99999999999901</v>
      </c>
      <c r="C38" s="32"/>
      <c r="D38" s="17"/>
      <c r="E38" s="17"/>
      <c r="F38" s="17"/>
      <c r="G38" s="17"/>
      <c r="H38" s="17"/>
      <c r="I38" s="17"/>
      <c r="J38" s="17"/>
      <c r="K38" s="17"/>
      <c r="L38" s="17"/>
      <c r="M38" s="17"/>
      <c r="N38" s="17"/>
      <c r="O38" s="17"/>
      <c r="P38" s="17"/>
      <c r="Q38" s="17"/>
    </row>
    <row r="39" spans="1:17" x14ac:dyDescent="0.25">
      <c r="A39" s="30">
        <v>1944.83043837882</v>
      </c>
      <c r="B39" s="30">
        <v>75.461538461538495</v>
      </c>
      <c r="C39" s="32"/>
      <c r="D39" s="17"/>
      <c r="E39" s="17"/>
      <c r="F39" s="24" t="s">
        <v>42</v>
      </c>
      <c r="G39" s="24"/>
      <c r="H39" s="25"/>
      <c r="I39" s="24"/>
      <c r="J39" s="17"/>
      <c r="K39" s="17"/>
      <c r="L39" s="17"/>
      <c r="M39" s="17"/>
      <c r="N39" s="17"/>
      <c r="O39" s="17"/>
      <c r="P39" s="17"/>
      <c r="Q39" s="17"/>
    </row>
    <row r="40" spans="1:17" x14ac:dyDescent="0.25">
      <c r="A40" s="30">
        <v>1750.99255583126</v>
      </c>
      <c r="B40" s="30">
        <v>46.115384615384698</v>
      </c>
      <c r="C40" s="32"/>
      <c r="D40" s="17"/>
      <c r="E40" s="17"/>
      <c r="F40" s="26">
        <f>LOOKUP('Devis de masse'!K8,G6:G36,F6:F36)</f>
        <v>0.18</v>
      </c>
      <c r="G40" s="26">
        <f>LOOKUP('Devis de masse'!K8,G6:G36)</f>
        <v>62.524999999999999</v>
      </c>
      <c r="H40" s="26">
        <f>LOOKUP('Devis de masse'!K8,G6:G36,I6:I36)</f>
        <v>1.022</v>
      </c>
      <c r="I40" s="26">
        <f>LOOKUP('Devis de masse'!K8,G6:G36,K6:K36)</f>
        <v>0.112</v>
      </c>
      <c r="J40" s="17"/>
      <c r="K40" s="17"/>
      <c r="L40" s="17"/>
      <c r="M40" s="17"/>
      <c r="N40" s="17"/>
      <c r="O40" s="17"/>
      <c r="P40" s="17"/>
      <c r="Q40" s="17"/>
    </row>
    <row r="41" spans="1:17" x14ac:dyDescent="0.25">
      <c r="A41" s="30">
        <v>1617.4524400330799</v>
      </c>
      <c r="B41" s="30">
        <v>25.153846153845699</v>
      </c>
      <c r="C41" s="32"/>
      <c r="D41" s="17"/>
      <c r="E41" s="17"/>
      <c r="F41" s="26">
        <f>IF(G40&lt;='Devis de masse'!K8,F40+0.01,F40-0.01)</f>
        <v>0.19</v>
      </c>
      <c r="G41" s="26">
        <f>LOOKUP(F41,F6:F36,G6:G36)</f>
        <v>67.650000000000006</v>
      </c>
      <c r="H41" s="26">
        <f>LOOKUP(F41,F6:F36,I6:I36)</f>
        <v>1.02</v>
      </c>
      <c r="I41" s="26">
        <f>LOOKUP(F41,F6:F36,K6:K36)</f>
        <v>0.11799999999999999</v>
      </c>
      <c r="J41" s="17"/>
      <c r="K41" s="17"/>
      <c r="L41" s="17"/>
      <c r="M41" s="17"/>
      <c r="N41" s="17"/>
      <c r="O41" s="17"/>
      <c r="P41" s="17"/>
      <c r="Q41" s="17"/>
    </row>
    <row r="42" spans="1:17" x14ac:dyDescent="0.25">
      <c r="A42" s="30">
        <v>1257.9404466501201</v>
      </c>
      <c r="B42" s="30">
        <v>-666.57692307692196</v>
      </c>
      <c r="C42" s="32"/>
      <c r="D42" s="17"/>
      <c r="E42" s="17"/>
      <c r="F42" s="17"/>
      <c r="G42" s="17"/>
      <c r="H42" s="17"/>
      <c r="I42" s="17"/>
      <c r="J42" s="17"/>
      <c r="K42" s="17"/>
      <c r="L42" s="17"/>
      <c r="M42" s="17"/>
      <c r="N42" s="17"/>
      <c r="O42" s="17"/>
      <c r="P42" s="17"/>
      <c r="Q42" s="17"/>
    </row>
    <row r="43" spans="1:17" x14ac:dyDescent="0.25">
      <c r="A43" s="30">
        <v>1219.02398676592</v>
      </c>
      <c r="B43" s="30">
        <v>-687.53846153846098</v>
      </c>
      <c r="C43" s="32"/>
      <c r="D43" s="17"/>
      <c r="E43" s="17"/>
      <c r="F43" s="17"/>
      <c r="G43" s="17"/>
      <c r="H43" s="17"/>
      <c r="I43" s="17"/>
      <c r="J43" s="17"/>
      <c r="K43" s="17"/>
      <c r="L43" s="17"/>
      <c r="M43" s="17"/>
      <c r="N43" s="17"/>
      <c r="O43" s="17"/>
      <c r="P43" s="17"/>
      <c r="Q43" s="17"/>
    </row>
    <row r="44" spans="1:17" x14ac:dyDescent="0.25">
      <c r="A44" s="30">
        <v>1124.23490488006</v>
      </c>
      <c r="B44" s="30">
        <v>-704.30769230769101</v>
      </c>
      <c r="C44" s="32"/>
      <c r="D44" s="17"/>
      <c r="E44" s="17"/>
      <c r="F44" s="17"/>
      <c r="G44" s="17"/>
      <c r="H44" s="17"/>
      <c r="I44" s="17"/>
      <c r="J44" s="17"/>
      <c r="K44" s="17"/>
      <c r="L44" s="17"/>
      <c r="M44" s="17"/>
      <c r="N44" s="17"/>
      <c r="O44" s="17"/>
      <c r="P44" s="17"/>
      <c r="Q44" s="17"/>
    </row>
    <row r="45" spans="1:17" x14ac:dyDescent="0.25">
      <c r="A45" s="30">
        <v>1046.81555004135</v>
      </c>
      <c r="B45" s="30">
        <v>-704.30769230769101</v>
      </c>
      <c r="C45" s="32"/>
      <c r="D45" s="17"/>
      <c r="E45" s="17"/>
      <c r="F45" s="17"/>
      <c r="G45" s="17"/>
      <c r="H45" s="17"/>
      <c r="I45" s="17"/>
      <c r="J45" s="17"/>
      <c r="K45" s="17"/>
      <c r="L45" s="17"/>
      <c r="M45" s="17"/>
      <c r="N45" s="17"/>
      <c r="O45" s="17"/>
      <c r="P45" s="17"/>
      <c r="Q45" s="17"/>
    </row>
    <row r="46" spans="1:17" x14ac:dyDescent="0.25">
      <c r="A46" s="30">
        <v>965.13647642679803</v>
      </c>
      <c r="B46" s="30">
        <v>-700.11538461538396</v>
      </c>
      <c r="C46" s="32"/>
      <c r="D46" s="17"/>
      <c r="E46" s="17"/>
      <c r="F46" s="17"/>
      <c r="G46" s="17"/>
      <c r="H46" s="17"/>
      <c r="I46" s="17"/>
      <c r="J46" s="17"/>
      <c r="K46" s="17"/>
      <c r="L46" s="17"/>
      <c r="M46" s="17"/>
      <c r="N46" s="17"/>
      <c r="O46" s="17"/>
      <c r="P46" s="17"/>
      <c r="Q46" s="17"/>
    </row>
    <row r="47" spans="1:17" x14ac:dyDescent="0.25">
      <c r="A47" s="30">
        <v>862.03473945409405</v>
      </c>
      <c r="B47" s="30">
        <v>-687.53846153846098</v>
      </c>
      <c r="C47" s="32"/>
      <c r="D47" s="17"/>
      <c r="E47" s="17"/>
      <c r="F47" s="17"/>
      <c r="G47" s="17"/>
      <c r="H47" s="17"/>
      <c r="I47" s="17"/>
      <c r="J47" s="17"/>
      <c r="K47" s="17"/>
      <c r="L47" s="17"/>
      <c r="M47" s="17"/>
      <c r="N47" s="17"/>
      <c r="O47" s="17"/>
      <c r="P47" s="17"/>
      <c r="Q47" s="17"/>
    </row>
    <row r="48" spans="1:17" x14ac:dyDescent="0.25">
      <c r="A48" s="30">
        <v>784.822167080231</v>
      </c>
      <c r="B48" s="30">
        <v>-666.57692307692196</v>
      </c>
      <c r="C48" s="32"/>
      <c r="D48" s="17"/>
      <c r="E48" s="17"/>
      <c r="F48" s="17"/>
      <c r="G48" s="17"/>
      <c r="H48" s="17"/>
      <c r="I48" s="17"/>
      <c r="J48" s="17"/>
      <c r="K48" s="17"/>
      <c r="L48" s="17"/>
      <c r="M48" s="17"/>
      <c r="N48" s="17"/>
      <c r="O48" s="17"/>
      <c r="P48" s="17"/>
      <c r="Q48" s="17"/>
    </row>
    <row r="49" spans="1:17" x14ac:dyDescent="0.25">
      <c r="A49" s="30">
        <v>862.48966087675694</v>
      </c>
      <c r="B49" s="30">
        <v>-641.423076923076</v>
      </c>
      <c r="C49" s="32"/>
      <c r="D49" s="17"/>
      <c r="E49" s="17"/>
      <c r="F49" s="17"/>
      <c r="G49" s="17"/>
      <c r="H49" s="17"/>
      <c r="I49" s="17"/>
      <c r="J49" s="17"/>
      <c r="K49" s="17"/>
      <c r="L49" s="17"/>
      <c r="M49" s="17"/>
      <c r="N49" s="17"/>
      <c r="O49" s="17"/>
      <c r="P49" s="17"/>
      <c r="Q49" s="17"/>
    </row>
    <row r="50" spans="1:17" x14ac:dyDescent="0.25">
      <c r="A50" s="30">
        <v>961.53846153846098</v>
      </c>
      <c r="B50" s="30">
        <v>-628.84615384615302</v>
      </c>
      <c r="C50" s="32"/>
      <c r="D50" s="17"/>
      <c r="E50" s="17"/>
      <c r="F50" s="17"/>
      <c r="G50" s="17"/>
      <c r="H50" s="17"/>
      <c r="I50" s="17"/>
      <c r="J50" s="17"/>
      <c r="K50" s="17"/>
      <c r="L50" s="17"/>
      <c r="M50" s="17"/>
      <c r="N50" s="17"/>
      <c r="O50" s="17"/>
      <c r="P50" s="17"/>
      <c r="Q50" s="17"/>
    </row>
    <row r="51" spans="1:17" x14ac:dyDescent="0.25">
      <c r="A51" s="30">
        <v>1034.6980976013199</v>
      </c>
      <c r="B51" s="30">
        <v>-624.65384615384596</v>
      </c>
      <c r="C51" s="32"/>
      <c r="D51" s="17"/>
      <c r="E51" s="17"/>
      <c r="F51" s="17"/>
      <c r="G51" s="17"/>
      <c r="H51" s="17"/>
      <c r="I51" s="17"/>
      <c r="J51" s="17"/>
      <c r="K51" s="17"/>
      <c r="L51" s="17"/>
      <c r="M51" s="17"/>
      <c r="N51" s="17"/>
      <c r="O51" s="17"/>
      <c r="P51" s="17"/>
      <c r="Q51" s="17"/>
    </row>
    <row r="52" spans="1:17" x14ac:dyDescent="0.25">
      <c r="A52" s="30">
        <v>1069.1066997518601</v>
      </c>
      <c r="B52" s="30">
        <v>-624.65384615384596</v>
      </c>
      <c r="C52" s="32"/>
      <c r="D52" s="17"/>
      <c r="E52" s="17"/>
      <c r="F52" s="17"/>
      <c r="G52" s="17"/>
      <c r="H52" s="17"/>
      <c r="I52" s="17"/>
      <c r="J52" s="17"/>
      <c r="K52" s="17"/>
      <c r="L52" s="17"/>
      <c r="M52" s="17"/>
      <c r="N52" s="17"/>
      <c r="O52" s="17"/>
      <c r="P52" s="17"/>
      <c r="Q52" s="17"/>
    </row>
    <row r="53" spans="1:17" x14ac:dyDescent="0.25">
      <c r="A53" s="30">
        <v>1307.5268817204301</v>
      </c>
      <c r="B53" s="30">
        <v>0</v>
      </c>
      <c r="C53" s="32"/>
      <c r="D53" s="17"/>
      <c r="E53" s="17"/>
      <c r="F53" s="17"/>
      <c r="G53" s="17"/>
      <c r="H53" s="17"/>
      <c r="I53" s="17"/>
      <c r="J53" s="17"/>
      <c r="K53" s="17"/>
      <c r="L53" s="17"/>
      <c r="M53" s="17"/>
      <c r="N53" s="17"/>
      <c r="O53" s="17"/>
      <c r="P53" s="17"/>
      <c r="Q53" s="17"/>
    </row>
    <row r="54" spans="1:17" x14ac:dyDescent="0.25">
      <c r="A54" s="30">
        <v>1152.6881720430099</v>
      </c>
      <c r="B54" s="30">
        <v>0</v>
      </c>
      <c r="C54" s="32"/>
      <c r="D54" s="17"/>
      <c r="E54" s="17"/>
      <c r="F54" s="17"/>
      <c r="G54" s="17"/>
      <c r="H54" s="17"/>
      <c r="I54" s="17"/>
      <c r="J54" s="17"/>
      <c r="K54" s="17"/>
      <c r="L54" s="17"/>
      <c r="M54" s="17"/>
      <c r="N54" s="17"/>
      <c r="O54" s="17"/>
      <c r="P54" s="17"/>
      <c r="Q54" s="17"/>
    </row>
    <row r="55" spans="1:17" x14ac:dyDescent="0.25">
      <c r="A55" s="30">
        <v>950.49627791563296</v>
      </c>
      <c r="B55" s="30">
        <v>-4.19230769230807</v>
      </c>
      <c r="C55" s="32"/>
      <c r="D55" s="17"/>
      <c r="E55" s="17"/>
      <c r="F55" s="17"/>
      <c r="G55" s="17"/>
      <c r="H55" s="17"/>
      <c r="I55" s="17"/>
      <c r="J55" s="17"/>
      <c r="K55" s="17"/>
      <c r="L55" s="17"/>
      <c r="M55" s="17"/>
      <c r="N55" s="17"/>
      <c r="O55" s="17"/>
      <c r="P55" s="17"/>
      <c r="Q55" s="17"/>
    </row>
    <row r="56" spans="1:17" x14ac:dyDescent="0.25">
      <c r="A56" s="30">
        <v>752.77088502894901</v>
      </c>
      <c r="B56" s="30">
        <v>8.3846153846152394</v>
      </c>
      <c r="C56" s="32"/>
      <c r="D56" s="17"/>
      <c r="E56" s="17"/>
      <c r="F56" s="17"/>
      <c r="G56" s="17"/>
      <c r="H56" s="17"/>
      <c r="I56" s="17"/>
      <c r="J56" s="17"/>
      <c r="K56" s="17"/>
      <c r="L56" s="17"/>
      <c r="M56" s="17"/>
      <c r="N56" s="17"/>
      <c r="O56" s="17"/>
      <c r="P56" s="17"/>
      <c r="Q56" s="17"/>
    </row>
    <row r="57" spans="1:17" x14ac:dyDescent="0.25">
      <c r="A57" s="30">
        <v>555.12820512820497</v>
      </c>
      <c r="B57" s="30">
        <v>29.346153846153801</v>
      </c>
      <c r="C57" s="32"/>
      <c r="D57" s="17"/>
      <c r="E57" s="17"/>
      <c r="F57" s="17"/>
      <c r="G57" s="17"/>
      <c r="H57" s="17"/>
      <c r="I57" s="17"/>
      <c r="J57" s="17"/>
      <c r="K57" s="17"/>
      <c r="L57" s="17"/>
      <c r="M57" s="17"/>
      <c r="N57" s="17"/>
      <c r="O57" s="17"/>
      <c r="P57" s="17"/>
      <c r="Q57" s="17"/>
    </row>
    <row r="58" spans="1:17" x14ac:dyDescent="0.25">
      <c r="A58" s="30">
        <v>366.17038875103299</v>
      </c>
      <c r="B58" s="30">
        <v>58.692307692307601</v>
      </c>
      <c r="C58" s="32"/>
      <c r="D58" s="17"/>
      <c r="E58" s="17"/>
      <c r="F58" s="17"/>
      <c r="G58" s="17"/>
      <c r="H58" s="17"/>
      <c r="I58" s="17"/>
      <c r="J58" s="17"/>
      <c r="K58" s="17"/>
      <c r="L58" s="17"/>
      <c r="M58" s="17"/>
      <c r="N58" s="17"/>
      <c r="O58" s="17"/>
      <c r="P58" s="17"/>
      <c r="Q58" s="17"/>
    </row>
    <row r="59" spans="1:17" x14ac:dyDescent="0.25">
      <c r="A59" s="30">
        <v>326.71629445822902</v>
      </c>
      <c r="B59" s="30">
        <v>-16.769230769230902</v>
      </c>
      <c r="C59" s="32"/>
      <c r="D59" s="17"/>
      <c r="E59" s="17"/>
      <c r="F59" s="17"/>
      <c r="G59" s="17"/>
      <c r="H59" s="17"/>
      <c r="I59" s="17"/>
      <c r="J59" s="17"/>
      <c r="K59" s="17"/>
      <c r="L59" s="17"/>
      <c r="M59" s="17"/>
      <c r="N59" s="17"/>
      <c r="O59" s="17"/>
      <c r="P59" s="17"/>
      <c r="Q59" s="17"/>
    </row>
    <row r="60" spans="1:17" x14ac:dyDescent="0.25">
      <c r="A60" s="30">
        <v>57.857733664185297</v>
      </c>
      <c r="B60" s="30">
        <v>-238.961538461538</v>
      </c>
      <c r="C60" s="32"/>
      <c r="D60" s="17"/>
      <c r="E60" s="17"/>
      <c r="F60" s="17"/>
      <c r="G60" s="17"/>
      <c r="H60" s="17"/>
      <c r="I60" s="17"/>
      <c r="J60" s="17"/>
      <c r="K60" s="17"/>
      <c r="L60" s="17"/>
      <c r="M60" s="17"/>
      <c r="N60" s="17"/>
      <c r="O60" s="17"/>
      <c r="P60" s="17"/>
      <c r="Q60" s="17"/>
    </row>
    <row r="61" spans="1:17" x14ac:dyDescent="0.25">
      <c r="A61" s="30">
        <v>-53.970223325062001</v>
      </c>
      <c r="B61" s="30">
        <v>-238.961538461538</v>
      </c>
      <c r="C61" s="32"/>
      <c r="D61" s="17"/>
      <c r="E61" s="17"/>
      <c r="F61" s="17"/>
      <c r="G61" s="17"/>
      <c r="H61" s="17"/>
      <c r="I61" s="17"/>
      <c r="J61" s="17"/>
      <c r="K61" s="17"/>
      <c r="L61" s="17"/>
      <c r="M61" s="17"/>
      <c r="N61" s="17"/>
      <c r="O61" s="17"/>
      <c r="P61" s="17"/>
      <c r="Q61" s="17"/>
    </row>
    <row r="62" spans="1:17" x14ac:dyDescent="0.25">
      <c r="A62" s="30">
        <v>85.732009925558302</v>
      </c>
      <c r="B62" s="30">
        <v>-29.346153846153801</v>
      </c>
      <c r="C62" s="32"/>
      <c r="D62" s="17"/>
      <c r="E62" s="17"/>
      <c r="F62" s="17"/>
      <c r="G62" s="17"/>
      <c r="H62" s="17"/>
      <c r="I62" s="17"/>
      <c r="J62" s="17"/>
      <c r="K62" s="17"/>
      <c r="L62" s="17"/>
      <c r="M62" s="17"/>
      <c r="N62" s="17"/>
      <c r="O62" s="17"/>
      <c r="P62" s="17"/>
      <c r="Q62" s="17"/>
    </row>
    <row r="63" spans="1:17" x14ac:dyDescent="0.25">
      <c r="A63" s="30">
        <v>207.361455748552</v>
      </c>
      <c r="B63" s="30">
        <v>92.230769230769496</v>
      </c>
      <c r="C63" s="32"/>
      <c r="D63" s="17"/>
      <c r="E63" s="17"/>
      <c r="F63" s="17"/>
      <c r="G63" s="17"/>
      <c r="H63" s="17"/>
      <c r="I63" s="17"/>
      <c r="J63" s="17"/>
      <c r="K63" s="17"/>
      <c r="L63" s="17"/>
      <c r="M63" s="17"/>
      <c r="N63" s="17"/>
      <c r="O63" s="17"/>
      <c r="P63" s="17"/>
      <c r="Q63" s="17"/>
    </row>
    <row r="64" spans="1:17" x14ac:dyDescent="0.25">
      <c r="A64" s="30">
        <v>1.48883374689825</v>
      </c>
      <c r="B64" s="30">
        <v>150.92307692307699</v>
      </c>
      <c r="C64" s="32"/>
      <c r="D64" s="17"/>
      <c r="E64" s="17"/>
      <c r="F64" s="17"/>
      <c r="G64" s="17"/>
      <c r="H64" s="17"/>
      <c r="I64" s="17"/>
      <c r="J64" s="17"/>
      <c r="K64" s="17"/>
      <c r="L64" s="17"/>
      <c r="M64" s="17"/>
      <c r="N64" s="17"/>
      <c r="O64" s="17"/>
      <c r="P64" s="17"/>
      <c r="Q64" s="17"/>
    </row>
    <row r="65" spans="1:17" x14ac:dyDescent="0.25">
      <c r="A65" s="17"/>
      <c r="B65" s="17"/>
      <c r="C65" s="18"/>
      <c r="D65" s="17"/>
      <c r="E65" s="17"/>
      <c r="F65" s="17"/>
      <c r="G65" s="17"/>
      <c r="H65" s="17"/>
      <c r="I65" s="17"/>
      <c r="J65" s="17"/>
      <c r="K65" s="17"/>
      <c r="L65" s="17"/>
      <c r="M65" s="17"/>
      <c r="N65" s="17"/>
      <c r="O65" s="17"/>
      <c r="P65" s="17"/>
      <c r="Q65" s="17"/>
    </row>
    <row r="66" spans="1:17" x14ac:dyDescent="0.25">
      <c r="A66" s="17"/>
      <c r="B66" s="17"/>
      <c r="C66" s="18"/>
      <c r="D66" s="17"/>
      <c r="E66" s="17"/>
      <c r="F66" s="17"/>
      <c r="G66" s="17"/>
      <c r="H66" s="17"/>
      <c r="I66" s="17"/>
      <c r="J66" s="17"/>
      <c r="K66" s="17"/>
      <c r="L66" s="17"/>
      <c r="M66" s="17"/>
      <c r="N66" s="17"/>
      <c r="O66" s="17"/>
      <c r="P66" s="17"/>
      <c r="Q66" s="17"/>
    </row>
    <row r="67" spans="1:17" x14ac:dyDescent="0.25">
      <c r="A67" s="17"/>
      <c r="B67" s="17"/>
      <c r="C67" s="18"/>
      <c r="D67" s="17"/>
      <c r="E67" s="17"/>
      <c r="F67" s="17"/>
      <c r="G67" s="17"/>
      <c r="H67" s="17"/>
      <c r="I67" s="17"/>
      <c r="J67" s="17"/>
      <c r="K67" s="17"/>
      <c r="L67" s="17"/>
      <c r="M67" s="17"/>
      <c r="N67" s="17"/>
      <c r="O67" s="17"/>
      <c r="P67" s="17"/>
      <c r="Q67" s="17"/>
    </row>
    <row r="68" spans="1:17" x14ac:dyDescent="0.25">
      <c r="A68" s="17"/>
      <c r="B68" s="17"/>
      <c r="C68" s="18"/>
      <c r="D68" s="17"/>
      <c r="E68" s="17"/>
      <c r="F68" s="17"/>
      <c r="G68" s="17"/>
      <c r="H68" s="17"/>
      <c r="I68" s="17"/>
      <c r="J68" s="17"/>
      <c r="K68" s="17"/>
      <c r="L68" s="17"/>
      <c r="M68" s="17"/>
      <c r="N68" s="17"/>
      <c r="O68" s="17"/>
      <c r="P68" s="17"/>
      <c r="Q68" s="17"/>
    </row>
    <row r="69" spans="1:17" x14ac:dyDescent="0.25">
      <c r="A69" s="17"/>
      <c r="B69" s="17"/>
      <c r="C69" s="18"/>
      <c r="D69" s="17"/>
      <c r="E69" s="17"/>
      <c r="F69" s="17"/>
      <c r="G69" s="17"/>
      <c r="H69" s="17"/>
      <c r="I69" s="17"/>
      <c r="J69" s="17"/>
      <c r="K69" s="17"/>
      <c r="L69" s="17"/>
      <c r="M69" s="17"/>
      <c r="N69" s="17"/>
      <c r="O69" s="17"/>
      <c r="P69" s="17"/>
      <c r="Q69" s="17"/>
    </row>
    <row r="70" spans="1:17" x14ac:dyDescent="0.25">
      <c r="A70" s="17"/>
      <c r="B70" s="17"/>
      <c r="C70" s="18"/>
      <c r="D70" s="17"/>
      <c r="E70" s="17"/>
      <c r="F70" s="17"/>
      <c r="G70" s="17"/>
      <c r="H70" s="17"/>
      <c r="I70" s="17"/>
      <c r="J70" s="17"/>
      <c r="K70" s="17"/>
      <c r="L70" s="17"/>
      <c r="M70" s="17"/>
      <c r="N70" s="17"/>
      <c r="O70" s="17"/>
      <c r="P70" s="17"/>
      <c r="Q70" s="17"/>
    </row>
    <row r="71" spans="1:17" x14ac:dyDescent="0.25">
      <c r="A71" s="17"/>
      <c r="B71" s="17"/>
      <c r="C71" s="18"/>
      <c r="D71" s="17"/>
      <c r="E71" s="17"/>
      <c r="F71" s="17"/>
      <c r="G71" s="17"/>
      <c r="H71" s="17"/>
      <c r="I71" s="17"/>
      <c r="J71" s="17"/>
      <c r="K71" s="17"/>
      <c r="L71" s="17"/>
      <c r="M71" s="17"/>
      <c r="N71" s="17"/>
      <c r="O71" s="17"/>
      <c r="P71" s="17"/>
      <c r="Q71" s="17"/>
    </row>
    <row r="72" spans="1:17" x14ac:dyDescent="0.25">
      <c r="A72" s="17"/>
      <c r="B72" s="17"/>
      <c r="C72" s="18"/>
      <c r="D72" s="17"/>
      <c r="E72" s="17"/>
      <c r="F72" s="17"/>
      <c r="G72" s="17"/>
      <c r="H72" s="17"/>
      <c r="I72" s="17"/>
      <c r="J72" s="17"/>
      <c r="K72" s="17"/>
      <c r="L72" s="17"/>
      <c r="M72" s="17"/>
      <c r="N72" s="17"/>
      <c r="O72" s="17"/>
      <c r="P72" s="17"/>
      <c r="Q72" s="17"/>
    </row>
    <row r="73" spans="1:17" x14ac:dyDescent="0.25">
      <c r="A73" s="17"/>
      <c r="B73" s="17"/>
      <c r="C73" s="18"/>
      <c r="D73" s="17"/>
      <c r="E73" s="17"/>
      <c r="F73" s="17"/>
      <c r="G73" s="17"/>
      <c r="H73" s="17"/>
      <c r="I73" s="17"/>
      <c r="J73" s="17"/>
      <c r="K73" s="17"/>
      <c r="L73" s="17"/>
      <c r="M73" s="17"/>
      <c r="N73" s="17"/>
      <c r="O73" s="17"/>
      <c r="P73" s="17"/>
      <c r="Q73" s="17"/>
    </row>
    <row r="74" spans="1:17" x14ac:dyDescent="0.25">
      <c r="A74" s="17"/>
      <c r="B74" s="17"/>
      <c r="C74" s="18"/>
      <c r="D74" s="17"/>
      <c r="E74" s="17"/>
      <c r="F74" s="17"/>
      <c r="G74" s="17"/>
      <c r="H74" s="17"/>
      <c r="I74" s="17"/>
      <c r="J74" s="17"/>
      <c r="K74" s="17"/>
      <c r="L74" s="17"/>
      <c r="M74" s="17"/>
      <c r="N74" s="17"/>
      <c r="O74" s="17"/>
      <c r="P74" s="17"/>
      <c r="Q74" s="17"/>
    </row>
    <row r="75" spans="1:17" x14ac:dyDescent="0.25">
      <c r="A75" s="17"/>
      <c r="B75" s="17"/>
      <c r="C75" s="18"/>
      <c r="D75" s="17"/>
      <c r="E75" s="17"/>
      <c r="F75" s="17"/>
      <c r="G75" s="17"/>
      <c r="H75" s="17"/>
      <c r="I75" s="17"/>
      <c r="J75" s="17"/>
      <c r="K75" s="17"/>
      <c r="L75" s="17"/>
      <c r="M75" s="17"/>
      <c r="N75" s="17"/>
      <c r="O75" s="17"/>
      <c r="P75" s="17"/>
      <c r="Q75" s="17"/>
    </row>
    <row r="76" spans="1:17" x14ac:dyDescent="0.25">
      <c r="A76" s="17"/>
      <c r="B76" s="17"/>
      <c r="C76" s="18"/>
      <c r="D76" s="17"/>
      <c r="E76" s="17"/>
      <c r="F76" s="17"/>
      <c r="G76" s="17"/>
      <c r="H76" s="17"/>
      <c r="I76" s="17"/>
      <c r="J76" s="17"/>
      <c r="K76" s="17"/>
      <c r="L76" s="17"/>
      <c r="M76" s="17"/>
      <c r="N76" s="17"/>
      <c r="O76" s="17"/>
      <c r="P76" s="17"/>
      <c r="Q76" s="17"/>
    </row>
    <row r="77" spans="1:17" x14ac:dyDescent="0.25">
      <c r="A77" s="17"/>
      <c r="B77" s="17"/>
      <c r="C77" s="18"/>
      <c r="D77" s="17"/>
      <c r="E77" s="17"/>
      <c r="F77" s="17"/>
      <c r="G77" s="17"/>
      <c r="H77" s="17"/>
      <c r="I77" s="17"/>
      <c r="J77" s="17"/>
      <c r="K77" s="17"/>
      <c r="L77" s="17"/>
      <c r="M77" s="17"/>
      <c r="N77" s="17"/>
      <c r="O77" s="17"/>
      <c r="P77" s="17"/>
      <c r="Q77" s="17"/>
    </row>
    <row r="78" spans="1:17" x14ac:dyDescent="0.25">
      <c r="A78" s="17"/>
      <c r="B78" s="17"/>
      <c r="C78" s="18"/>
      <c r="D78" s="17"/>
      <c r="E78" s="17"/>
      <c r="F78" s="17"/>
      <c r="G78" s="17"/>
      <c r="H78" s="17"/>
      <c r="I78" s="17"/>
      <c r="J78" s="17"/>
      <c r="K78" s="17"/>
      <c r="L78" s="17"/>
      <c r="M78" s="17"/>
      <c r="N78" s="17"/>
      <c r="O78" s="17"/>
      <c r="P78" s="17"/>
      <c r="Q78" s="17"/>
    </row>
    <row r="79" spans="1:17" x14ac:dyDescent="0.25">
      <c r="A79" s="17"/>
      <c r="B79" s="17"/>
      <c r="C79" s="18"/>
      <c r="D79" s="17"/>
      <c r="E79" s="17"/>
      <c r="F79" s="17"/>
      <c r="G79" s="17"/>
      <c r="H79" s="17"/>
      <c r="I79" s="17"/>
      <c r="J79" s="17"/>
      <c r="K79" s="17"/>
      <c r="L79" s="17"/>
      <c r="M79" s="17"/>
      <c r="N79" s="17"/>
      <c r="O79" s="17"/>
      <c r="P79" s="17"/>
      <c r="Q79" s="17"/>
    </row>
    <row r="80" spans="1:17" x14ac:dyDescent="0.25">
      <c r="A80" s="17"/>
      <c r="B80" s="17"/>
      <c r="C80" s="18"/>
      <c r="D80" s="17"/>
      <c r="E80" s="17"/>
      <c r="F80" s="17"/>
      <c r="G80" s="17"/>
      <c r="H80" s="17"/>
      <c r="I80" s="17"/>
      <c r="J80" s="17"/>
      <c r="K80" s="17"/>
      <c r="L80" s="17"/>
      <c r="M80" s="17"/>
      <c r="N80" s="17"/>
      <c r="O80" s="17"/>
      <c r="P80" s="17"/>
      <c r="Q80" s="17"/>
    </row>
    <row r="81" spans="1:17" x14ac:dyDescent="0.25">
      <c r="A81" s="17"/>
      <c r="B81" s="17"/>
      <c r="C81" s="18"/>
      <c r="D81" s="17"/>
      <c r="E81" s="17"/>
      <c r="F81" s="17"/>
      <c r="G81" s="17"/>
      <c r="H81" s="17"/>
      <c r="I81" s="17"/>
      <c r="J81" s="17"/>
      <c r="K81" s="17"/>
      <c r="L81" s="17"/>
      <c r="M81" s="17"/>
      <c r="N81" s="17"/>
      <c r="O81" s="17"/>
      <c r="P81" s="17"/>
      <c r="Q81" s="17"/>
    </row>
    <row r="82" spans="1:17" x14ac:dyDescent="0.25">
      <c r="A82" s="17"/>
      <c r="B82" s="17"/>
      <c r="C82" s="18"/>
      <c r="D82" s="17"/>
      <c r="E82" s="17"/>
      <c r="F82" s="17"/>
      <c r="G82" s="17"/>
      <c r="H82" s="17"/>
      <c r="I82" s="17"/>
      <c r="J82" s="17"/>
      <c r="K82" s="17"/>
      <c r="L82" s="17"/>
      <c r="M82" s="17"/>
      <c r="N82" s="17"/>
      <c r="O82" s="17"/>
      <c r="P82" s="17"/>
      <c r="Q82" s="17"/>
    </row>
    <row r="83" spans="1:17" x14ac:dyDescent="0.25">
      <c r="A83" s="17"/>
      <c r="B83" s="17"/>
      <c r="C83" s="18"/>
      <c r="D83" s="17"/>
      <c r="E83" s="17"/>
      <c r="F83" s="17"/>
      <c r="G83" s="17"/>
      <c r="H83" s="17"/>
      <c r="I83" s="17"/>
      <c r="J83" s="17"/>
      <c r="K83" s="17"/>
      <c r="L83" s="17"/>
      <c r="M83" s="17"/>
      <c r="N83" s="17"/>
      <c r="O83" s="17"/>
      <c r="P83" s="17"/>
      <c r="Q83" s="17"/>
    </row>
    <row r="84" spans="1:17" x14ac:dyDescent="0.25">
      <c r="A84" s="17"/>
      <c r="B84" s="17"/>
      <c r="C84" s="18"/>
      <c r="D84" s="17"/>
      <c r="E84" s="17"/>
      <c r="F84" s="17"/>
      <c r="G84" s="17"/>
      <c r="H84" s="17"/>
      <c r="I84" s="17"/>
      <c r="J84" s="17"/>
      <c r="K84" s="17"/>
      <c r="L84" s="17"/>
      <c r="M84" s="17"/>
      <c r="N84" s="17"/>
      <c r="O84" s="17"/>
      <c r="P84" s="17"/>
      <c r="Q84" s="17"/>
    </row>
    <row r="85" spans="1:17" x14ac:dyDescent="0.25">
      <c r="A85" s="17"/>
      <c r="B85" s="17"/>
      <c r="C85" s="18"/>
      <c r="D85" s="17"/>
      <c r="E85" s="17"/>
      <c r="F85" s="17"/>
      <c r="G85" s="17"/>
      <c r="H85" s="17"/>
      <c r="I85" s="17"/>
      <c r="J85" s="17"/>
      <c r="K85" s="17"/>
      <c r="L85" s="17"/>
      <c r="M85" s="17"/>
      <c r="N85" s="17"/>
      <c r="O85" s="17"/>
      <c r="P85" s="17"/>
      <c r="Q85" s="17"/>
    </row>
    <row r="86" spans="1:17" x14ac:dyDescent="0.25">
      <c r="A86" s="17"/>
      <c r="B86" s="17"/>
      <c r="C86" s="18"/>
      <c r="D86" s="17"/>
      <c r="E86" s="17"/>
      <c r="F86" s="17"/>
      <c r="G86" s="17"/>
      <c r="H86" s="17"/>
      <c r="I86" s="17"/>
      <c r="J86" s="17"/>
      <c r="K86" s="17"/>
      <c r="L86" s="17"/>
      <c r="M86" s="17"/>
      <c r="N86" s="17"/>
      <c r="O86" s="17"/>
      <c r="P86" s="17"/>
      <c r="Q86" s="17"/>
    </row>
    <row r="87" spans="1:17" x14ac:dyDescent="0.25">
      <c r="A87" s="17"/>
      <c r="B87" s="17"/>
      <c r="C87" s="18"/>
      <c r="D87" s="17"/>
      <c r="E87" s="17"/>
      <c r="F87" s="17"/>
      <c r="G87" s="17"/>
      <c r="H87" s="17"/>
      <c r="I87" s="17"/>
      <c r="J87" s="17"/>
      <c r="K87" s="17"/>
      <c r="L87" s="17"/>
      <c r="M87" s="17"/>
      <c r="N87" s="17"/>
      <c r="O87" s="17"/>
      <c r="P87" s="17"/>
      <c r="Q87" s="17"/>
    </row>
    <row r="88" spans="1:17" x14ac:dyDescent="0.25">
      <c r="A88" s="17"/>
      <c r="B88" s="17"/>
      <c r="C88" s="18"/>
      <c r="D88" s="17"/>
      <c r="E88" s="17"/>
      <c r="F88" s="17"/>
      <c r="G88" s="17"/>
      <c r="H88" s="17"/>
      <c r="I88" s="17"/>
      <c r="J88" s="17"/>
      <c r="K88" s="17"/>
      <c r="L88" s="17"/>
      <c r="M88" s="17"/>
      <c r="N88" s="17"/>
      <c r="O88" s="17"/>
      <c r="P88" s="17"/>
      <c r="Q88" s="17"/>
    </row>
    <row r="89" spans="1:17" x14ac:dyDescent="0.25">
      <c r="A89" s="17"/>
      <c r="B89" s="17"/>
      <c r="C89" s="18"/>
      <c r="D89" s="17"/>
      <c r="E89" s="17"/>
      <c r="F89" s="17"/>
      <c r="G89" s="17"/>
      <c r="H89" s="17"/>
      <c r="I89" s="17"/>
      <c r="J89" s="17"/>
      <c r="K89" s="17"/>
      <c r="L89" s="17"/>
      <c r="M89" s="17"/>
      <c r="N89" s="17"/>
      <c r="O89" s="17"/>
      <c r="P89" s="17"/>
      <c r="Q89" s="17"/>
    </row>
    <row r="90" spans="1:17" x14ac:dyDescent="0.25">
      <c r="A90" s="17"/>
      <c r="B90" s="17"/>
      <c r="C90" s="18"/>
      <c r="D90" s="17"/>
      <c r="E90" s="17"/>
      <c r="F90" s="17"/>
      <c r="G90" s="17"/>
      <c r="H90" s="17"/>
      <c r="I90" s="17"/>
      <c r="J90" s="17"/>
      <c r="K90" s="17"/>
      <c r="L90" s="17"/>
      <c r="M90" s="17"/>
      <c r="N90" s="17"/>
      <c r="O90" s="17"/>
      <c r="P90" s="17"/>
      <c r="Q90" s="17"/>
    </row>
    <row r="91" spans="1:17" x14ac:dyDescent="0.25">
      <c r="A91" s="17"/>
      <c r="B91" s="17"/>
      <c r="C91" s="18"/>
      <c r="D91" s="17"/>
      <c r="E91" s="17"/>
      <c r="F91" s="17"/>
      <c r="G91" s="17"/>
      <c r="H91" s="17"/>
      <c r="I91" s="17"/>
      <c r="J91" s="17"/>
      <c r="K91" s="17"/>
      <c r="L91" s="17"/>
      <c r="M91" s="17"/>
      <c r="N91" s="17"/>
      <c r="O91" s="17"/>
      <c r="P91" s="17"/>
      <c r="Q91" s="17"/>
    </row>
    <row r="92" spans="1:17" x14ac:dyDescent="0.25">
      <c r="A92" s="17"/>
      <c r="B92" s="17"/>
      <c r="C92" s="18"/>
      <c r="D92" s="17"/>
      <c r="E92" s="17"/>
      <c r="F92" s="17"/>
      <c r="G92" s="17"/>
      <c r="H92" s="17"/>
      <c r="I92" s="17"/>
      <c r="J92" s="17"/>
      <c r="K92" s="17"/>
      <c r="L92" s="17"/>
      <c r="M92" s="17"/>
      <c r="N92" s="17"/>
      <c r="O92" s="17"/>
      <c r="P92" s="17"/>
      <c r="Q92" s="17"/>
    </row>
    <row r="93" spans="1:17" x14ac:dyDescent="0.25">
      <c r="A93" s="17"/>
      <c r="B93" s="17"/>
      <c r="C93" s="18"/>
      <c r="D93" s="17"/>
      <c r="E93" s="17"/>
      <c r="F93" s="17"/>
      <c r="G93" s="17"/>
      <c r="H93" s="17"/>
      <c r="I93" s="17"/>
      <c r="J93" s="17"/>
      <c r="K93" s="17"/>
      <c r="L93" s="17"/>
      <c r="M93" s="17"/>
      <c r="N93" s="17"/>
      <c r="O93" s="17"/>
      <c r="P93" s="17"/>
      <c r="Q93" s="17"/>
    </row>
    <row r="94" spans="1:17" x14ac:dyDescent="0.25">
      <c r="A94" s="17"/>
      <c r="B94" s="17"/>
      <c r="C94" s="18"/>
      <c r="D94" s="17"/>
      <c r="E94" s="17"/>
      <c r="F94" s="17"/>
      <c r="G94" s="17"/>
      <c r="H94" s="17"/>
      <c r="I94" s="17"/>
      <c r="J94" s="17"/>
      <c r="K94" s="17"/>
      <c r="L94" s="17"/>
      <c r="M94" s="17"/>
      <c r="N94" s="17"/>
      <c r="O94" s="17"/>
      <c r="P94" s="17"/>
      <c r="Q94" s="17"/>
    </row>
    <row r="95" spans="1:17" x14ac:dyDescent="0.25">
      <c r="A95" s="17"/>
      <c r="B95" s="17"/>
      <c r="C95" s="18"/>
      <c r="D95" s="17"/>
      <c r="E95" s="17"/>
      <c r="F95" s="17"/>
      <c r="G95" s="17"/>
      <c r="H95" s="17"/>
      <c r="I95" s="17"/>
      <c r="J95" s="17"/>
      <c r="K95" s="17"/>
      <c r="L95" s="17"/>
      <c r="M95" s="17"/>
      <c r="N95" s="17"/>
      <c r="O95" s="17"/>
      <c r="P95" s="17"/>
      <c r="Q95" s="17"/>
    </row>
    <row r="96" spans="1:17" x14ac:dyDescent="0.25">
      <c r="A96" s="17"/>
      <c r="B96" s="17"/>
      <c r="C96" s="18"/>
      <c r="D96" s="17"/>
      <c r="E96" s="17"/>
      <c r="F96" s="17"/>
      <c r="G96" s="17"/>
      <c r="H96" s="17"/>
      <c r="I96" s="17"/>
      <c r="J96" s="17"/>
      <c r="K96" s="17"/>
      <c r="L96" s="17"/>
      <c r="M96" s="17"/>
      <c r="N96" s="17"/>
      <c r="O96" s="17"/>
      <c r="P96" s="17"/>
      <c r="Q96" s="17"/>
    </row>
    <row r="97" spans="1:17" x14ac:dyDescent="0.25">
      <c r="A97" s="17"/>
      <c r="B97" s="17"/>
      <c r="C97" s="18"/>
      <c r="D97" s="17"/>
      <c r="E97" s="17"/>
      <c r="F97" s="17"/>
      <c r="G97" s="17"/>
      <c r="H97" s="17"/>
      <c r="I97" s="17"/>
      <c r="J97" s="17"/>
      <c r="K97" s="17"/>
      <c r="L97" s="17"/>
      <c r="M97" s="17"/>
      <c r="N97" s="17"/>
      <c r="O97" s="17"/>
      <c r="P97" s="17"/>
      <c r="Q97" s="17"/>
    </row>
    <row r="98" spans="1:17" x14ac:dyDescent="0.25">
      <c r="A98" s="17"/>
      <c r="B98" s="17"/>
      <c r="C98" s="18"/>
      <c r="D98" s="17"/>
      <c r="E98" s="17"/>
      <c r="F98" s="17"/>
      <c r="G98" s="17"/>
      <c r="H98" s="17"/>
      <c r="I98" s="17"/>
      <c r="J98" s="17"/>
      <c r="K98" s="17"/>
      <c r="L98" s="17"/>
      <c r="M98" s="17"/>
      <c r="N98" s="17"/>
      <c r="O98" s="17"/>
      <c r="P98" s="17"/>
      <c r="Q98" s="17"/>
    </row>
    <row r="99" spans="1:17" x14ac:dyDescent="0.25">
      <c r="A99" s="17"/>
      <c r="B99" s="17"/>
      <c r="C99" s="18"/>
      <c r="D99" s="17"/>
      <c r="E99" s="17"/>
      <c r="F99" s="17"/>
      <c r="G99" s="17"/>
      <c r="H99" s="17"/>
      <c r="I99" s="17"/>
      <c r="J99" s="17"/>
      <c r="K99" s="17"/>
      <c r="L99" s="17"/>
      <c r="M99" s="17"/>
      <c r="N99" s="17"/>
      <c r="O99" s="17"/>
      <c r="P99" s="17"/>
      <c r="Q99" s="17"/>
    </row>
    <row r="100" spans="1:17" x14ac:dyDescent="0.25">
      <c r="A100" s="17"/>
      <c r="B100" s="17"/>
      <c r="C100" s="18"/>
      <c r="D100" s="17"/>
      <c r="E100" s="17"/>
      <c r="F100" s="17"/>
      <c r="G100" s="17"/>
      <c r="H100" s="17"/>
      <c r="I100" s="17"/>
      <c r="J100" s="17"/>
      <c r="K100" s="17"/>
      <c r="L100" s="17"/>
      <c r="M100" s="17"/>
      <c r="N100" s="17"/>
      <c r="O100" s="17"/>
      <c r="P100" s="17"/>
      <c r="Q100" s="17"/>
    </row>
    <row r="101" spans="1:17" x14ac:dyDescent="0.25">
      <c r="A101" s="17"/>
      <c r="B101" s="17"/>
      <c r="C101" s="18"/>
      <c r="D101" s="17"/>
      <c r="E101" s="17"/>
      <c r="F101" s="17"/>
      <c r="G101" s="17"/>
      <c r="H101" s="17"/>
      <c r="I101" s="17"/>
      <c r="J101" s="17"/>
      <c r="K101" s="17"/>
      <c r="L101" s="17"/>
      <c r="M101" s="17"/>
      <c r="N101" s="17"/>
      <c r="O101" s="17"/>
      <c r="P101" s="17"/>
      <c r="Q101" s="17"/>
    </row>
    <row r="102" spans="1:17" x14ac:dyDescent="0.25">
      <c r="A102" s="17"/>
      <c r="B102" s="17"/>
      <c r="C102" s="18"/>
      <c r="D102" s="17"/>
      <c r="E102" s="17"/>
      <c r="F102" s="17"/>
      <c r="G102" s="17"/>
      <c r="H102" s="17"/>
      <c r="I102" s="17"/>
      <c r="J102" s="17"/>
      <c r="K102" s="17"/>
      <c r="L102" s="17"/>
      <c r="M102" s="17"/>
      <c r="N102" s="17"/>
      <c r="O102" s="17"/>
      <c r="P102" s="17"/>
      <c r="Q102" s="17"/>
    </row>
    <row r="103" spans="1:17" x14ac:dyDescent="0.25">
      <c r="A103" s="17"/>
      <c r="B103" s="17"/>
      <c r="C103" s="17"/>
      <c r="D103" s="17"/>
      <c r="E103" s="17"/>
      <c r="F103" s="17"/>
      <c r="G103" s="17"/>
      <c r="H103" s="17"/>
      <c r="I103" s="17"/>
      <c r="J103" s="17"/>
      <c r="K103" s="17"/>
      <c r="L103" s="17"/>
      <c r="M103" s="17"/>
      <c r="N103" s="17"/>
      <c r="O103" s="17"/>
      <c r="P103" s="17"/>
      <c r="Q103" s="17"/>
    </row>
    <row r="104" spans="1:17" x14ac:dyDescent="0.25">
      <c r="A104" s="17"/>
      <c r="B104" s="17"/>
      <c r="C104" s="17"/>
      <c r="D104" s="17"/>
      <c r="E104" s="17"/>
      <c r="F104" s="17"/>
      <c r="G104" s="17"/>
      <c r="H104" s="17"/>
      <c r="I104" s="17"/>
      <c r="J104" s="17"/>
      <c r="K104" s="17"/>
      <c r="L104" s="17"/>
      <c r="M104" s="17"/>
      <c r="N104" s="17"/>
      <c r="O104" s="17"/>
      <c r="P104" s="17"/>
      <c r="Q104" s="17"/>
    </row>
    <row r="105" spans="1:17" x14ac:dyDescent="0.25">
      <c r="A105" s="17"/>
      <c r="B105" s="17"/>
      <c r="C105" s="17"/>
      <c r="D105" s="17"/>
      <c r="E105" s="17"/>
      <c r="F105" s="17"/>
      <c r="G105" s="17"/>
      <c r="H105" s="17"/>
      <c r="I105" s="17"/>
      <c r="J105" s="17"/>
      <c r="K105" s="17"/>
      <c r="L105" s="17"/>
      <c r="M105" s="17"/>
      <c r="N105" s="17"/>
      <c r="O105" s="17"/>
      <c r="P105" s="17"/>
      <c r="Q105" s="17"/>
    </row>
    <row r="106" spans="1:17" x14ac:dyDescent="0.25">
      <c r="A106" s="17"/>
      <c r="B106" s="17"/>
      <c r="C106" s="17"/>
      <c r="D106" s="17"/>
      <c r="E106" s="17"/>
      <c r="F106" s="17"/>
      <c r="G106" s="17"/>
      <c r="H106" s="17"/>
      <c r="I106" s="17"/>
      <c r="J106" s="17"/>
      <c r="K106" s="17"/>
      <c r="L106" s="17"/>
      <c r="M106" s="17"/>
      <c r="N106" s="17"/>
      <c r="O106" s="17"/>
      <c r="P106" s="17"/>
      <c r="Q106" s="17"/>
    </row>
    <row r="107" spans="1:17" x14ac:dyDescent="0.25">
      <c r="A107" s="17"/>
      <c r="B107" s="17"/>
      <c r="C107" s="17"/>
      <c r="D107" s="17"/>
      <c r="E107" s="17"/>
      <c r="F107" s="17"/>
      <c r="G107" s="17"/>
      <c r="H107" s="17"/>
      <c r="I107" s="17"/>
      <c r="J107" s="17"/>
      <c r="K107" s="17"/>
      <c r="L107" s="17"/>
      <c r="M107" s="17"/>
      <c r="N107" s="17"/>
      <c r="O107" s="17"/>
      <c r="P107" s="17"/>
      <c r="Q107" s="17"/>
    </row>
    <row r="108" spans="1:17" x14ac:dyDescent="0.25">
      <c r="A108" s="17"/>
      <c r="B108" s="17"/>
      <c r="C108" s="17"/>
      <c r="D108" s="17"/>
      <c r="E108" s="17"/>
      <c r="F108" s="17"/>
      <c r="G108" s="17"/>
      <c r="H108" s="17"/>
      <c r="I108" s="17"/>
      <c r="J108" s="17"/>
      <c r="K108" s="17"/>
      <c r="L108" s="17"/>
      <c r="M108" s="17"/>
      <c r="N108" s="17"/>
      <c r="O108" s="17"/>
      <c r="P108" s="17"/>
      <c r="Q108" s="17"/>
    </row>
    <row r="109" spans="1:17" x14ac:dyDescent="0.25">
      <c r="A109" s="17"/>
      <c r="B109" s="17"/>
      <c r="C109" s="17"/>
      <c r="D109" s="17"/>
      <c r="E109" s="17"/>
      <c r="F109" s="17"/>
      <c r="G109" s="17"/>
      <c r="H109" s="17"/>
      <c r="I109" s="17"/>
      <c r="J109" s="17"/>
      <c r="K109" s="17"/>
      <c r="L109" s="17"/>
      <c r="M109" s="17"/>
      <c r="N109" s="17"/>
      <c r="O109" s="17"/>
      <c r="P109" s="17"/>
      <c r="Q109" s="17"/>
    </row>
    <row r="110" spans="1:17" x14ac:dyDescent="0.25">
      <c r="A110" s="17"/>
      <c r="B110" s="17"/>
      <c r="C110" s="17"/>
      <c r="D110" s="17"/>
      <c r="E110" s="17"/>
      <c r="F110" s="17"/>
      <c r="G110" s="17"/>
      <c r="H110" s="17"/>
      <c r="I110" s="17"/>
      <c r="J110" s="17"/>
      <c r="K110" s="17"/>
      <c r="L110" s="17"/>
      <c r="M110" s="17"/>
      <c r="N110" s="17"/>
      <c r="O110" s="17"/>
      <c r="P110" s="17"/>
      <c r="Q110" s="17"/>
    </row>
    <row r="111" spans="1:17" x14ac:dyDescent="0.25">
      <c r="A111" s="17"/>
      <c r="B111" s="17"/>
      <c r="C111" s="17"/>
      <c r="D111" s="17"/>
      <c r="E111" s="17"/>
      <c r="F111" s="17"/>
      <c r="G111" s="17"/>
      <c r="H111" s="17"/>
      <c r="I111" s="17"/>
      <c r="J111" s="17"/>
      <c r="K111" s="17"/>
      <c r="L111" s="17"/>
      <c r="M111" s="17"/>
      <c r="N111" s="17"/>
      <c r="O111" s="17"/>
      <c r="P111" s="17"/>
      <c r="Q111" s="17"/>
    </row>
    <row r="112" spans="1:17" x14ac:dyDescent="0.25">
      <c r="A112" s="17"/>
      <c r="B112" s="17"/>
      <c r="C112" s="17"/>
      <c r="D112" s="17"/>
      <c r="E112" s="17"/>
      <c r="F112" s="17"/>
      <c r="G112" s="17"/>
      <c r="H112" s="17"/>
      <c r="I112" s="17"/>
      <c r="J112" s="17"/>
      <c r="K112" s="17"/>
      <c r="L112" s="17"/>
      <c r="M112" s="17"/>
      <c r="N112" s="17"/>
      <c r="O112" s="17"/>
      <c r="P112" s="17"/>
      <c r="Q112" s="17"/>
    </row>
    <row r="113" spans="1:17" x14ac:dyDescent="0.25">
      <c r="A113" s="17"/>
      <c r="B113" s="17"/>
      <c r="C113" s="17"/>
      <c r="D113" s="17"/>
      <c r="E113" s="17"/>
      <c r="F113" s="17"/>
      <c r="G113" s="17"/>
      <c r="H113" s="17"/>
      <c r="I113" s="17"/>
      <c r="J113" s="17"/>
      <c r="K113" s="17"/>
      <c r="L113" s="17"/>
      <c r="M113" s="17"/>
      <c r="N113" s="17"/>
      <c r="O113" s="17"/>
      <c r="P113" s="17"/>
      <c r="Q113" s="17"/>
    </row>
    <row r="114" spans="1:17" x14ac:dyDescent="0.25">
      <c r="A114" s="17"/>
      <c r="B114" s="17"/>
      <c r="C114" s="17"/>
      <c r="D114" s="17"/>
      <c r="E114" s="17"/>
      <c r="F114" s="17"/>
      <c r="G114" s="17"/>
      <c r="H114" s="17"/>
      <c r="I114" s="17"/>
      <c r="J114" s="17"/>
      <c r="K114" s="17"/>
      <c r="L114" s="17"/>
      <c r="M114" s="17"/>
      <c r="N114" s="17"/>
      <c r="O114" s="17"/>
      <c r="P114" s="17"/>
      <c r="Q114" s="17"/>
    </row>
    <row r="115" spans="1:17" x14ac:dyDescent="0.25">
      <c r="A115" s="17"/>
      <c r="B115" s="17"/>
      <c r="C115" s="17"/>
      <c r="D115" s="17"/>
      <c r="E115" s="17"/>
      <c r="F115" s="17"/>
      <c r="G115" s="17"/>
      <c r="H115" s="17"/>
      <c r="I115" s="17"/>
      <c r="J115" s="17"/>
      <c r="K115" s="17"/>
      <c r="L115" s="17"/>
      <c r="M115" s="17"/>
      <c r="N115" s="17"/>
      <c r="O115" s="17"/>
      <c r="P115" s="17"/>
      <c r="Q115" s="17"/>
    </row>
    <row r="116" spans="1:17" x14ac:dyDescent="0.25">
      <c r="A116" s="17"/>
      <c r="B116" s="17"/>
      <c r="C116" s="17"/>
      <c r="D116" s="17"/>
      <c r="E116" s="17"/>
      <c r="F116" s="17"/>
      <c r="G116" s="17"/>
      <c r="H116" s="17"/>
      <c r="I116" s="17"/>
      <c r="J116" s="17"/>
      <c r="K116" s="17"/>
      <c r="L116" s="17"/>
      <c r="M116" s="17"/>
      <c r="N116" s="17"/>
      <c r="O116" s="17"/>
      <c r="P116" s="17"/>
      <c r="Q116" s="17"/>
    </row>
    <row r="117" spans="1:17" x14ac:dyDescent="0.25">
      <c r="A117" s="17"/>
      <c r="B117" s="17"/>
      <c r="C117" s="17"/>
      <c r="D117" s="17"/>
      <c r="E117" s="17"/>
      <c r="F117" s="17"/>
      <c r="G117" s="17"/>
      <c r="H117" s="17"/>
      <c r="I117" s="17"/>
      <c r="J117" s="17"/>
      <c r="K117" s="17"/>
      <c r="L117" s="17"/>
      <c r="M117" s="17"/>
      <c r="N117" s="17"/>
      <c r="O117" s="17"/>
      <c r="P117" s="17"/>
      <c r="Q117" s="1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Devis de masse</vt:lpstr>
      <vt:lpstr>Résistance</vt:lpstr>
      <vt:lpstr>Datas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matheo</cp:lastModifiedBy>
  <dcterms:created xsi:type="dcterms:W3CDTF">2020-02-12T11:54:32Z</dcterms:created>
  <dcterms:modified xsi:type="dcterms:W3CDTF">2020-04-29T10:31:17Z</dcterms:modified>
</cp:coreProperties>
</file>