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IDES" sheetId="1" r:id="rId4"/>
    <sheet name="Feuil1" sheetId="2" r:id="rId5"/>
    <sheet name="LIQUIDES" sheetId="3" r:id="rId6"/>
    <sheet name="NON RÉFÉRENCÉS" sheetId="4" r:id="rId7"/>
    <sheet name="Codes articles solides été 2019" sheetId="5" r:id="rId8"/>
    <sheet name="Codes articles liquides été2019" sheetId="6" r:id="rId9"/>
    <sheet name="Trame comptage épicerie" sheetId="7" r:id="rId10"/>
    <sheet name="Trame comptage frais-CAVIA.R" sheetId="8" r:id="rId11"/>
    <sheet name="Trame comptage CAVIA.R" sheetId="9" r:id="rId12"/>
    <sheet name="Trame comptage F-L Vivalya" sheetId="10" r:id="rId13"/>
    <sheet name="Trame comptage frais-Sysco" sheetId="11" r:id="rId14"/>
    <sheet name="Trame comptage surg- Sysco" sheetId="12" r:id="rId15"/>
    <sheet name="Trame comptage Co.dessert-glace" sheetId="13" r:id="rId16"/>
    <sheet name="Trame comptage France boissons" sheetId="14" r:id="rId17"/>
    <sheet name="Trame comptage C10" sheetId="15" r:id="rId18"/>
    <sheet name="Tram comptage distribouch" sheetId="16" r:id="rId19"/>
    <sheet name="Trame comptage cafés" sheetId="17" r:id="rId20"/>
  </sheets>
</workbook>
</file>

<file path=xl/sharedStrings.xml><?xml version="1.0" encoding="utf-8"?>
<sst xmlns="http://schemas.openxmlformats.org/spreadsheetml/2006/main" uniqueCount="1321">
  <si>
    <t>Recherche par filtre (famille/fournisseurs)</t>
  </si>
  <si>
    <t>RECHERCHE PAR MOT CLÉ:</t>
  </si>
  <si>
    <t>Résultats de votre recherche:</t>
  </si>
  <si>
    <t xml:space="preserve">                                                    supprimer les filtres activés avant la recherche par mot clé</t>
  </si>
  <si>
    <t xml:space="preserve">                      mot clé en cliquant sur le symbole   </t>
  </si>
  <si>
    <t>Saisissez votre mot clé et cliquez sur la ligne de résultat désirée pour l'affichée dans la saisie.</t>
  </si>
  <si>
    <t>TOTAL INVENTAIRE SOLIDE:</t>
  </si>
  <si>
    <t>Fournisseurs</t>
  </si>
  <si>
    <t>Code article</t>
  </si>
  <si>
    <t>Famille</t>
  </si>
  <si>
    <t>*FACTUR*</t>
  </si>
  <si>
    <t>QUANTITE</t>
  </si>
  <si>
    <t>Prix*</t>
  </si>
  <si>
    <t>VALORISATION</t>
  </si>
  <si>
    <t>Libelle article - conditionnement</t>
  </si>
  <si>
    <t>UNITE D'INVENTAIRE</t>
  </si>
  <si>
    <t>TARIF HT</t>
  </si>
  <si>
    <t>Sysco - frais</t>
  </si>
  <si>
    <t>FRAIS</t>
  </si>
  <si>
    <t>Andouillette troyes 145g bke st7pc x6</t>
  </si>
  <si>
    <t>KG</t>
  </si>
  <si>
    <t>App.crem.brule vanil.bourb. e&amp;v pc1l x6</t>
  </si>
  <si>
    <t>Litres</t>
  </si>
  <si>
    <t>Appareil tiramisu debic 1l x6</t>
  </si>
  <si>
    <t>Caviar frais</t>
  </si>
  <si>
    <t>Araignee pac       frais</t>
  </si>
  <si>
    <t>Bavette aloyau 170 grs       frais</t>
  </si>
  <si>
    <t>Beurre 1/2 sel 250g x40</t>
  </si>
  <si>
    <t>Beurre 1/2 sel microp.10g bt100pc x6</t>
  </si>
  <si>
    <t>Beurre doux microp.10g bt100pc x6</t>
  </si>
  <si>
    <t>Beurre past.250g x40</t>
  </si>
  <si>
    <t>Blanc oeuf liq. bo0.96l/1kg x6</t>
  </si>
  <si>
    <t>Bleu auvergne 28%mg aop bke 2.6kg x4</t>
  </si>
  <si>
    <t>Bloc de foie gras de canard mi-cuit        frais</t>
  </si>
  <si>
    <t>Buchette chevre 22%mg min. 180g</t>
  </si>
  <si>
    <t>Pièce</t>
  </si>
  <si>
    <t>Camembert l/cru 20%mg min.240g x12</t>
  </si>
  <si>
    <t>Cantal entre 2 aop 1/16e mdg 2.4kg x4</t>
  </si>
  <si>
    <t>Chipolata boy.coll.50g env.st20pc x4</t>
  </si>
  <si>
    <t>Comte bv 35%mg aop 1/12e 3.5kg x3</t>
  </si>
  <si>
    <t>Copeau grana padano 28%mg aop st500g x8</t>
  </si>
  <si>
    <t>Cotes 430 grs        frais</t>
  </si>
  <si>
    <t>Crayons aux herbes       frais</t>
  </si>
  <si>
    <t>Cream cheese e&amp;v 1kg x4</t>
  </si>
  <si>
    <t>Creme 35%mg uht bke 1l x6</t>
  </si>
  <si>
    <t>Creme anglaise debic 2l x6</t>
  </si>
  <si>
    <t>Creme anglaise uht bke br1l x6</t>
  </si>
  <si>
    <t>Creme fraiche epaisse</t>
  </si>
  <si>
    <t>Creme legere 18%mg uht bke 1l x6</t>
  </si>
  <si>
    <t>Creme s/press. uht debic 700ml x6 chantilly</t>
  </si>
  <si>
    <t>Creme sucree vanil.32%mg 2l x6</t>
  </si>
  <si>
    <t>Des fourme ambert 28%mg aop bq500g x 6</t>
  </si>
  <si>
    <t>Embeurrée de pommes de terre       frais</t>
  </si>
  <si>
    <t>Eminces de boeuf 180 grs marines (ail des ours ou citron poivre vert)       frais</t>
  </si>
  <si>
    <t>Emmental rape 27%mg min. bke st1kg</t>
  </si>
  <si>
    <t>Emmental rape français</t>
  </si>
  <si>
    <t>Entrecotes 230 grs       frais</t>
  </si>
  <si>
    <t>Entrecotes 300 grs race a viande       frais</t>
  </si>
  <si>
    <t>Faisselle 6%mg ind.100g x24</t>
  </si>
  <si>
    <t>Fromage blanc camp.7%mg min. se5kg</t>
  </si>
  <si>
    <t>²</t>
  </si>
  <si>
    <t>Fromage blanc nature 3%mg se1kg x6</t>
  </si>
  <si>
    <t>Fromage frais et poivrons confits
(sauce maquignon)       frais</t>
  </si>
  <si>
    <t>GOURDE COMPOTE</t>
  </si>
  <si>
    <t>Grana padano aop 1kg env. x10</t>
  </si>
  <si>
    <t>Jaune oeuf liq. bo0.96l x6</t>
  </si>
  <si>
    <t>Boite</t>
  </si>
  <si>
    <t>Lait 1/2 ecreme uht 1l x6</t>
  </si>
  <si>
    <t>Lardon fume 8/8 s/at bq1kg x8</t>
  </si>
  <si>
    <t>Maroilles 26%mg aop 750g</t>
  </si>
  <si>
    <t>Mascarpone 42%mg granarolo 500g x6</t>
  </si>
  <si>
    <t>Maxi buche pur chevre 24%mg 1kg</t>
  </si>
  <si>
    <t>Mayonnaise premium        frais</t>
  </si>
  <si>
    <t>Merguez boy.coll.50g env.st20pc s/v x4</t>
  </si>
  <si>
    <t>Mi cuit de bœuf - tataki       frais</t>
  </si>
  <si>
    <t>Millefeuille 180 grs       frais</t>
  </si>
  <si>
    <t>Morceaux de muscles à hacher vbf       frais</t>
  </si>
  <si>
    <t>Mozzarella bufflone 24%mg aop 125g x16</t>
  </si>
  <si>
    <t>Mozzarella burratina 18%mg 120g x6</t>
  </si>
  <si>
    <t>Œuf alv. plein air 53/63g bt 12pc x8</t>
  </si>
  <si>
    <t>Oeuf dur ecale alv. moyen 53/63g x45 x2</t>
  </si>
  <si>
    <t>Oeuf plein air alv. 53/63g bt30pc x2</t>
  </si>
  <si>
    <t>Onglet 200 grs       frais</t>
  </si>
  <si>
    <t>Oreillons de pêches       frais</t>
  </si>
  <si>
    <t>Ossau iraty aop 1/4 pain 1.1kg env.x8</t>
  </si>
  <si>
    <t>Panache araignees 80 grs       frais</t>
  </si>
  <si>
    <t>Panache onglet 80 grs       frais</t>
  </si>
  <si>
    <t>Panache poire 80 grs       frais</t>
  </si>
  <si>
    <t>Pave rtk 170 grs       frais</t>
  </si>
  <si>
    <t>Prep.cr.brule debic bo1l x6</t>
  </si>
  <si>
    <t>Prépa pommes       frais</t>
  </si>
  <si>
    <t>Préparation basilic       frais</t>
  </si>
  <si>
    <t>Préparation pour panna cotta 1l</t>
  </si>
  <si>
    <t>Preparation pour tiramisu</t>
  </si>
  <si>
    <t>Puree de pommes sans sucre ajoutée       frais</t>
  </si>
  <si>
    <t>Reblochon savoie 25%mg min. aop 450/550g</t>
  </si>
  <si>
    <t>Rillettes du mans à l'ancienne       frais</t>
  </si>
  <si>
    <t>Sauce béarnaise       frais</t>
  </si>
  <si>
    <t>Sauce caesar       frais</t>
  </si>
  <si>
    <t>Sauce poivre        frais</t>
  </si>
  <si>
    <t>Sauce roquefort       frais</t>
  </si>
  <si>
    <t>St marcellin       frais</t>
  </si>
  <si>
    <t>Surprise du boucher 170 grs       frais</t>
  </si>
  <si>
    <t>Terrines de foie de volaille 70grs       frais</t>
  </si>
  <si>
    <t>Tr.chorizo pp cular bko bq500g x10</t>
  </si>
  <si>
    <t>Tr.flt bacon fume x24 bq250 g x6</t>
  </si>
  <si>
    <t>Tr.jambon ct sup dd torch.x16 bke bq720g</t>
  </si>
  <si>
    <t>Tr.jambon serrano a/interc.stg bq500g</t>
  </si>
  <si>
    <t>Vegetop uht debic 1l x6</t>
  </si>
  <si>
    <t>Ya a boire fraise 100g yop pk8pc x3</t>
  </si>
  <si>
    <t>Ya frts(5%) a/mcx 125g nova x48</t>
  </si>
  <si>
    <t>Ya nat.sucre vit.d 125g nova pk4pc x12</t>
  </si>
  <si>
    <t>Ya sucre arom. vit.d 125g nova pk4pc x12</t>
  </si>
  <si>
    <t>Vivalya</t>
  </si>
  <si>
    <t>Fruits - legumes</t>
  </si>
  <si>
    <t>Ail blanc</t>
  </si>
  <si>
    <t>Ananas</t>
  </si>
  <si>
    <t>Aubergine demi longue</t>
  </si>
  <si>
    <t>Avocat hass 20/22 affiné</t>
  </si>
  <si>
    <t>Banane</t>
  </si>
  <si>
    <t>Basilic</t>
  </si>
  <si>
    <t>Betterave cuite entière 4ème gamme</t>
  </si>
  <si>
    <t>Carotte de conservation orange lavée</t>
  </si>
  <si>
    <t>Champignon de paris pieds coupés</t>
  </si>
  <si>
    <t>Chou rouge</t>
  </si>
  <si>
    <t>Ciboulette</t>
  </si>
  <si>
    <t>botte</t>
  </si>
  <si>
    <t>Citron jaune</t>
  </si>
  <si>
    <t>Citron vert</t>
  </si>
  <si>
    <t>Concombre droit</t>
  </si>
  <si>
    <t xml:space="preserve">Coriandre </t>
  </si>
  <si>
    <t>Courgette longue</t>
  </si>
  <si>
    <t>Echalotte</t>
  </si>
  <si>
    <t>Endives</t>
  </si>
  <si>
    <t>Fraise ronde</t>
  </si>
  <si>
    <t>Framboise</t>
  </si>
  <si>
    <t>bac</t>
  </si>
  <si>
    <t>Groseille</t>
  </si>
  <si>
    <t>Jeunes pousses d'épinard 4ème gamme</t>
  </si>
  <si>
    <t>Kiwi</t>
  </si>
  <si>
    <t>Laitue batavia feuilles
 4ème gamme</t>
  </si>
  <si>
    <t>Laitue feuille de chêne blonde</t>
  </si>
  <si>
    <t>Laitue feuille de chêne rouge</t>
  </si>
  <si>
    <t>Laitue iceberg</t>
  </si>
  <si>
    <t>Laitue iceberg chiffonade
4ème gamme</t>
  </si>
  <si>
    <t xml:space="preserve">Mangue </t>
  </si>
  <si>
    <t>Mélange de jeunes pousses
4ème gamme</t>
  </si>
  <si>
    <t>MELON</t>
  </si>
  <si>
    <t>piece</t>
  </si>
  <si>
    <t>Mélange salade multifeuilles
4ème gamme</t>
  </si>
  <si>
    <t>Sachet de 500g</t>
  </si>
  <si>
    <t>Menthe</t>
  </si>
  <si>
    <t>Mûre</t>
  </si>
  <si>
    <t>Oignon jaunes 60/80</t>
  </si>
  <si>
    <t>Oignon rouges 60/80</t>
  </si>
  <si>
    <t>Orange dégustation</t>
  </si>
  <si>
    <t>Persil frisé</t>
  </si>
  <si>
    <t>Persil plat</t>
  </si>
  <si>
    <t>poire</t>
  </si>
  <si>
    <t>Poire</t>
  </si>
  <si>
    <t>Poivron jaune</t>
  </si>
  <si>
    <t>Poivron rouge</t>
  </si>
  <si>
    <t>Poivron vert</t>
  </si>
  <si>
    <t>Pomme de terre four</t>
  </si>
  <si>
    <t>Pomme de terre fritable lavée</t>
  </si>
  <si>
    <t>Pomme de terre grenaille chair ferme</t>
  </si>
  <si>
    <t>Pommes</t>
  </si>
  <si>
    <t>Pommes bi colores</t>
  </si>
  <si>
    <t>radis</t>
  </si>
  <si>
    <t>raisin</t>
  </si>
  <si>
    <t>Salade de 5 fruits frais de saison en morceaux avec jus</t>
  </si>
  <si>
    <t>Salade de fruits frais en morceaux avec jus</t>
  </si>
  <si>
    <t>Salade sucrine (sachet 3 p)</t>
  </si>
  <si>
    <t>Thym</t>
  </si>
  <si>
    <t>tomate ancienne</t>
  </si>
  <si>
    <t>Tomate cerise sans grappe</t>
  </si>
  <si>
    <t>Tomate ronde</t>
  </si>
  <si>
    <t>Compagnie des desserts</t>
  </si>
  <si>
    <t>GLACE</t>
  </si>
  <si>
    <t>Crème glacée barbapapa  2,5l x 1</t>
  </si>
  <si>
    <t>Crème glacée bulgare groseille 2,5l x 1</t>
  </si>
  <si>
    <t>Crème glacée bulgare nature 2,5l x 1</t>
  </si>
  <si>
    <t>Crème glacée café des indes 2,5l x 1</t>
  </si>
  <si>
    <t>Crème glacée caramel salé 2,5l x 1</t>
  </si>
  <si>
    <t>Crème glacée chocolat 2,5l x 1</t>
  </si>
  <si>
    <t>Crème glacée créole rhum raisins 2,5l x 1</t>
  </si>
  <si>
    <t>Crème glacée menthe chocolat 2,5l x 1</t>
  </si>
  <si>
    <t>Crème glacée pistache 2,5l x 1</t>
  </si>
  <si>
    <t>Crème glacée vanille 5l x 1</t>
  </si>
  <si>
    <t>Crème glacée yaourt brassé 2,5l x 1</t>
  </si>
  <si>
    <t>Glace fraise avec morceaux de fraise 2,5l</t>
  </si>
  <si>
    <t>Sorbet ananas  2,5l x 1</t>
  </si>
  <si>
    <t>Sorbet cassis avec baies de cassis 2,5l x 1</t>
  </si>
  <si>
    <t>Sorbet citron 2,5l</t>
  </si>
  <si>
    <t>Sorbet citron vert 2,5l x 1</t>
  </si>
  <si>
    <t>Sorbet framboise 2,5l</t>
  </si>
  <si>
    <t>Sorbet fruits de la passion 2,5l</t>
  </si>
  <si>
    <t>Sorbet mandarine de sicile 2,5l</t>
  </si>
  <si>
    <t>Sorbet mangue 2,5l</t>
  </si>
  <si>
    <t>Sorbet noix de coco 2,5l x 1</t>
  </si>
  <si>
    <t>Episaveurs</t>
  </si>
  <si>
    <t>SEC</t>
  </si>
  <si>
    <t>Amande effilee sac 1kgx10   sans marque</t>
  </si>
  <si>
    <t>Amande ent decort sac 1kg   la pulpe</t>
  </si>
  <si>
    <t>Arome vani artificiel flc 1lx   ste lucie</t>
  </si>
  <si>
    <t>flacon</t>
  </si>
  <si>
    <t>Bisc aper mini bretzel sac 2,5kg    boehli</t>
  </si>
  <si>
    <t>Bisc sale assor tradition bte720g   belin</t>
  </si>
  <si>
    <t>Distribouch</t>
  </si>
  <si>
    <t>N04</t>
  </si>
  <si>
    <t>Boite de 150 x sucettes ronde 13grs - 6 parfums ( pierrot gourmant ) 150 unités</t>
  </si>
  <si>
    <t xml:space="preserve">Bouil leg essentiel bte1kg/50l   </t>
  </si>
  <si>
    <t>Bouil pot au feu gran bte 1,1kg   knorr</t>
  </si>
  <si>
    <t>Brisure speculoos sac 1,1kg   biscuiterie brichard</t>
  </si>
  <si>
    <t>Cacahuet gril sal snack sac1kg   kreeks</t>
  </si>
  <si>
    <t>Cacao pdre plein arome sac 1kg   cacao barry</t>
  </si>
  <si>
    <t>Capron vinaigre bte 4/4   vitalys</t>
  </si>
  <si>
    <t>Capron vinaigre vin bcl 1600g   demetra</t>
  </si>
  <si>
    <t>Bocale</t>
  </si>
  <si>
    <t>Ns07</t>
  </si>
  <si>
    <t>Carton de 500 x sticks ketchup</t>
  </si>
  <si>
    <t>carton</t>
  </si>
  <si>
    <t>Ns16</t>
  </si>
  <si>
    <t>Carton de 500 x sticks mayonnaise</t>
  </si>
  <si>
    <t>Ns08</t>
  </si>
  <si>
    <t>Carton de 500 x sticks moutarde</t>
  </si>
  <si>
    <t>N02</t>
  </si>
  <si>
    <t>Chamallows (rainbollows) 210</t>
  </si>
  <si>
    <t>Chapelure brune sac 1kg   vivien paille</t>
  </si>
  <si>
    <t>Choc nr 50%force nre pist sac5kg   cacao barry</t>
  </si>
  <si>
    <t>Chutney de figue mdg 650g ct 6 bt</t>
  </si>
  <si>
    <t>Bocal</t>
  </si>
  <si>
    <t>Confit cnd 12 cuisse bte 5/1   mets des rois</t>
  </si>
  <si>
    <t>Coquillette qs sac 5kg    pomona episaveurs</t>
  </si>
  <si>
    <t>Cornichon 120-149 bte 5/1   valtonia</t>
  </si>
  <si>
    <t>Couscous moyen sac 5kg   pomona episaveurs</t>
  </si>
  <si>
    <t>Ns12</t>
  </si>
  <si>
    <t>Creme de vinaigre a la truffe</t>
  </si>
  <si>
    <t>bouteille</t>
  </si>
  <si>
    <t>Ns13</t>
  </si>
  <si>
    <t>CRISPEARLS</t>
  </si>
  <si>
    <t>SAChet</t>
  </si>
  <si>
    <t>N11a</t>
  </si>
  <si>
    <t>Croustillant noisette 750 gr</t>
  </si>
  <si>
    <t>Cuire et rotir 1l x6</t>
  </si>
  <si>
    <t>Curry fort flapper 430g   la case aux epices</t>
  </si>
  <si>
    <t>Farine ble t55 sac 1kg   blanche colombe</t>
  </si>
  <si>
    <t>Fd blc veau lie bte 800g/40l   chef</t>
  </si>
  <si>
    <t>Fd brun lie bte 1,2kg   chef</t>
  </si>
  <si>
    <t>Fd brun veau lie prem pate bte600g   chef</t>
  </si>
  <si>
    <t>Feuille de brick st10pc x100</t>
  </si>
  <si>
    <t>sachet</t>
  </si>
  <si>
    <t>Fleur de mais bte 700g   maizena</t>
  </si>
  <si>
    <t>Fumet poisson bte 900g   chef</t>
  </si>
  <si>
    <t>N13</t>
  </si>
  <si>
    <t>Galettes logotees " la boucherie " 1000 unités</t>
  </si>
  <si>
    <t>Gesier cnd emince confit bte 4/4   mets des rois</t>
  </si>
  <si>
    <t>N10</t>
  </si>
  <si>
    <t>Gros sel marin de guérande 1kg</t>
  </si>
  <si>
    <t>haricot rouge</t>
  </si>
  <si>
    <t>boite</t>
  </si>
  <si>
    <t>Herbe grillade prov sac 1kg   caravelle</t>
  </si>
  <si>
    <t>Huile arachide btl 1l   maurel</t>
  </si>
  <si>
    <t>Huile friture excellence bid7,5l   borges</t>
  </si>
  <si>
    <t>Huile oliv vierg ext btl pet 1l   borges</t>
  </si>
  <si>
    <t>Huile oliv vierg ext btl pet 5l   borges</t>
  </si>
  <si>
    <t>Huile olive prodigieuse btl50cl   borges</t>
  </si>
  <si>
    <t>Huile performance rest bid7,5l    amphora</t>
  </si>
  <si>
    <t>Huile tournesol bid 5lx3    maurel</t>
  </si>
  <si>
    <t>Huile tournesol btl 1lx15    maurel</t>
  </si>
  <si>
    <t>Huile tourn-oliv meravella btl1l   borges</t>
  </si>
  <si>
    <t>Jus citron abc pet 100clx10    citrona</t>
  </si>
  <si>
    <t>Jus veau lie bte 1,2kg   chef</t>
  </si>
  <si>
    <t xml:space="preserve">Ketchup </t>
  </si>
  <si>
    <t>bidon 5kg</t>
  </si>
  <si>
    <t>Lait coco bte 1/2   makli</t>
  </si>
  <si>
    <t>Linguine qs sac 3kg   grand chef</t>
  </si>
  <si>
    <t>Maïs</t>
  </si>
  <si>
    <t>Mais dx grain s/v bte 4/4   pomona episaveurs</t>
  </si>
  <si>
    <t>N01</t>
  </si>
  <si>
    <t>Maxi tagada tubo 210g</t>
  </si>
  <si>
    <t>Mel 4 epice flapper 320g   la case aux epices</t>
  </si>
  <si>
    <t>Mep basilic pot 340g   knorr</t>
  </si>
  <si>
    <t>Meringue mcx bte 350gx4 mona lisa   mona lisa</t>
  </si>
  <si>
    <t>Miel fleur liq pot plst 1kg   pomona episaveurs</t>
  </si>
  <si>
    <t>POT</t>
  </si>
  <si>
    <t>N15a</t>
  </si>
  <si>
    <t>Moulin a poivre 5 baies 30g</t>
  </si>
  <si>
    <t>Unité</t>
  </si>
  <si>
    <t>N16a</t>
  </si>
  <si>
    <t>Moulin au sel de mer 90g</t>
  </si>
  <si>
    <t>Moutarde ancienne sea 1kg   pomona episaveurs</t>
  </si>
  <si>
    <t>Moutarde forte dijon sea 5kg   valtonia</t>
  </si>
  <si>
    <t>Noisette decort ent sac 1kg   domino</t>
  </si>
  <si>
    <t>Nx cern arle inv s/az sac1kg   sovecope</t>
  </si>
  <si>
    <t>Nx coco rapee sac 1kg   maitre prunille</t>
  </si>
  <si>
    <t>Oignon frit sac 1kg   ducros</t>
  </si>
  <si>
    <t>Olive nre dn 30-33 bte 4/4   valtonia</t>
  </si>
  <si>
    <t>Olive nre dn 34-40 bte 5/1   valtonia</t>
  </si>
  <si>
    <t>Olive verte dn 30-33 bte 4/4   valtonia</t>
  </si>
  <si>
    <t>Olive verte dn 34-40 bte 5/1   valtonia</t>
  </si>
  <si>
    <t>Pain bruschetta paq 400g   harry's</t>
  </si>
  <si>
    <t>Colis</t>
  </si>
  <si>
    <t>Pain mie lc 10x10 paq 500g   jacquet</t>
  </si>
  <si>
    <t>Paprika demi dx tubo 450g   caravelle</t>
  </si>
  <si>
    <t>Pate tartiner nois pot 3kg   nutella</t>
  </si>
  <si>
    <t>Pate tartiner nois pot 750g   nutella</t>
  </si>
  <si>
    <t>Peche oreillon sir lgr bte 4/4   valtonia</t>
  </si>
  <si>
    <t>Penne rigate qs sac 5kg    pomona episaveurs</t>
  </si>
  <si>
    <t>Poire wil demi frt sir lgr bte4/4   valtonia</t>
  </si>
  <si>
    <t>Pois chiche bte 4/4   pomona episaveurs</t>
  </si>
  <si>
    <t>Poivre blc moulu sac 1kg   la case aux epices</t>
  </si>
  <si>
    <t>Poivre gris moulu col (0,14gx2000)    gyma</t>
  </si>
  <si>
    <t>Poivre gris moulu sac 1kg   caravelle</t>
  </si>
  <si>
    <t>Poivre nr grain sac 1kg   caravelle</t>
  </si>
  <si>
    <t>N19b</t>
  </si>
  <si>
    <t>Pop-corn au caramel toffee sachet 25g</t>
  </si>
  <si>
    <t>Sachet</t>
  </si>
  <si>
    <t>Prep boiss choc pdre 32% 1kg   gusto debrio</t>
  </si>
  <si>
    <t>Raisin sultanine sac 1kg   la pulpe</t>
  </si>
  <si>
    <t>Riz 3 selection sac 2,5kg   panzani plus</t>
  </si>
  <si>
    <t>Riz lg basmati sac 5kg    victoria</t>
  </si>
  <si>
    <t>Riz lg etuv spe risotto sac2,5kg    vivien paille</t>
  </si>
  <si>
    <t>Roux blc bte 1kg   chef</t>
  </si>
  <si>
    <t>Sarrasin grille kasha sac 1kg   sabarot</t>
  </si>
  <si>
    <t>Ns17</t>
  </si>
  <si>
    <t>Sauce burger classique</t>
  </si>
  <si>
    <t>sauce salade</t>
  </si>
  <si>
    <t>Sce angl worcestershire flc150ml   heinz</t>
  </si>
  <si>
    <t>Sce dess caram beur-s btl 1kg   borges</t>
  </si>
  <si>
    <t>Sce dessert caramel btl 1kg   exquizito</t>
  </si>
  <si>
    <t>Sce dessert chocolat btl 1kg   borges</t>
  </si>
  <si>
    <t>Sce dessert frt rge btl 1kg   exquizito</t>
  </si>
  <si>
    <t>Sce dessert manqgue abricot</t>
  </si>
  <si>
    <t>Sce dessert moka btl 1kg   exquizito</t>
  </si>
  <si>
    <t>Sce essert fruit rouge</t>
  </si>
  <si>
    <t>Sce piment rge flc vr 60ml   tabasco</t>
  </si>
  <si>
    <t>Sce vinaigr agrum gingem btl 1l   maille</t>
  </si>
  <si>
    <t>Sce vinaigr agrume btl 1l   maille</t>
  </si>
  <si>
    <t>Sce vinaigr basilic btl 1l   maille</t>
  </si>
  <si>
    <t>Sce vinaigr sesame soja btl 1l   maille</t>
  </si>
  <si>
    <t>Sce vinaigr tomate frse btl 1l   maille</t>
  </si>
  <si>
    <t>Sel celeri lot (95gx3)   ducros</t>
  </si>
  <si>
    <t>Sel fin col (0,8gx2000)    la case aux epices</t>
  </si>
  <si>
    <t>Sel mer fin sac 1kg   la tablee</t>
  </si>
  <si>
    <t>Sesame graine sac 1kg   caravelle</t>
  </si>
  <si>
    <t>Sirop sucre canne btl 1lx6    gusto debrio</t>
  </si>
  <si>
    <t>Spaghetti qs sac 5kg    pomona episaveurs</t>
  </si>
  <si>
    <t>Ns10</t>
  </si>
  <si>
    <t>Sticks moutarde forte x 500</t>
  </si>
  <si>
    <t>Sucre canne pdre bte 1kg   blonvilliers</t>
  </si>
  <si>
    <t>Sucre glace sac 1kg   commerciale tereos</t>
  </si>
  <si>
    <t>Sucre mcx n°4 bte 1kg   gusto debrio</t>
  </si>
  <si>
    <t>Sucre pdre sac 1kg   gusto debrio</t>
  </si>
  <si>
    <t>Thon lista mcx prec nat pch650g   la pulpe</t>
  </si>
  <si>
    <t>Tomate confite cbr bq1.5kg x6</t>
  </si>
  <si>
    <t>Tomate dble conc 28% bte 4/4   valtonia</t>
  </si>
  <si>
    <t>Tomate pulpe jus cube bte 5/1   valtonia</t>
  </si>
  <si>
    <t>Tomate pulpe jus cube bte4/4   valtonia</t>
  </si>
  <si>
    <t>Vinaigre alcool blc 8° btl1,5l   desbois</t>
  </si>
  <si>
    <t>Vinaigre crm balsa moden btl400ml   borges</t>
  </si>
  <si>
    <t>Vinaigre vin rge 6° btl1,5l   desbois</t>
  </si>
  <si>
    <t>Ns15a</t>
  </si>
  <si>
    <t>Vinaigrette balsamique 900g</t>
  </si>
  <si>
    <t>Ns04a</t>
  </si>
  <si>
    <t>Vinaigrette classique 900ml</t>
  </si>
  <si>
    <t>SURG</t>
  </si>
  <si>
    <t>Aiguil.poulet fr st2.5kg env.x4</t>
  </si>
  <si>
    <t>Caviar surgele</t>
  </si>
  <si>
    <t>Aiguillettes de poulet corn flakes     surgele</t>
  </si>
  <si>
    <t>Sysco - surgeles</t>
  </si>
  <si>
    <t>Ail mcx t&amp;m st250g x10</t>
  </si>
  <si>
    <t>Aile raie pelee ebarbee iqf min.450g 5kg</t>
  </si>
  <si>
    <t>Assortiment macaron 12g env. bt72pc x4</t>
  </si>
  <si>
    <t>B01 pq.feuil. marg. b.o.2.5mm 625g 16pq</t>
  </si>
  <si>
    <t>Bille framboise bke st1kg x5</t>
  </si>
  <si>
    <t>Blinis au beurre nature     surgele</t>
  </si>
  <si>
    <t>Blinis poivrons piquillos     surgele</t>
  </si>
  <si>
    <t>Brioche perdue 85g dav x36</t>
  </si>
  <si>
    <t>Brochette de poulet bacon     surgele</t>
  </si>
  <si>
    <t>Brownie aux noix de pécan 58g</t>
  </si>
  <si>
    <t>Brownie nx pecan 80g env.bke pq30pc x4</t>
  </si>
  <si>
    <t>Bun tran sesam (pain hamburger) 55g 48pc</t>
  </si>
  <si>
    <t>Buns eclat graine 85g 11cm x30</t>
  </si>
  <si>
    <t>Caponata de légumes     surgele</t>
  </si>
  <si>
    <t>Carpaccio de bœuf     surgele</t>
  </si>
  <si>
    <t>Champignon emince st2.5kg x4</t>
  </si>
  <si>
    <t>Chèvre cube soignon  10*10     surgele</t>
  </si>
  <si>
    <t>Chèvre palets     surgele</t>
  </si>
  <si>
    <t>Chou-f 30/60 dav st2,5kg x4</t>
  </si>
  <si>
    <t>Choux cuits 11 grs     surgele</t>
  </si>
  <si>
    <t>Chute saumon fume atl.st1kg x5</t>
  </si>
  <si>
    <t>Ciboulette bke st250g x8</t>
  </si>
  <si>
    <t>kg</t>
  </si>
  <si>
    <t>Cocktail frts rges st1kg x5</t>
  </si>
  <si>
    <t>Coquelet "a" pac 500/600g x10</t>
  </si>
  <si>
    <t>Cord.bleu dinde cuit iqf 125g ct5kg</t>
  </si>
  <si>
    <t>Cotes 430 grs     surgele</t>
  </si>
  <si>
    <t>cote de proc</t>
  </si>
  <si>
    <t>Coulant gourmand chocolat     surgele</t>
  </si>
  <si>
    <t>Coulis extra de framboise 500g x6</t>
  </si>
  <si>
    <t>Coulis framboise 500g x6</t>
  </si>
  <si>
    <t>Coulis frts exot.fl.soupl.500g x6</t>
  </si>
  <si>
    <t>Coulis xtra frts rges fl.soupl.t&amp;m 500g</t>
  </si>
  <si>
    <t>Croq.mons.220g bke x18</t>
  </si>
  <si>
    <t>Crumble aux herbes     surgele</t>
  </si>
  <si>
    <t>Crumble nat. sucre st400g x8</t>
  </si>
  <si>
    <t>Crumble sucré     surgele</t>
  </si>
  <si>
    <t>Cubes brochettes 40 grs     surgele</t>
  </si>
  <si>
    <t>Cuis.canard confit s/v 275/350g x2 x8</t>
  </si>
  <si>
    <t>Cuis.pintade sciee 160/220g x20</t>
  </si>
  <si>
    <t>Cuis.poulet dej. iqf 180/220g ct5kg</t>
  </si>
  <si>
    <t>Cuis.poulet dej.220/240g st10pc x2</t>
  </si>
  <si>
    <t>Demi magret de canard crus     surgele</t>
  </si>
  <si>
    <t>Des mangue 20x20mm st1kg x5</t>
  </si>
  <si>
    <t>Dos cabillaud a/p 180g env. t&amp;m ct5kg</t>
  </si>
  <si>
    <t>Duo haricot vert &amp; beurre bond 165g 20pc</t>
  </si>
  <si>
    <t>Entrecotes 230 grs      surgele</t>
  </si>
  <si>
    <t>Entrecotes 300 grs race a viande     surgele</t>
  </si>
  <si>
    <t>Entrecotes enfants * 4      surgele</t>
  </si>
  <si>
    <t>Escalope de foie gras poêlée     surgele</t>
  </si>
  <si>
    <t>Falafels au quinoa     surgele</t>
  </si>
  <si>
    <t>Fish'nchips colin alsk qsa 115g bke 5kg</t>
  </si>
  <si>
    <t>Flt bar a/p qsa iqf 165g env.t&amp;m ct3kg</t>
  </si>
  <si>
    <t>Flt daurade royale a/p 150/180g t&amp;m x3kg</t>
  </si>
  <si>
    <t>Flt dorade seb.iqf 100/140g ct5kg</t>
  </si>
  <si>
    <t>Flt mign.porc 250/500g ct3/5kg</t>
  </si>
  <si>
    <t>Flt mign.porc fr 400/600g vpf st3pc x4</t>
  </si>
  <si>
    <t>Fond tartelet sucree d10cm 45g 100pc</t>
  </si>
  <si>
    <t>Fondue d'échalotes     surgele</t>
  </si>
  <si>
    <t>Galette de soja     surgele</t>
  </si>
  <si>
    <t>Gateau basque bko 1kg x4</t>
  </si>
  <si>
    <t>Gaufre bruxelles iqf mc cain 80g x27</t>
  </si>
  <si>
    <t>Gaufre liege mccain 90g x24</t>
  </si>
  <si>
    <t>Gesier poulet confit pain/st2kg x3</t>
  </si>
  <si>
    <t>Guacamole epicé     surgele</t>
  </si>
  <si>
    <t>Haricot beurre</t>
  </si>
  <si>
    <t>Haricot vert</t>
  </si>
  <si>
    <t>Home style fries</t>
  </si>
  <si>
    <t>Houmous citron confits     surgele</t>
  </si>
  <si>
    <t>Jambon à griller     surgele</t>
  </si>
  <si>
    <t>Jambonn.dinde confite 220/260g st6pc x4</t>
  </si>
  <si>
    <t>Léches de porc marinée     surgele</t>
  </si>
  <si>
    <t>Legume ratatouille st2,5kg x4</t>
  </si>
  <si>
    <t>Lingotin bke 40g                 160pc</t>
  </si>
  <si>
    <t>Madeleine salée curry-coco     surgele</t>
  </si>
  <si>
    <t>Madeleine salée olivade     surgele</t>
  </si>
  <si>
    <t>Madeleine salée pesto     surgele</t>
  </si>
  <si>
    <t>Magr.can.gras s/v 250/480g x12</t>
  </si>
  <si>
    <t>Mcx echalote st1kg x5</t>
  </si>
  <si>
    <t>Melange fdm prec.bko st1kg x5</t>
  </si>
  <si>
    <t>Melange forest.bke st1kg x3</t>
  </si>
  <si>
    <t>Mini canele 16g x150</t>
  </si>
  <si>
    <t>Moule corde cuite bio 80-100 t&amp;m 1kg x6</t>
  </si>
  <si>
    <t>Nids oignons     surgele</t>
  </si>
  <si>
    <t>Nx joue porc confite s/v st1.5kg x2</t>
  </si>
  <si>
    <t>Oignon emince bke st2,5kg x4</t>
  </si>
  <si>
    <t>Os a moelle     surgele</t>
  </si>
  <si>
    <t>Oss.buc.veau iqf 150/250g ct5kg</t>
  </si>
  <si>
    <t>Paille dessert à cuire     surgele</t>
  </si>
  <si>
    <t>Paupi.veau fic.iqf 160g ct5kg</t>
  </si>
  <si>
    <t>Pave perene de campagne precuit 450g 9pc</t>
  </si>
  <si>
    <t>Petit pain farine rect.lr 55g x140</t>
  </si>
  <si>
    <t>Pizza fromage bande 500g bko x10</t>
  </si>
  <si>
    <t>Poche crémeux vanille     surgele</t>
  </si>
  <si>
    <t>Pomme rissolee dav st2.5kg x4</t>
  </si>
  <si>
    <t>Potato toast mc cain 2 kg           4 st</t>
  </si>
  <si>
    <t>Poulet olives-citron vert     surgele 270g</t>
  </si>
  <si>
    <t>Pq. feuil. beurre  bke   714g   16 pq</t>
  </si>
  <si>
    <t>Préparation base à tartare     surgele</t>
  </si>
  <si>
    <t>Pt oignon blc bko st2,5kg x4</t>
  </si>
  <si>
    <t>Pt pois xfin bke st2,5kg x2</t>
  </si>
  <si>
    <t>Puree fraise bq1kg x6</t>
  </si>
  <si>
    <t>Puree mangue cbr bq1kg x6</t>
  </si>
  <si>
    <t>Quiche lorraine bande 1kg bko x8</t>
  </si>
  <si>
    <t>Riz blanc cuisiné     surgele</t>
  </si>
  <si>
    <t>Roti porc echine 2/2.5kg env.x3</t>
  </si>
  <si>
    <t>Roti porc longe 2.5/3.5kg x2</t>
  </si>
  <si>
    <t>Roti veau ep.bas car.s/v 2kg env.</t>
  </si>
  <si>
    <t>Sauce thai     surgele</t>
  </si>
  <si>
    <t>Saumon mariné citron poivre     surgele</t>
  </si>
  <si>
    <t>Saute agneau s/os 60/80g st2/2.5kg</t>
  </si>
  <si>
    <t>Saute dind.s/os s/p 60/90g env.st2.5kg</t>
  </si>
  <si>
    <t>Saute porc ep.vpf 60/80g ct5kg</t>
  </si>
  <si>
    <t>Saute porc s/v 60/80g st2.5kg env.x 2</t>
  </si>
  <si>
    <t>Saute poulet fr s/os s/p 30/60g st2.5kg</t>
  </si>
  <si>
    <t>Saute veau 60/80g fil st2.5kg</t>
  </si>
  <si>
    <t>Saute veau ep.bas car.s/os 60/80g 5kg</t>
  </si>
  <si>
    <t>Sot l'y laisse poulet iqf st1kg x5</t>
  </si>
  <si>
    <t>Supreme poulet s/v 160/220g st4pc</t>
  </si>
  <si>
    <t>Supreme poulet vf s/v 190/250g st4pc</t>
  </si>
  <si>
    <t>T&amp;m double filet bar 150/180g 3kg</t>
  </si>
  <si>
    <t>Tarte chocolat 26cm bke 900g x2</t>
  </si>
  <si>
    <t>Tarte citron mering.27cm bko 1kg x2</t>
  </si>
  <si>
    <t>Tarte poire bourdaloue 27cm bke 1.1kg x2</t>
  </si>
  <si>
    <t>Tartelette tatin 130g bke x24</t>
  </si>
  <si>
    <t>Tataki de thon     surgele</t>
  </si>
  <si>
    <t>Tranche de poitrine de porc fumée cuite 20 grs     surgele</t>
  </si>
  <si>
    <t>Travers porc rotiss.vpf 1.5kg mdg x6</t>
  </si>
  <si>
    <t>Trésor du louchebem (pièce de 350g)     surgele</t>
  </si>
  <si>
    <t>Wing poulet(aileron) texmex iqf ct5kg</t>
  </si>
  <si>
    <t>Total</t>
  </si>
  <si>
    <t xml:space="preserve">                                                                                              supprimer les filtres activés avant la recherche par mot clé en cliquant sur le symbole</t>
  </si>
  <si>
    <t>TOTAL INVENTAIRE LIQUIDE:</t>
  </si>
  <si>
    <t>tarif*</t>
  </si>
  <si>
    <t>Libellé article - conditionnement</t>
  </si>
  <si>
    <t>C10</t>
  </si>
  <si>
    <t>LES ALCOOLS</t>
  </si>
  <si>
    <t>COGNAC HENNESSY XO 40° 70CL ETUI X6</t>
  </si>
  <si>
    <t>Bouteille</t>
  </si>
  <si>
    <t>WH IRL JAMESON PREMIUM 40° 450CL X1</t>
  </si>
  <si>
    <t>RICARD 45° 4.5L</t>
  </si>
  <si>
    <t>WHisky CLAN CAMPBELL 40° 450CL X2</t>
  </si>
  <si>
    <t>WHisky LAGAVULIN 16A 43° 70CL ETUI X6</t>
  </si>
  <si>
    <t>WHisky CLAN CAMPBELL 40° 200CL X6</t>
  </si>
  <si>
    <t>MORAND WILLIAMINE 43° 70CL X6</t>
  </si>
  <si>
    <t>RHUM PACTO NAVIO 40° 70CL</t>
  </si>
  <si>
    <t>WHisky CARDHU 12A 40° 70CL ETUI X6</t>
  </si>
  <si>
    <t>WH JAP NIKKA BARREL 51,4° 50CL X6 ETUI</t>
  </si>
  <si>
    <t>WHisky CHIVAS REGAL 12A 40° 70CL ETUI X6</t>
  </si>
  <si>
    <t>WHisky ABERLOUR 10A FOREST 40° 70CL</t>
  </si>
  <si>
    <t>RUM DON PAPA BAROKO 40° 70CL X6</t>
  </si>
  <si>
    <t>GIN BEEFEATER 24 45° 70CL</t>
  </si>
  <si>
    <t>CACHACA LEBLON 40° 70CL X6</t>
  </si>
  <si>
    <t>RON HAVANA CLUB 7A 40° 70CL ETUI X6</t>
  </si>
  <si>
    <t>GIN BOMBAY SAPPHIRE 40° 70CL X6</t>
  </si>
  <si>
    <t>BOURBON FOUR ROSES 40° 70CL X6</t>
  </si>
  <si>
    <t>WH USA JACK DANIEL S OLD N°7 40° 70CL X6</t>
  </si>
  <si>
    <t>WH IRL JAMESON PREMIUM 40° 70CL X6</t>
  </si>
  <si>
    <t>RICARD 45° 100CL X6</t>
  </si>
  <si>
    <t>DISARONNO AMARETTO 28° 70CL X6</t>
  </si>
  <si>
    <t>GET 31 24° 100CL X6</t>
  </si>
  <si>
    <t>COINTREAU 40° 70CL X6</t>
  </si>
  <si>
    <t>CAMPARI 25° 100CL X6</t>
  </si>
  <si>
    <t>TEQUILA CAMINO REAL 35° 70CL X6</t>
  </si>
  <si>
    <t>VODKA ABSOLUT 40° 70CL X6</t>
  </si>
  <si>
    <t>GIN BEEFEATER 40° 70CL X6</t>
  </si>
  <si>
    <t>RON HAVANA CLUB ESPECIAL 37.5°70CL X6</t>
  </si>
  <si>
    <t>GET 27 21° 100CL X6</t>
  </si>
  <si>
    <t>RHUM ST JAMES BLC 40° 100CL X6</t>
  </si>
  <si>
    <t>RON HAVANA CLUB 3A 37.5°70CL X6</t>
  </si>
  <si>
    <t>CALVADOS LA HETRAIE 40° 70CL X6</t>
  </si>
  <si>
    <t>ANGOSTURA BITTER 44,7° 20CL</t>
  </si>
  <si>
    <t>WHisky CLAN CAMPBELL 40° 70CL X6</t>
  </si>
  <si>
    <t>EDV ST FLORIAN FRAMBOISE 40° 70CL</t>
  </si>
  <si>
    <t>BAILEYS 17° 70CL X6</t>
  </si>
  <si>
    <t>EDV ST FLORIAN MIRABELLE 40° 70CL X6</t>
  </si>
  <si>
    <t>PORTO OFFLEY WHITE 19,5° 75CL X6</t>
  </si>
  <si>
    <t xml:space="preserve">LILLET ROSE 17° 75CL X6            </t>
  </si>
  <si>
    <t>LILLET BLANC 17° 75CL X6</t>
  </si>
  <si>
    <t>GAUTIER PINEAU BLC 17° 75CL</t>
  </si>
  <si>
    <t>GAUTIER PINEAU RGE 17° 75CL</t>
  </si>
  <si>
    <t>NOILLY PRAT 18° 75CL X6</t>
  </si>
  <si>
    <t>MALIBU COCO 18° 70CL X6</t>
  </si>
  <si>
    <t>PORTO OFFLEY RUBY 19,5° 75CL X6</t>
  </si>
  <si>
    <t>PICON BIERE 18° 100CL X6</t>
  </si>
  <si>
    <t>L'APEROL 15° 70CL X6</t>
  </si>
  <si>
    <t>SUZE 15° 100CL X6</t>
  </si>
  <si>
    <t>CREME DE FRAMBOISE 18° 70CL X6</t>
  </si>
  <si>
    <t>MARTINI ROSATO 14,4° 100CL X6</t>
  </si>
  <si>
    <t>CREME DE PECHE 18° 70CL X6</t>
  </si>
  <si>
    <t>CREME DE MURE 18° 70CL X6</t>
  </si>
  <si>
    <t>MARTINI BIANCO 14,4° 100CL X6</t>
  </si>
  <si>
    <t>MARTINI ROSSO 14,4° 100CL X6</t>
  </si>
  <si>
    <t>CREME CASSIS FUEGO 15° 100CL X6</t>
  </si>
  <si>
    <t>LES SIROPS</t>
  </si>
  <si>
    <t>MONIN SIROP ORGEAT 1L</t>
  </si>
  <si>
    <t>FUEGO SIROP VIOLETTE 1L X6</t>
  </si>
  <si>
    <t>FUEGO SIROP CASSIS 1L X6</t>
  </si>
  <si>
    <t>FUEGO SIROP FRAISE 1L X6</t>
  </si>
  <si>
    <t>FUEGO SIROP PECHE 1L X6</t>
  </si>
  <si>
    <t>FUEGO SIROP MENTHE VERTE 1L X6</t>
  </si>
  <si>
    <t>FUEGO SIROP CITRON 1L X6</t>
  </si>
  <si>
    <t>FUEGO SIROP GRENADINE 1L X6</t>
  </si>
  <si>
    <t>LES SOFTS</t>
  </si>
  <si>
    <t>SCHWEPPES INDIAN TONIC 1.5L PET X6</t>
  </si>
  <si>
    <t>LES JUS DE FRUITS</t>
  </si>
  <si>
    <t>PAMPRYL ANANAS 1L VP X12</t>
  </si>
  <si>
    <t>LIPTON ICE TEA PECHE 1.5L PET X6</t>
  </si>
  <si>
    <t>CIDRE</t>
  </si>
  <si>
    <t>CIDRE BOLEE ARMORIQUE BRUT 75CL VP X 6</t>
  </si>
  <si>
    <t>ORANGINA JAUNE 1.5L PET X6</t>
  </si>
  <si>
    <t>PAMPRYL NECTAR CRANBERRY 1L VP X6</t>
  </si>
  <si>
    <t>LES EAUX</t>
  </si>
  <si>
    <t>CHATELDON 75CL VP X12</t>
  </si>
  <si>
    <t>PAMPRYL EXOTIQUE 1L VP X6</t>
  </si>
  <si>
    <t>PAMPRYL ORANGE 1L VP X12</t>
  </si>
  <si>
    <t>PAMPRYL PAMPLEMOUSSE ROSE 1L VP X12</t>
  </si>
  <si>
    <t>PAMPRYL POMME 1L VP X12</t>
  </si>
  <si>
    <t>PEPSI COLA 1.5L PET X6</t>
  </si>
  <si>
    <t>PEPSI MAX 1.5L PET X6</t>
  </si>
  <si>
    <t>HELIOR ANANAS 1L BRK X6</t>
  </si>
  <si>
    <t>LES BIERES</t>
  </si>
  <si>
    <t>BIERE GRIMBERGEN BLONDE 33CL VP X24</t>
  </si>
  <si>
    <t>BIERE GRIMBERGEN AMBREE 33CL VP X24</t>
  </si>
  <si>
    <t>BIERE GRIMBERGEN BLANCHE 33CL VP X24</t>
  </si>
  <si>
    <t>SAN PELLEGRINO 1L PET X6</t>
  </si>
  <si>
    <t>HELIOR POMME 1L BRK X6</t>
  </si>
  <si>
    <t>PERRIER FINES BULLES 1L PET X6</t>
  </si>
  <si>
    <t>LIMONADE ROC 1.5L PET X6</t>
  </si>
  <si>
    <t>BIERE TOURTEL TWIST CITRON 27.5CL VP X24</t>
  </si>
  <si>
    <t>BIERE 1664 33CL BTE SLIM X24</t>
  </si>
  <si>
    <t>PERRIER 33CL VC X24</t>
  </si>
  <si>
    <t>SCHWEPPES INDIAN TONIC 25CL VC X24</t>
  </si>
  <si>
    <t>PAMPRYL ABRICOT 25CL VP X12</t>
  </si>
  <si>
    <t>PAMPRYL TOMATE 25CL VP X12</t>
  </si>
  <si>
    <t>PAMPRYL ORANGE 25CL VP X12</t>
  </si>
  <si>
    <t>PAMPRYL PAMPLEMOUSSE ROSE 25CL VP X12</t>
  </si>
  <si>
    <t>SCHWEPPES AGRUM 25CL VC X24</t>
  </si>
  <si>
    <t>ORANGINA JAUNE 25CL VC X39</t>
  </si>
  <si>
    <t>VITTEL 1L PET X15</t>
  </si>
  <si>
    <t>PAMPRYL POMME 25CL VP X12</t>
  </si>
  <si>
    <t>LIPTON ICE TEA PECHE 25CL VP X24</t>
  </si>
  <si>
    <t>LIPTON ICE TEA PECHE 33CL BTE SLIM X24</t>
  </si>
  <si>
    <t>PERRIER 50CL PET X24</t>
  </si>
  <si>
    <t>ORANGINA JAUNE 33CL SLIM BTE X24</t>
  </si>
  <si>
    <t>PAMPRYL ANANAS 25CL VC X24</t>
  </si>
  <si>
    <t>PERRIER FINES BULLES 50CL PET X24</t>
  </si>
  <si>
    <t>PAMPRYL ABRICOT 25CL VC X24</t>
  </si>
  <si>
    <t>PEPSI COLA 33CL VC X24</t>
  </si>
  <si>
    <t>SEVEN UP 33CL VC X24</t>
  </si>
  <si>
    <t>PEPSI MAX 33CL VC X24</t>
  </si>
  <si>
    <t>SAN PELLEGRINO 50CL PET X24</t>
  </si>
  <si>
    <t>PAMPRYL TOMATE 25CL VC X24</t>
  </si>
  <si>
    <t>PAMPRYL ORANGE 25CL VC X24</t>
  </si>
  <si>
    <t>PAMPRYL PAMPLEMOUSSE ROSE 25CL VC X24</t>
  </si>
  <si>
    <t>PAMPRYL POMME 25CL VC X24</t>
  </si>
  <si>
    <t>PEPSI MAX 33CL BTE SLIM X24</t>
  </si>
  <si>
    <t>PEPSI COLA 33CL BTE SLIM X24</t>
  </si>
  <si>
    <t>SEVEN UP REG 33CL BTE SLIM X24</t>
  </si>
  <si>
    <t>SEVEN UP ZERO 33CL BTE SLEEK X24</t>
  </si>
  <si>
    <t>VITTEL 50CL PET X24</t>
  </si>
  <si>
    <t>ORANGINA JAUNE 19L BIB X1</t>
  </si>
  <si>
    <t>Litre</t>
  </si>
  <si>
    <t>BIERE GRIMBERGEN ROUGE 5.5° FUT 20L</t>
  </si>
  <si>
    <t>BIERE DUCASSE TRIPLE 9° 20L FUT</t>
  </si>
  <si>
    <t>BIERE LA BETE 20L FUT</t>
  </si>
  <si>
    <t>BIERE GRIMBERGEN AMBREE FUT 20L</t>
  </si>
  <si>
    <t>BIERE GRIMBERGEN BLONDE FUT 20L</t>
  </si>
  <si>
    <t>BIERE GRIMBERGEN BLONDE FUT 30L</t>
  </si>
  <si>
    <t>BIERE GRIMBERGEN BLANCHE FUT 20L</t>
  </si>
  <si>
    <t>BIERE 1664 BLANC 20L FUT</t>
  </si>
  <si>
    <t>BIERE 1664 20L FUT</t>
  </si>
  <si>
    <t>BIERE 1664 30L FUT</t>
  </si>
  <si>
    <t>BIERE LICORNE ELSASS 30L FUT</t>
  </si>
  <si>
    <t>CAFE RICHARD</t>
  </si>
  <si>
    <t>CAFE</t>
  </si>
  <si>
    <t xml:space="preserve">400244 CAFE DECAFEINE DK RICHARD 500g </t>
  </si>
  <si>
    <t>AMANDES CACAOTEES LA BOUCHERIE</t>
  </si>
  <si>
    <t>BLUE MOUNTAIN PUR ARABICA PODS</t>
  </si>
  <si>
    <t>Pod</t>
  </si>
  <si>
    <t>BOISSON AU CHOCOLAT CHOC-O-LATE 1L</t>
  </si>
  <si>
    <t>BUCHETTE SUCRE 5G LA BOUCHERIE</t>
  </si>
  <si>
    <t>CARRES NOIRS LA BOUCHERIE</t>
  </si>
  <si>
    <t>CAFE DECAFEINE DK RICHARD 500g MO1</t>
  </si>
  <si>
    <t>COLOMBIE PUR ARABICA PODS</t>
  </si>
  <si>
    <t>DECAFEINE 100% ARABICA PODS</t>
  </si>
  <si>
    <t>CEYLAN THES PARNEYS</t>
  </si>
  <si>
    <t>FLORIO 100% ARABICA</t>
  </si>
  <si>
    <t>INFUSION CAMOMILLE BIO</t>
  </si>
  <si>
    <t>COSTA RICA PUR ARABICA PODS</t>
  </si>
  <si>
    <t>INFUSION MENTHE BIO</t>
  </si>
  <si>
    <t>INFUSION QUATRE FRUITS ROUGE THES PARNEYS</t>
  </si>
  <si>
    <t>INFUSION TILLEUL BIO</t>
  </si>
  <si>
    <t>FLORIO 100% ARABICA PODS</t>
  </si>
  <si>
    <t>HONDURAS BIO &amp; EQUITABLE PODS</t>
  </si>
  <si>
    <t>INFUSION TILLEUL/MENTHE BIO</t>
  </si>
  <si>
    <t>MEXIQUE BIO PODS</t>
  </si>
  <si>
    <t>INFUSION VERVEINE BIO</t>
  </si>
  <si>
    <t>INFUSION VERVEINE/MENTHE BIO</t>
  </si>
  <si>
    <t>PAPOUASIE SIGRI PUR ARABICA PODS</t>
  </si>
  <si>
    <t>MOKA D'ETHIOPIE PUR ARABICA PODS</t>
  </si>
  <si>
    <t>PREP. LACTEE AU CHOCOLAT RICHARD 1kg</t>
  </si>
  <si>
    <t>PREPARATION MOUSSE DE LAIT LATTIZ BIB 4L</t>
  </si>
  <si>
    <t>MOKA NOISETTE PODS</t>
  </si>
  <si>
    <t>SAUCE AU CHOCOLAT RONDEUR NOIRE</t>
  </si>
  <si>
    <t>SUMATRA PUR ARABICA PODS</t>
  </si>
  <si>
    <t>PERLE NOIRE 100% ARABICA PODS</t>
  </si>
  <si>
    <t>THE BREAKFAST THES PARNEYS</t>
  </si>
  <si>
    <t>VANILLE THES PARNEYS</t>
  </si>
  <si>
    <t>THE CITRON THES PARNEYS</t>
  </si>
  <si>
    <t>THE EARL GREY THES PARNEYS</t>
  </si>
  <si>
    <t xml:space="preserve">THE VERT AROMATISÉ A LA MENTHE </t>
  </si>
  <si>
    <t>THE VERT NATURE BIO FAIRTRADE</t>
  </si>
  <si>
    <t>DISTRIBOUCH</t>
  </si>
  <si>
    <t>BVI115</t>
  </si>
  <si>
    <t xml:space="preserve">LES VINS ROUGES </t>
  </si>
  <si>
    <t>Château Anjou rouge la Croix de L'Orée</t>
  </si>
  <si>
    <t>BVI110</t>
  </si>
  <si>
    <t xml:space="preserve">LES COUPS DE COEUR </t>
  </si>
  <si>
    <t>AOC Saumur Champigny "Domaine La Perruche" 75cl - 12.5 %</t>
  </si>
  <si>
    <t>BVI253</t>
  </si>
  <si>
    <t>Aydie l'Origine-Madiran 75cl</t>
  </si>
  <si>
    <t>Beaujolais le bojojo</t>
  </si>
  <si>
    <t>BVI254</t>
  </si>
  <si>
    <t>Bergerac AB " Tour des Gendres " 2012 - 75cl -13,5%</t>
  </si>
  <si>
    <t>BVI058</t>
  </si>
  <si>
    <t xml:space="preserve">BIBS ROUGES, ROSES,KIR, SIROPS </t>
  </si>
  <si>
    <t>BIB 10 L Rosé de Mademoiselle</t>
  </si>
  <si>
    <t>BVI043A</t>
  </si>
  <si>
    <t>BIB 10L sirop ICE TEA pêche 100 L de dissolution</t>
  </si>
  <si>
    <t>BVI040</t>
  </si>
  <si>
    <t>BIB 19 Litres Sirop PEPSI REG</t>
  </si>
  <si>
    <t>BVI060</t>
  </si>
  <si>
    <t>BIB 5 L KIR 49 Aperitif Vigneron 11%</t>
  </si>
  <si>
    <t>BVI042A</t>
  </si>
  <si>
    <t>BIB 5 L sirop Seven Up FREE</t>
  </si>
  <si>
    <t>BVI041A</t>
  </si>
  <si>
    <t>BIB 5L sirop PEPSI Max</t>
  </si>
  <si>
    <t>BVI056</t>
  </si>
  <si>
    <t>Bib de 10 L Dames de l'Engarran " Vin de Pays d' Oc "</t>
  </si>
  <si>
    <t>BVI062</t>
  </si>
  <si>
    <t>BIB de 10 L Rosé IGP GARD</t>
  </si>
  <si>
    <t>BVI059</t>
  </si>
  <si>
    <t>BIB de 10 L Rouge IGP GARD</t>
  </si>
  <si>
    <t>BAL24</t>
  </si>
  <si>
    <t xml:space="preserve">LES COCKTAILS </t>
  </si>
  <si>
    <t>Boisson à diluer Thé Vert Monin 70cl</t>
  </si>
  <si>
    <t>BVI170</t>
  </si>
  <si>
    <t>Bordeaux 2008 Grand vin de REIGNAC 75cl</t>
  </si>
  <si>
    <t>BVI173</t>
  </si>
  <si>
    <t>Bordeaux Château les Rosiers</t>
  </si>
  <si>
    <t>BVI208</t>
  </si>
  <si>
    <t>Brouilly rouge Château de Pierreux 75cl</t>
  </si>
  <si>
    <t>BAL02</t>
  </si>
  <si>
    <t xml:space="preserve">LES DIGESTIFS </t>
  </si>
  <si>
    <t>Calvados 200 cl - 41%</t>
  </si>
  <si>
    <t>BVI221</t>
  </si>
  <si>
    <t>Caramany - Côte du Roussillon Villages</t>
  </si>
  <si>
    <t>BVI406</t>
  </si>
  <si>
    <t xml:space="preserve">CHAMPAGNE ET CREMANT </t>
  </si>
  <si>
    <t>Champagne DEUTZ " Cuvee Brut Mosaïque " 150 cl</t>
  </si>
  <si>
    <t>BVI405</t>
  </si>
  <si>
    <t>Champagne DEUTZ " Cuvee Brut Mosaïque " 37,5 cl - 12%</t>
  </si>
  <si>
    <t>BVI404</t>
  </si>
  <si>
    <t>Champagne DEUTZ " Cuvee Brut Mosaïque " 75 cl - 12%</t>
  </si>
  <si>
    <t>BVI104</t>
  </si>
  <si>
    <t xml:space="preserve">LES VINS BLANCS </t>
  </si>
  <si>
    <t>Chardonnay Blanc sec " Domaine des Rochettes " - 75 cl - 12%</t>
  </si>
  <si>
    <t>BVI353</t>
  </si>
  <si>
    <t>Charles de fere cuvee Jean-Louis Blanc de blancs Brut 75 cl-11.5 %</t>
  </si>
  <si>
    <t>BVI220</t>
  </si>
  <si>
    <t>Château des Adouzes - Le Tigre - Faugères</t>
  </si>
  <si>
    <t>BVI175</t>
  </si>
  <si>
    <t>Château Haut Maginet Blanc AOP</t>
  </si>
  <si>
    <t>Chäteau plagnac</t>
  </si>
  <si>
    <t>BVI282</t>
  </si>
  <si>
    <t xml:space="preserve">LES PRESTIGES </t>
  </si>
  <si>
    <t>Châteauneuf du Pape St André</t>
  </si>
  <si>
    <t>BVI005A</t>
  </si>
  <si>
    <t>Chateaux rivière Agnel Minervois</t>
  </si>
  <si>
    <t>BVI102</t>
  </si>
  <si>
    <t>Coteaux du layon " Châteaux Beaulieu" x6 -75 cl - 12.5 %</t>
  </si>
  <si>
    <t>BVI315</t>
  </si>
  <si>
    <t xml:space="preserve">LES VINS ROSES </t>
  </si>
  <si>
    <t>Côtes de Provence prestige "ELIOTT DE BEAUSOLEIL"</t>
  </si>
  <si>
    <t>BVI250</t>
  </si>
  <si>
    <t>Côtes du Rhône Rge Réserve des Hospitaliers- 75 cl - 13%</t>
  </si>
  <si>
    <t>BVI116</t>
  </si>
  <si>
    <t>Cremant de Loire " Chateau d'Avrille " 75 cl - 12%</t>
  </si>
  <si>
    <t>BVI309</t>
  </si>
  <si>
    <t>Cuvée Quetton- St Georges d'Orques- 75cl</t>
  </si>
  <si>
    <t>BVI360</t>
  </si>
  <si>
    <t>Extra libre le Cèdre AOP Cahors- Malbec</t>
  </si>
  <si>
    <t>BVI283</t>
  </si>
  <si>
    <t>Hautes côtes de Beaune Bourgogne</t>
  </si>
  <si>
    <t>BVI179</t>
  </si>
  <si>
    <t>HERMITAGE ROUGE 2018 50 CL</t>
  </si>
  <si>
    <t>BVI155</t>
  </si>
  <si>
    <t>La Reserve de Malartic 2010 " Pessac Leognan " 50cl - 14%</t>
  </si>
  <si>
    <t>BVI178</t>
  </si>
  <si>
    <t>Le Petit du cadet St Emilion</t>
  </si>
  <si>
    <t>BVI248</t>
  </si>
  <si>
    <t>Les 2 Vaches Rouges Gascogne</t>
  </si>
  <si>
    <t>BVI310</t>
  </si>
  <si>
    <t>Les Angelots- l'Engarran Rosé</t>
  </si>
  <si>
    <t>BVI262</t>
  </si>
  <si>
    <t>Les Petits Cailloux du Roc - Cuvée Fronton</t>
  </si>
  <si>
    <t>BVI321</t>
  </si>
  <si>
    <t>Lirac AOP rouge - La Fermade- 2012- 75cl</t>
  </si>
  <si>
    <t>BDBVI02</t>
  </si>
  <si>
    <t>Marcel MALBEC 75cl rouge</t>
  </si>
  <si>
    <t>BVI255</t>
  </si>
  <si>
    <t>Marcillac - Cuvée Lo Sang Del Pais</t>
  </si>
  <si>
    <t>BVI359</t>
  </si>
  <si>
    <t>Marcillac AOP cuvée N° 25</t>
  </si>
  <si>
    <t>BAL04</t>
  </si>
  <si>
    <t>Maydie vin de liqueur 50cl</t>
  </si>
  <si>
    <t>BAL32</t>
  </si>
  <si>
    <t>Mix fruit de la passion 1L</t>
  </si>
  <si>
    <t>BAL33</t>
  </si>
  <si>
    <t>Mix fruit Framboise Monin</t>
  </si>
  <si>
    <t>BAL22</t>
  </si>
  <si>
    <t>Mix Fruits Coco PET 1 l</t>
  </si>
  <si>
    <t>BAL40</t>
  </si>
  <si>
    <t>Mix fruits mangue</t>
  </si>
  <si>
    <t>BAL23</t>
  </si>
  <si>
    <t>Mix fruits Rouge PET 1 l</t>
  </si>
  <si>
    <t>BVI302</t>
  </si>
  <si>
    <t>Montrose -Les Lézards - rosé- 75cl</t>
  </si>
  <si>
    <t>BVI180</t>
  </si>
  <si>
    <t>Petit Sénéjac AOP Haut médoc</t>
  </si>
  <si>
    <t>BVI362</t>
  </si>
  <si>
    <t>Pinot noir Maison Vialade IGP Pays d'OC</t>
  </si>
  <si>
    <t>BVI165</t>
  </si>
  <si>
    <t>Réserve Malartic -Pessac Léognan - Magnum</t>
  </si>
  <si>
    <t>BVI246</t>
  </si>
  <si>
    <t>Rioja Crianza</t>
  </si>
  <si>
    <t>BAL21</t>
  </si>
  <si>
    <t>Sirop cerise Griotte PET 1L</t>
  </si>
  <si>
    <t>BAL37</t>
  </si>
  <si>
    <t>Sirop Cloudy lemonde 1l</t>
  </si>
  <si>
    <t>BAL31</t>
  </si>
  <si>
    <t>Sirop de Cranberry Airelle 70 cl</t>
  </si>
  <si>
    <t>BAL28</t>
  </si>
  <si>
    <t>Sirop de Fraise des bois Monin 70 cl</t>
  </si>
  <si>
    <t>BAL25</t>
  </si>
  <si>
    <t>Sirop de Mangue 70cl Monin</t>
  </si>
  <si>
    <t>BAL27</t>
  </si>
  <si>
    <t>Sirop de Mojito Monin 70 cl</t>
  </si>
  <si>
    <t>BAL29</t>
  </si>
  <si>
    <t>Sirop de Pêche Blanche Monin 70 cl</t>
  </si>
  <si>
    <t>BAL41</t>
  </si>
  <si>
    <t>Sirop de pop-corn 70cl</t>
  </si>
  <si>
    <t>BAL26</t>
  </si>
  <si>
    <t>Sirop de Thé Citron 70cl Monin</t>
  </si>
  <si>
    <t>BVI303</t>
  </si>
  <si>
    <t>TAVEL 2012 " AOC - La Forcadiere" - 75 cl - 14%</t>
  </si>
  <si>
    <t>BVI361</t>
  </si>
  <si>
    <t>Tendre piscine -Vin de France rosé</t>
  </si>
  <si>
    <t>BAL03</t>
  </si>
  <si>
    <t>Vieille Prune 300 cl - 42%</t>
  </si>
  <si>
    <t>France BOISSONS</t>
  </si>
  <si>
    <t>1.2.3 FRUITS JUS ABC ANANAS BRICK8X100CL</t>
  </si>
  <si>
    <t>1.2.3 FRUITS JUS ABC POMME BRICK 8X100CL</t>
  </si>
  <si>
    <t>1664 BLANC 5°                    FUT 20L</t>
  </si>
  <si>
    <t>1664 BLONDE 5°5                  FUT 20L</t>
  </si>
  <si>
    <t>1664 BLONDE 5°5                  FUT 30L</t>
  </si>
  <si>
    <t>1664 BLONDE 5°5 LONG DESIGN  BTE 24X33CL</t>
  </si>
  <si>
    <t>APEROL BARBIERI 12°5               70CL</t>
  </si>
  <si>
    <t>BITTER ANGOSTURA 44°7 (12)          20CL</t>
  </si>
  <si>
    <t>CACHACA LEBLON 40°                  70CL</t>
  </si>
  <si>
    <t>CALVADOS BEAUJOUR 40° (6)          100CL</t>
  </si>
  <si>
    <t>CAMPARI BITTER 25°                 100CL</t>
  </si>
  <si>
    <t>CHATELDON                        12X75CL</t>
  </si>
  <si>
    <t>CIDRE BOUCHE KERISAC BRUT        12X75CL</t>
  </si>
  <si>
    <t>COGNAC HENNESSY XO 40° C3           70CL</t>
  </si>
  <si>
    <t>COGNAC OTARD FINE CHAMPAGNE VSOP 40°70CL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</si>
  <si>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</si>
  <si>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</si>
  <si>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</si>
  <si>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</si>
  <si>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CUVEE DES TROLLS 7°              FUT 30L</t>
  </si>
  <si>
    <t>DUCASSE TRIPLE FUT 20L</t>
  </si>
  <si>
    <t>EDV DE MIRABELLE LORRANCY 45°       70CL</t>
  </si>
  <si>
    <t>EDV DE POIRE WILLIAM LORRANCY 45°   70CL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</si>
  <si>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</si>
  <si>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</si>
  <si>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</si>
  <si>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</si>
  <si>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</si>
  <si>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ORGEAT FB  NR     100CL</t>
  </si>
  <si>
    <t>FRIGOLET SIROP PECHE FB NR    100CL</t>
  </si>
  <si>
    <t>FRIGOLET SUCRE DE CANNE  100CL</t>
  </si>
  <si>
    <t>GIN BEEFEATER 24  45°               70CL</t>
  </si>
  <si>
    <t>GIN BEEFEATER DRY 40°               70CL</t>
  </si>
  <si>
    <t>GIN BOMBAY SAPPHIRE 40°             70CL</t>
  </si>
  <si>
    <t>GOUDALE BLONDE 7°2               FUT 20L</t>
  </si>
  <si>
    <t>GRIMBERGEN AMBREE 6°5          24X33CL</t>
  </si>
  <si>
    <t>GRIMBERGEN BLANCHE 6°           24X33CL</t>
  </si>
  <si>
    <t>GRIMBERGEN BLONDE  6°7           24X33CL</t>
  </si>
  <si>
    <t>GRIMBERGEN BLONDE 6°7            FUT 20L</t>
  </si>
  <si>
    <t>GRIMBERGEN BLONDE 6°7            FUT 30L</t>
  </si>
  <si>
    <t>GRIMBERGEN CUVEE AMBREE 6°5      FUT 20L</t>
  </si>
  <si>
    <t>GRIMBERGEN CUVEE BLANCHE 6°      FUT 20L</t>
  </si>
  <si>
    <t>116567  </t>
  </si>
  <si>
    <t>GRIMBERGEN CUVEE ROUGE 5°5 FUT 20L    </t>
  </si>
  <si>
    <t>IRISH WHISKEY JAMESON 40°           70CL</t>
  </si>
  <si>
    <t>LA BETE    8°               FUT 20L</t>
  </si>
  <si>
    <t>LA CHOUFFE 8°                    FUT 20L</t>
  </si>
  <si>
    <t>LICORNE ELSASS 5°5               FUT 30L</t>
  </si>
  <si>
    <t>LILLET BLANC 17°                    75CL</t>
  </si>
  <si>
    <t>LIPTON ICE TEA PECHE         PET 6X150CL</t>
  </si>
  <si>
    <t>LIPTON ICE TEA PECHE   TWIST OFF 24X25CL</t>
  </si>
  <si>
    <t>LIPTON ICE TEA PECHE SLEEK BTE 24X33CL</t>
  </si>
  <si>
    <t>LIQUEUR AMARETTO DISARONNO 28°      70CL</t>
  </si>
  <si>
    <t>LIQUEUR BAILEY'S IRISH CREME 17°    70CL</t>
  </si>
  <si>
    <t>LIQUEUR COINTREAU 40°               70CL</t>
  </si>
  <si>
    <t>LIQUEUR MALIBU 18°                  70CL</t>
  </si>
  <si>
    <t>MARTINI BIANCO 14°4         (CRDX6)100CL</t>
  </si>
  <si>
    <t>MARTINI ROSATO 14°4         (CRDX6)100CL</t>
  </si>
  <si>
    <t>MARTINI ROSSO 14°4          (CRDX6)100CL</t>
  </si>
  <si>
    <t>NIKKA FROM THE BARREL 51°4          50CL</t>
  </si>
  <si>
    <t>NOILLY PRAT DRY 18°                 75CL</t>
  </si>
  <si>
    <t>ORANGINA                         BIB 19L</t>
  </si>
  <si>
    <t>ORANGINA                      VC 39X25CL</t>
  </si>
  <si>
    <t>ORANGINA                     PET 6X150CL</t>
  </si>
  <si>
    <t>ORANGINA SLIM                BTE 24X33CL</t>
  </si>
  <si>
    <t>PAMPRYL JUS ORANGE        BOCAL 12X100CL</t>
  </si>
  <si>
    <t>PAMPRYL JUS ORANGE TWIST OFF     12X25CL</t>
  </si>
  <si>
    <t>PAMPRYL JUS ORANGE TWIST OFF  VC 24X25CL</t>
  </si>
  <si>
    <t>PAMPRYL JUS PAMPL ROSE TW OF  VC 24X25CL</t>
  </si>
  <si>
    <t>PAMPRYL JUS PAMPLE.ROSE TWIST OFF12X25CL</t>
  </si>
  <si>
    <t>PAMPRYL JUS PAMPLEM ROSE  BOCAL 12X100CL</t>
  </si>
  <si>
    <t>PAMPRYL JUS POMME         BOCAL 12X100CL</t>
  </si>
  <si>
    <t>PAMPRYL JUS POMME TWIST OFF     12X25CL</t>
  </si>
  <si>
    <t>PAMPRYL JUS POMME TWIST OFF   VC 24X25CL</t>
  </si>
  <si>
    <t>PAMPRYL NECT ANANAS TWIST OFF    12X25CL</t>
  </si>
  <si>
    <t>PAMPRYL NECT ANANAS TWIST OFF VC 24X25CL</t>
  </si>
  <si>
    <t>PAMPRYL NECT FRUITS EXOTIQ BOCAL 6X100CL</t>
  </si>
  <si>
    <t>PAMPRYL NECTAR ABRICOT TW OF  VC 24X25CL</t>
  </si>
  <si>
    <t>PAMPRYL NECTAR ABRICOT TWIST OFF 12X25CL</t>
  </si>
  <si>
    <t>PAMPRYL NECTAR ANANAS     BOCAL 12X100CL</t>
  </si>
  <si>
    <t>PAMPRYL NECTAR CRANBERRY   BOCAL 6X100CL</t>
  </si>
  <si>
    <t>PAMPRYL PUR JUS TOMATE TWIST OFF 12X25CL</t>
  </si>
  <si>
    <t>PAMPRYL PUR JUS TOMATE TWIST OFVC24X25CL</t>
  </si>
  <si>
    <t>PEPSI MAX                     VC 24X33CL</t>
  </si>
  <si>
    <t>PEPSI MAX                    PET 6X150CL</t>
  </si>
  <si>
    <t>PEPSI MAX  SLEEK  BTE 24X33CL</t>
  </si>
  <si>
    <t>PEPSI-COLA                   PET 6X150CL</t>
  </si>
  <si>
    <t>PEPSI-COLA REG                VC 24X33CL</t>
  </si>
  <si>
    <t>PEPSI-COLA SLEEK BTE 24X33CL</t>
  </si>
  <si>
    <t>PERRIER                       VC 24X33CL</t>
  </si>
  <si>
    <t>PERRIER                      PET 24X50CL</t>
  </si>
  <si>
    <t>PERRIER FINES BULLES         PET 24X50CL</t>
  </si>
  <si>
    <t>PERRIER FINES BULLES         PET 6X100CL</t>
  </si>
  <si>
    <t>PICON BIERE 18°                    100CL</t>
  </si>
  <si>
    <t>PINEAU CHARENTES LE PLATIN BLC 17°5 75CL</t>
  </si>
  <si>
    <t>PINEAU CHARENTES LE PLATIN RGE 17°  75CL</t>
  </si>
  <si>
    <t>PIPPERMINT GET 27 21°              100CL</t>
  </si>
  <si>
    <t>PIPPERMINT GET 31 24°              100CL</t>
  </si>
  <si>
    <t>PORTO OFFLEY FINE WHITE 19°5        75CL</t>
  </si>
  <si>
    <t>PORTO OFFLEY TAWNY 19°5             75CL</t>
  </si>
  <si>
    <t>RHUM DON PAPA 40° BAROKO  70CL</t>
  </si>
  <si>
    <t>RHUM HAVANA CLUB 3 ANS 37,5°       70CL</t>
  </si>
  <si>
    <t>RHUM HAVANA CLUB 7 ANS 40°          70CL</t>
  </si>
  <si>
    <t>RHUM HAVANA ESPECIAL 40° NEW PACK   70CL</t>
  </si>
  <si>
    <t>RHUM IMPERIAL BLANC ST JAMES 40°   100CL</t>
  </si>
  <si>
    <t>RHUM PACTO NAVIO 40°               70 CL</t>
  </si>
  <si>
    <t>RICARD 45°                         100CL</t>
  </si>
  <si>
    <t>RICARD 45° GALLON                  450CL</t>
  </si>
  <si>
    <t>SAN PELLEGRINO GAZEUSE       PET 24X50CL</t>
  </si>
  <si>
    <t>SAN PELLEGRINO GAZEUSE       PET 6X100CL</t>
  </si>
  <si>
    <t>SCHWEPPES AGRUM               VC 24X25CL</t>
  </si>
  <si>
    <t>SCHWEPPES INDIAN TONIC        VC 24X25CL</t>
  </si>
  <si>
    <t>SCHWEPPES INDIAN TONIC       PET 6X150CL</t>
  </si>
  <si>
    <t>SCHWEPPES PREM MIXER GINGER ALE  24X20CL</t>
  </si>
  <si>
    <t>SCHWEPPES PREM MIXER TONIC ORIGI 24X20CL</t>
  </si>
  <si>
    <t>SEVEN-UP                     VC 24X33 CL</t>
  </si>
  <si>
    <t>SEVEN-UP SLEEK BTE 24X33CL</t>
  </si>
  <si>
    <t>STEFF LIMONADE               PET 6X150CL</t>
  </si>
  <si>
    <t>SUZE 15°                    (CRDX6)100CL</t>
  </si>
  <si>
    <t>TEQUILA CAMINO REAL 35°             70CL</t>
  </si>
  <si>
    <t>TOURTEL TWIST CITRON          24X27,5 CL</t>
  </si>
  <si>
    <t>VITTEL GRANDE SOURCE         PET 24X50CL</t>
  </si>
  <si>
    <t>VITTEL GRANDE SOURCE        PET 15X100CL</t>
  </si>
  <si>
    <t>VODKA ABSOLUT BLUE (SUEDE) 40°      70CL</t>
  </si>
  <si>
    <t>VODKA ABSOLUT BLUE (SUEDE) 40°     150CL</t>
  </si>
  <si>
    <t>VODKA ABSOLUT NIGHT               175 CL</t>
  </si>
  <si>
    <t>WHISKEY BOURBON FOUR ROSES 40°      70CL</t>
  </si>
  <si>
    <t>WHISKEY JACK DANIEL'S 40°           70CL</t>
  </si>
  <si>
    <t>WHISKY ABERLOUR 10 ANS FR 40°       70CL</t>
  </si>
  <si>
    <t>WHISKY CARDHU 12 ANS SINGLEMALT 40° 70CL</t>
  </si>
  <si>
    <t>WHISKY CHIVAS REGAL 12 ANS 40°      70CL</t>
  </si>
  <si>
    <t>WHISKY CLAN CAMPBELL 40°            70CL</t>
  </si>
  <si>
    <t>WHISKY CLAN CAMPBELL 40°    GALLON 450CL</t>
  </si>
  <si>
    <t>WHISKY CLAN CAMPBELL 40°    MAGNUM 200CL</t>
  </si>
  <si>
    <t>WHISKY LAGAVULIN 16 ANS MALT 43°    70CL</t>
  </si>
  <si>
    <t>WISKY JAMESON 40°   GALLON 450CL</t>
  </si>
  <si>
    <t xml:space="preserve"> </t>
  </si>
  <si>
    <t>FAMILLE</t>
  </si>
  <si>
    <t>LIBELLE ARTICLE - CONDITIONNEMENT</t>
  </si>
  <si>
    <t>fromag rapé</t>
  </si>
  <si>
    <t>FRUIT</t>
  </si>
  <si>
    <t>aubergine lamelle</t>
  </si>
  <si>
    <t>poireaux</t>
  </si>
  <si>
    <t>fruit</t>
  </si>
  <si>
    <t>saladette, frios froid et chaud</t>
  </si>
  <si>
    <t>GLACE CHOCOLAT BLANC</t>
  </si>
  <si>
    <t>amande poudre</t>
  </si>
  <si>
    <t>arome pistache</t>
  </si>
  <si>
    <t>biscuit charlotte</t>
  </si>
  <si>
    <t>brisure de speculos</t>
  </si>
  <si>
    <t>caneloni</t>
  </si>
  <si>
    <t>champi shitake</t>
  </si>
  <si>
    <t>curcumin</t>
  </si>
  <si>
    <t>feuille gélatine, feuille</t>
  </si>
  <si>
    <t>graine de courge</t>
  </si>
  <si>
    <t>lasagne</t>
  </si>
  <si>
    <t>maizena boite</t>
  </si>
  <si>
    <t>muscade</t>
  </si>
  <si>
    <t>pistache sachet</t>
  </si>
  <si>
    <t>riz uncle ben,s</t>
  </si>
  <si>
    <t>sauce poivre boite</t>
  </si>
  <si>
    <t>tomates concassées boite 4/4</t>
  </si>
  <si>
    <t>canon de faux filet</t>
  </si>
  <si>
    <t>carottes billes</t>
  </si>
  <si>
    <t>CARPACCIO</t>
  </si>
  <si>
    <t>conchiglies / ORECHIETTE</t>
  </si>
  <si>
    <t>cote 900 AU KG</t>
  </si>
  <si>
    <t>duo mini muffin piece</t>
  </si>
  <si>
    <t>ENCORNET</t>
  </si>
  <si>
    <t>ESCARGOT</t>
  </si>
  <si>
    <t>filet de colin</t>
  </si>
  <si>
    <t>FILET DE DINDE</t>
  </si>
  <si>
    <t>financiere, bouchée à la reine / pieces</t>
  </si>
  <si>
    <t>foie de veau tranche</t>
  </si>
  <si>
    <t>framboise</t>
  </si>
  <si>
    <t>galettes wrap</t>
  </si>
  <si>
    <t>HAMPe</t>
  </si>
  <si>
    <t>lentilles berry</t>
  </si>
  <si>
    <t>madeleine</t>
  </si>
  <si>
    <t>mélange boulgour</t>
  </si>
  <si>
    <t>melange legumes grillés / mélange olives provencale</t>
  </si>
  <si>
    <t>mini cannelés piece</t>
  </si>
  <si>
    <t>mini eclair choco, cartron</t>
  </si>
  <si>
    <t>noix de saint jacques</t>
  </si>
  <si>
    <t>oignon billes</t>
  </si>
  <si>
    <t>parmentier cabillaud</t>
  </si>
  <si>
    <t xml:space="preserve">PAVE DE SAUMON </t>
  </si>
  <si>
    <t>pavé de veau aux 3 poivres</t>
  </si>
  <si>
    <t xml:space="preserve">PETIT PAIN NATURE </t>
  </si>
  <si>
    <t>pot au feu</t>
  </si>
  <si>
    <t>PROVOLONE</t>
  </si>
  <si>
    <t xml:space="preserve">RAVIGOTE </t>
  </si>
  <si>
    <t>SAUCE BEURRE D'ESCARGOT</t>
  </si>
  <si>
    <t>STEAK DE THON</t>
  </si>
  <si>
    <t>SAUCE madere</t>
  </si>
  <si>
    <t>tagliatelles sysco</t>
  </si>
  <si>
    <t>tete de veau</t>
  </si>
  <si>
    <t>TOMATES SECHEES</t>
  </si>
  <si>
    <t>tripes à la mode de caen</t>
  </si>
  <si>
    <t>sous-total solide</t>
  </si>
  <si>
    <t>TOTAL SOLIDE 07/2022</t>
  </si>
  <si>
    <t>FRUITS ET LEGUMES</t>
  </si>
  <si>
    <t>EPICERIE</t>
  </si>
  <si>
    <t>SURGELES</t>
  </si>
  <si>
    <t>VIANDES</t>
  </si>
  <si>
    <t>N07</t>
  </si>
  <si>
    <t>N09</t>
  </si>
  <si>
    <t>N11A</t>
  </si>
  <si>
    <t>N15</t>
  </si>
  <si>
    <t>N16</t>
  </si>
  <si>
    <t>N17</t>
  </si>
  <si>
    <t>N18</t>
  </si>
  <si>
    <t>NS04A</t>
  </si>
  <si>
    <t>NS07</t>
  </si>
  <si>
    <t>NS08</t>
  </si>
  <si>
    <t>NS10</t>
  </si>
  <si>
    <t>NS12</t>
  </si>
  <si>
    <t>NS15A</t>
  </si>
  <si>
    <t>NS16</t>
  </si>
  <si>
    <t>NS24</t>
  </si>
  <si>
    <t>100886</t>
  </si>
  <si>
    <t>Alcools</t>
  </si>
  <si>
    <t>100937</t>
  </si>
  <si>
    <t>100938</t>
  </si>
  <si>
    <t>100939</t>
  </si>
  <si>
    <t>100940</t>
  </si>
  <si>
    <t>101014</t>
  </si>
  <si>
    <t>10165</t>
  </si>
  <si>
    <t>10177</t>
  </si>
  <si>
    <t>Softs</t>
  </si>
  <si>
    <t>10195</t>
  </si>
  <si>
    <t>10222</t>
  </si>
  <si>
    <t>10243</t>
  </si>
  <si>
    <t>10256</t>
  </si>
  <si>
    <t>102612</t>
  </si>
  <si>
    <t>102613</t>
  </si>
  <si>
    <t>10264</t>
  </si>
  <si>
    <t>10311</t>
  </si>
  <si>
    <t>103234</t>
  </si>
  <si>
    <t>104237</t>
  </si>
  <si>
    <t>Jus de fruits</t>
  </si>
  <si>
    <t>104238</t>
  </si>
  <si>
    <t>Sirops</t>
  </si>
  <si>
    <t>104239</t>
  </si>
  <si>
    <t>104240</t>
  </si>
  <si>
    <t>105886</t>
  </si>
  <si>
    <t>Bieres</t>
  </si>
  <si>
    <t>105944</t>
  </si>
  <si>
    <t>Eaux</t>
  </si>
  <si>
    <t>106129</t>
  </si>
  <si>
    <t>106130</t>
  </si>
  <si>
    <t>106342</t>
  </si>
  <si>
    <t>10672</t>
  </si>
  <si>
    <t>10675</t>
  </si>
  <si>
    <t>10682</t>
  </si>
  <si>
    <t>10718</t>
  </si>
  <si>
    <t>10728</t>
  </si>
  <si>
    <t>10759</t>
  </si>
  <si>
    <t>10760</t>
  </si>
  <si>
    <t>107874</t>
  </si>
  <si>
    <t>107966</t>
  </si>
  <si>
    <t>11040</t>
  </si>
  <si>
    <t>11061</t>
  </si>
  <si>
    <t>11099</t>
  </si>
  <si>
    <t>11201</t>
  </si>
  <si>
    <t>11202</t>
  </si>
  <si>
    <t>11210</t>
  </si>
  <si>
    <t>11211</t>
  </si>
  <si>
    <t>11212</t>
  </si>
  <si>
    <t>112134</t>
  </si>
  <si>
    <t>11214</t>
  </si>
  <si>
    <t>11215</t>
  </si>
  <si>
    <t>11221</t>
  </si>
  <si>
    <t>11223</t>
  </si>
  <si>
    <t>11244</t>
  </si>
  <si>
    <t>11251</t>
  </si>
  <si>
    <t>11264</t>
  </si>
  <si>
    <t>11266</t>
  </si>
  <si>
    <t>11282</t>
  </si>
  <si>
    <t>11321</t>
  </si>
  <si>
    <t>11372</t>
  </si>
  <si>
    <t>11385</t>
  </si>
  <si>
    <t>11475</t>
  </si>
  <si>
    <t>11619</t>
  </si>
  <si>
    <t>13046</t>
  </si>
  <si>
    <t>13322</t>
  </si>
  <si>
    <t>14281</t>
  </si>
  <si>
    <t>14341</t>
  </si>
  <si>
    <t>16057</t>
  </si>
  <si>
    <t>18092</t>
  </si>
  <si>
    <t>19581</t>
  </si>
  <si>
    <t>20431</t>
  </si>
  <si>
    <t>20656</t>
  </si>
  <si>
    <t>20950</t>
  </si>
  <si>
    <t>20951</t>
  </si>
  <si>
    <t>20954</t>
  </si>
  <si>
    <t>20956</t>
  </si>
  <si>
    <t>20958</t>
  </si>
  <si>
    <t>20962</t>
  </si>
  <si>
    <t>20967</t>
  </si>
  <si>
    <t>24072</t>
  </si>
  <si>
    <t>24472</t>
  </si>
  <si>
    <t>26822</t>
  </si>
  <si>
    <t>27144</t>
  </si>
  <si>
    <t>28316</t>
  </si>
  <si>
    <t>28319</t>
  </si>
  <si>
    <t>28372</t>
  </si>
  <si>
    <t>28624</t>
  </si>
  <si>
    <t>30680</t>
  </si>
  <si>
    <t>31002</t>
  </si>
  <si>
    <t>33210</t>
  </si>
  <si>
    <t>37841</t>
  </si>
  <si>
    <t>400091</t>
  </si>
  <si>
    <t>Cafeterie</t>
  </si>
  <si>
    <t>400125</t>
  </si>
  <si>
    <t>400167</t>
  </si>
  <si>
    <t>400244</t>
  </si>
  <si>
    <t>400549</t>
  </si>
  <si>
    <t>401228</t>
  </si>
  <si>
    <t>401262</t>
  </si>
  <si>
    <t>401274</t>
  </si>
  <si>
    <t>401884</t>
  </si>
  <si>
    <t>402320</t>
  </si>
  <si>
    <t>402324</t>
  </si>
  <si>
    <t>402325</t>
  </si>
  <si>
    <t>402346</t>
  </si>
  <si>
    <t>403023</t>
  </si>
  <si>
    <t>403024</t>
  </si>
  <si>
    <t>403116</t>
  </si>
  <si>
    <t>403127</t>
  </si>
  <si>
    <t>403284</t>
  </si>
  <si>
    <t>403360</t>
  </si>
  <si>
    <t>403664</t>
  </si>
  <si>
    <t>403665</t>
  </si>
  <si>
    <t>403667</t>
  </si>
  <si>
    <t>403674</t>
  </si>
  <si>
    <t>403850</t>
  </si>
  <si>
    <t>41814</t>
  </si>
  <si>
    <t>420144</t>
  </si>
  <si>
    <t>420154</t>
  </si>
  <si>
    <t>420284</t>
  </si>
  <si>
    <t>420572</t>
  </si>
  <si>
    <t>420573</t>
  </si>
  <si>
    <t>420574</t>
  </si>
  <si>
    <t>420575</t>
  </si>
  <si>
    <t>420576</t>
  </si>
  <si>
    <t>420577</t>
  </si>
  <si>
    <t>420750</t>
  </si>
  <si>
    <t>42458</t>
  </si>
  <si>
    <t>43337</t>
  </si>
  <si>
    <t>43991</t>
  </si>
  <si>
    <t>47080</t>
  </si>
  <si>
    <t>47854</t>
  </si>
  <si>
    <t>48770</t>
  </si>
  <si>
    <t>49994</t>
  </si>
  <si>
    <t>50752</t>
  </si>
  <si>
    <t>56206</t>
  </si>
  <si>
    <t>56207</t>
  </si>
  <si>
    <t>58352</t>
  </si>
  <si>
    <t>58760</t>
  </si>
  <si>
    <t>58761</t>
  </si>
  <si>
    <t>58843</t>
  </si>
  <si>
    <t>59559</t>
  </si>
  <si>
    <t>61357</t>
  </si>
  <si>
    <t>61376</t>
  </si>
  <si>
    <t>62632</t>
  </si>
  <si>
    <t>63913</t>
  </si>
  <si>
    <t>71043</t>
  </si>
  <si>
    <t>78163</t>
  </si>
  <si>
    <t>78304</t>
  </si>
  <si>
    <t>84415</t>
  </si>
  <si>
    <t>84435</t>
  </si>
  <si>
    <t>87881</t>
  </si>
  <si>
    <t>87892</t>
  </si>
  <si>
    <t>88695</t>
  </si>
  <si>
    <t>90690</t>
  </si>
  <si>
    <t>91108</t>
  </si>
  <si>
    <t>91109</t>
  </si>
  <si>
    <t>91363</t>
  </si>
  <si>
    <t>91402</t>
  </si>
  <si>
    <t>92162</t>
  </si>
  <si>
    <t>92735</t>
  </si>
  <si>
    <t>92822</t>
  </si>
  <si>
    <t>93137</t>
  </si>
  <si>
    <t>93463</t>
  </si>
  <si>
    <t>95376</t>
  </si>
  <si>
    <t>95378</t>
  </si>
  <si>
    <t>96372</t>
  </si>
  <si>
    <t>97002</t>
  </si>
  <si>
    <t>98560</t>
  </si>
  <si>
    <t>99352</t>
  </si>
  <si>
    <t>99353</t>
  </si>
  <si>
    <t>99602</t>
  </si>
  <si>
    <t>Vins</t>
  </si>
  <si>
    <t>BAL17</t>
  </si>
  <si>
    <t>Cocktails</t>
  </si>
  <si>
    <t>BAL20</t>
  </si>
  <si>
    <t>BAL30</t>
  </si>
  <si>
    <t>BAL34</t>
  </si>
  <si>
    <t>BAL35</t>
  </si>
  <si>
    <t>BVI042</t>
  </si>
  <si>
    <t>BVI051A</t>
  </si>
  <si>
    <t>BVI052A</t>
  </si>
  <si>
    <t>BVI112</t>
  </si>
  <si>
    <t>BVI174</t>
  </si>
  <si>
    <t>BVI176</t>
  </si>
  <si>
    <t>BVI247</t>
  </si>
  <si>
    <t>BVI257</t>
  </si>
  <si>
    <t>BVI308</t>
  </si>
  <si>
    <t>BVI325</t>
  </si>
  <si>
    <t>BVI327</t>
  </si>
  <si>
    <t>Inventaire épicerie</t>
  </si>
  <si>
    <t>FOURNISSEURS</t>
  </si>
  <si>
    <t>CODE ARTICLE</t>
  </si>
  <si>
    <t>Condiments &amp; sauces</t>
  </si>
  <si>
    <t>Biscuiterie &amp; confiserie</t>
  </si>
  <si>
    <t>Fond, aide culinaire</t>
  </si>
  <si>
    <t>Fruit</t>
  </si>
  <si>
    <t>Herbes, epices</t>
  </si>
  <si>
    <t>Légume &amp; féculent</t>
  </si>
  <si>
    <t>Volaille</t>
  </si>
  <si>
    <t>Huile, vinaigre, corps gras</t>
  </si>
  <si>
    <t>Produits dessert &amp; pâtisserie</t>
  </si>
  <si>
    <t>Sirop &amp; concentré</t>
  </si>
  <si>
    <t>Prêt à garnir, pains, farine, sucre</t>
  </si>
  <si>
    <t>Ketchup flc souple 486g   amora</t>
  </si>
  <si>
    <t>Poisson / céphalopode</t>
  </si>
  <si>
    <t>Céréales, miel, confitures</t>
  </si>
  <si>
    <t>Inventaire frais - viandes - CAVIA'R</t>
  </si>
  <si>
    <t>Negoce frais</t>
  </si>
  <si>
    <t>Viande frais</t>
  </si>
  <si>
    <t>151011-151012</t>
  </si>
  <si>
    <t>Negoce surgele</t>
  </si>
  <si>
    <t>Poulet olives-citron vert     surgele</t>
  </si>
  <si>
    <t>Viandes surgelees</t>
  </si>
  <si>
    <t>INVENTAIRES VIANDES</t>
  </si>
  <si>
    <t>Inventaire fruits et légumes - VIVALYA</t>
  </si>
  <si>
    <t>Salade sucrine</t>
  </si>
  <si>
    <t>Sachet de 250g</t>
  </si>
  <si>
    <t>Inventaire frais - SYSCO</t>
  </si>
  <si>
    <t>Bof</t>
  </si>
  <si>
    <t>Charcuterie</t>
  </si>
  <si>
    <t>Viande</t>
  </si>
  <si>
    <t>Creme s/press. uht debic 700ml x6</t>
  </si>
  <si>
    <t>Inventaire surgelés - SYSCO</t>
  </si>
  <si>
    <t>Dessert</t>
  </si>
  <si>
    <t>Crustacé</t>
  </si>
  <si>
    <t>Garniture</t>
  </si>
  <si>
    <t>Har.v xfin bke st2.5kg x2</t>
  </si>
  <si>
    <t>Poisson</t>
  </si>
  <si>
    <t>Entrée</t>
  </si>
  <si>
    <t>Plat cuisiné</t>
  </si>
  <si>
    <t>Viennoiserie</t>
  </si>
  <si>
    <t>Inventaire glace - Compagnie des Desserts</t>
  </si>
  <si>
    <t>Creme glacee</t>
  </si>
  <si>
    <t>Sorbets</t>
  </si>
  <si>
    <t>INVENTAIRES BOISSONS - France BOISSONS</t>
  </si>
  <si>
    <t>GAZ POUR TIREUSE</t>
  </si>
  <si>
    <t>TUBE NATURAZOTE L2PI 3M3 BICOLORE  10KG</t>
  </si>
  <si>
    <t>Kg</t>
  </si>
  <si>
    <t>TUB NATCO2 L2PI MOD203 BAS BICOL GAZ10KG</t>
  </si>
  <si>
    <t>TUBE NATURCO2 L2PI MOD 140 BICOLORE  5KG</t>
  </si>
  <si>
    <t>FRIGOLET SIROP VIOLETTE FB   NR   100CL</t>
  </si>
  <si>
    <t>IRISH WHISKEY JAMESON 40°   GALLON 450CL</t>
  </si>
  <si>
    <t>INVENTAIRES BOISSONS - C10</t>
  </si>
  <si>
    <t>WH SCO CLAN CAMPBELL 40° 450CL X2</t>
  </si>
  <si>
    <t>WH SCO LAGAVULIN 16A 43° 70CL ETUI X6</t>
  </si>
  <si>
    <t>WH SCO CLAN CAMPBELL 40° 200CL X6</t>
  </si>
  <si>
    <t>WH SCO CARDHU 12A 40° 70CL ETUI X6</t>
  </si>
  <si>
    <t>WH SCO CHIVAS REGAL 12A 40° 70CL ETUI X6</t>
  </si>
  <si>
    <t>WH SCO ABERLOUR 10A FOREST 40° 70CL</t>
  </si>
  <si>
    <t>WH SCO CLAN CAMPBELL 40° 70CL X6</t>
  </si>
  <si>
    <t>INVENTAIRES DISTRIBOUCH</t>
  </si>
  <si>
    <t>Anjou rouge la Croix de L'Orée</t>
  </si>
  <si>
    <t xml:space="preserve">sauces et nourritures </t>
  </si>
  <si>
    <t>INVENTAIRES CAFÉS</t>
  </si>
  <si>
    <t xml:space="preserve">VERT AROMATISÉ A LA MENTHE </t>
  </si>
  <si>
    <t>EARL GREY THES PARNEYS</t>
  </si>
  <si>
    <t>QUATRE FRUITS ROUGE THES PARNEYS</t>
  </si>
  <si>
    <t>CITRON THES PARNEYS</t>
  </si>
  <si>
    <t>VERT NATURE BIO FAIRTRADE</t>
  </si>
  <si>
    <t>BREAKFAST THES PARNEYS</t>
  </si>
  <si>
    <t>VERVEINE BIO</t>
  </si>
  <si>
    <t>CAMOMILLE BIO</t>
  </si>
  <si>
    <t>MENTHE BIO</t>
  </si>
  <si>
    <t>TILLEUL/MENTHE BIO</t>
  </si>
  <si>
    <t>TILLEUL BIO</t>
  </si>
  <si>
    <t>VERVEINE/MENTHE BIO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</si>
</sst>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€ &quot;;&quot;-&quot;* #,##0.00&quot; € &quot;;&quot; &quot;* &quot;-&quot;??&quot; € &quot;"/>
    <numFmt numFmtId="60" formatCode="&quot; &quot;* #,##0&quot; € &quot;;&quot;-&quot;* #,##0&quot; € &quot;;&quot; &quot;* &quot;-&quot;??&quot; € &quot;"/>
    <numFmt numFmtId="61" formatCode="# ##/##"/>
  </numFmts>
  <fonts count="25">
    <font>
      <sz val="11"/>
      <color indexed="8"/>
      <name val="Calibri"/>
    </font>
    <font>
      <sz val="12"/>
      <color indexed="8"/>
      <name val="Helvetica Neue"/>
    </font>
    <font>
      <b val="1"/>
      <sz val="14"/>
      <color indexed="8"/>
      <name val="Century Gothic"/>
    </font>
    <font>
      <b val="1"/>
      <sz val="8"/>
      <color indexed="8"/>
      <name val="Century Gothic"/>
    </font>
    <font>
      <sz val="15"/>
      <color indexed="8"/>
      <name val="Calibri"/>
    </font>
    <font>
      <b val="1"/>
      <i val="1"/>
      <u val="single"/>
      <sz val="14"/>
      <color indexed="8"/>
      <name val="Century Gothic"/>
    </font>
    <font>
      <sz val="11"/>
      <color indexed="8"/>
      <name val="Century Gothic"/>
    </font>
    <font>
      <b val="1"/>
      <u val="single"/>
      <sz val="18"/>
      <color indexed="8"/>
      <name val="Century Gothic"/>
    </font>
    <font>
      <b val="1"/>
      <sz val="48"/>
      <color indexed="8"/>
      <name val="Century Gothic"/>
    </font>
    <font>
      <b val="1"/>
      <sz val="14"/>
      <color indexed="10"/>
      <name val="Century Gothic"/>
    </font>
    <font>
      <b val="1"/>
      <sz val="18"/>
      <color indexed="8"/>
      <name val="Century Gothic"/>
    </font>
    <font>
      <b val="1"/>
      <sz val="11"/>
      <color indexed="8"/>
      <name val="Century Gothic"/>
    </font>
    <font>
      <b val="1"/>
      <u val="single"/>
      <sz val="14"/>
      <color indexed="8"/>
      <name val="Century Gothic"/>
    </font>
    <font>
      <b val="1"/>
      <sz val="8"/>
      <color indexed="10"/>
      <name val="Century Gothic"/>
    </font>
    <font>
      <b val="1"/>
      <sz val="18"/>
      <color indexed="10"/>
      <name val="Century Gothic"/>
    </font>
    <font>
      <b val="1"/>
      <sz val="10"/>
      <color indexed="8"/>
      <name val="Century Gothic"/>
    </font>
    <font>
      <b val="1"/>
      <i val="1"/>
      <sz val="11"/>
      <color indexed="8"/>
      <name val="Calibri"/>
    </font>
    <font>
      <b val="1"/>
      <i val="1"/>
      <sz val="14"/>
      <color indexed="8"/>
      <name val="Calibri"/>
    </font>
    <font>
      <b val="1"/>
      <u val="double"/>
      <sz val="18"/>
      <color indexed="14"/>
      <name val="Century Gothic"/>
    </font>
    <font>
      <b val="1"/>
      <u val="double"/>
      <sz val="20"/>
      <color indexed="14"/>
      <name val="Century Gothic"/>
    </font>
    <font>
      <b val="1"/>
      <sz val="20"/>
      <color indexed="10"/>
      <name val="Century Gothic"/>
    </font>
    <font>
      <b val="1"/>
      <sz val="20"/>
      <color indexed="8"/>
      <name val="Century Gothic"/>
    </font>
    <font>
      <b val="1"/>
      <u val="double"/>
      <sz val="28"/>
      <color indexed="14"/>
      <name val="Century Gothic"/>
    </font>
    <font>
      <b val="1"/>
      <u val="double"/>
      <sz val="16"/>
      <color indexed="14"/>
      <name val="Century Gothic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52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/>
    </xf>
    <xf numFmtId="0" fontId="0" borderId="1" applyNumberFormat="1" applyFont="1" applyFill="0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vertical="center"/>
    </xf>
    <xf numFmtId="59" fontId="2" fillId="2" borderId="4" applyNumberFormat="1" applyFont="1" applyFill="1" applyBorder="1" applyAlignment="1" applyProtection="0">
      <alignment vertical="center"/>
    </xf>
    <xf numFmtId="49" fontId="6" fillId="2" borderId="5" applyNumberFormat="1" applyFont="1" applyFill="1" applyBorder="1" applyAlignment="1" applyProtection="0">
      <alignment horizontal="left" vertical="top" wrapText="1"/>
    </xf>
    <xf numFmtId="0" fontId="2" fillId="2" borderId="6" applyNumberFormat="0" applyFont="1" applyFill="1" applyBorder="1" applyAlignment="1" applyProtection="0">
      <alignment vertical="center"/>
    </xf>
    <xf numFmtId="59" fontId="2" fillId="2" borderId="5" applyNumberFormat="1" applyFont="1" applyFill="1" applyBorder="1" applyAlignment="1" applyProtection="0">
      <alignment horizontal="center" vertical="center"/>
    </xf>
    <xf numFmtId="59" fontId="0" fillId="2" borderId="7" applyNumberFormat="1" applyFont="1" applyFill="1" applyBorder="1" applyAlignment="1" applyProtection="0">
      <alignment vertical="center"/>
    </xf>
    <xf numFmtId="49" fontId="6" fillId="2" borderId="8" applyNumberFormat="1" applyFont="1" applyFill="1" applyBorder="1" applyAlignment="1" applyProtection="0">
      <alignment horizontal="left" vertical="top" wrapText="1"/>
    </xf>
    <xf numFmtId="0" fontId="2" fillId="2" borderId="9" applyNumberFormat="0" applyFont="1" applyFill="1" applyBorder="1" applyAlignment="1" applyProtection="0">
      <alignment vertical="center"/>
    </xf>
    <xf numFmtId="59" fontId="2" fillId="2" borderId="7" applyNumberFormat="1" applyFont="1" applyFill="1" applyBorder="1" applyAlignment="1" applyProtection="0">
      <alignment horizontal="center" vertical="center"/>
    </xf>
    <xf numFmtId="59" fontId="2" fillId="2" borderId="10" applyNumberFormat="1" applyFont="1" applyFill="1" applyBorder="1" applyAlignment="1" applyProtection="0">
      <alignment vertical="center"/>
    </xf>
    <xf numFmtId="0" fontId="6" fillId="2" borderId="8" applyNumberFormat="0" applyFont="1" applyFill="1" applyBorder="1" applyAlignment="1" applyProtection="0">
      <alignment horizontal="left" vertical="top" wrapText="1"/>
    </xf>
    <xf numFmtId="49" fontId="6" fillId="2" borderId="7" applyNumberFormat="1" applyFont="1" applyFill="1" applyBorder="1" applyAlignment="1" applyProtection="0">
      <alignment horizontal="left" vertical="center" wrapText="1"/>
    </xf>
    <xf numFmtId="0" fontId="6" fillId="2" borderId="11" applyNumberFormat="0" applyFont="1" applyFill="1" applyBorder="1" applyAlignment="1" applyProtection="0">
      <alignment horizontal="left" vertical="center" wrapText="1"/>
    </xf>
    <xf numFmtId="0" fontId="6" fillId="2" borderId="7" applyNumberFormat="0" applyFont="1" applyFill="1" applyBorder="1" applyAlignment="1" applyProtection="0">
      <alignment horizontal="left" vertical="center" wrapText="1"/>
    </xf>
    <xf numFmtId="0" fontId="2" fillId="2" borderId="11" applyNumberFormat="0" applyFont="1" applyFill="1" applyBorder="1" applyAlignment="1" applyProtection="0">
      <alignment vertical="center"/>
    </xf>
    <xf numFmtId="49" fontId="7" fillId="2" borderId="12" applyNumberFormat="1" applyFont="1" applyFill="1" applyBorder="1" applyAlignment="1" applyProtection="0">
      <alignment horizontal="center" vertical="center"/>
    </xf>
    <xf numFmtId="60" fontId="8" fillId="2" borderId="7" applyNumberFormat="1" applyFont="1" applyFill="1" applyBorder="1" applyAlignment="1" applyProtection="0">
      <alignment horizontal="center" vertical="center"/>
    </xf>
    <xf numFmtId="60" fontId="8" fillId="2" borderId="11" applyNumberFormat="1" applyFont="1" applyFill="1" applyBorder="1" applyAlignment="1" applyProtection="0">
      <alignment horizontal="center" vertical="center"/>
    </xf>
    <xf numFmtId="60" fontId="8" fillId="2" borderId="13" applyNumberFormat="1" applyFont="1" applyFill="1" applyBorder="1" applyAlignment="1" applyProtection="0">
      <alignment horizontal="center" vertical="center"/>
    </xf>
    <xf numFmtId="60" fontId="8" fillId="2" borderId="14" applyNumberFormat="1" applyFont="1" applyFill="1" applyBorder="1" applyAlignment="1" applyProtection="0">
      <alignment horizontal="center" vertical="center"/>
    </xf>
    <xf numFmtId="59" fontId="2" fillId="2" borderId="13" applyNumberFormat="1" applyFont="1" applyFill="1" applyBorder="1" applyAlignment="1" applyProtection="0">
      <alignment horizontal="center" vertical="center"/>
    </xf>
    <xf numFmtId="59" fontId="2" fillId="2" borderId="15" applyNumberFormat="1" applyFont="1" applyFill="1" applyBorder="1" applyAlignment="1" applyProtection="0">
      <alignment vertical="center"/>
    </xf>
    <xf numFmtId="49" fontId="9" fillId="3" borderId="16" applyNumberFormat="1" applyFont="1" applyFill="1" applyBorder="1" applyAlignment="1" applyProtection="0">
      <alignment horizontal="center" vertical="center"/>
    </xf>
    <xf numFmtId="49" fontId="9" fillId="3" borderId="17" applyNumberFormat="1" applyFont="1" applyFill="1" applyBorder="1" applyAlignment="1" applyProtection="0">
      <alignment horizontal="center" vertical="center"/>
    </xf>
    <xf numFmtId="0" fontId="9" fillId="2" borderId="17" applyNumberFormat="0" applyFont="1" applyFill="1" applyBorder="1" applyAlignment="1" applyProtection="0">
      <alignment horizontal="left" vertical="center"/>
    </xf>
    <xf numFmtId="49" fontId="2" fillId="2" borderId="18" applyNumberFormat="1" applyFont="1" applyFill="1" applyBorder="1" applyAlignment="1" applyProtection="0">
      <alignment vertical="center"/>
    </xf>
    <xf numFmtId="49" fontId="9" fillId="3" borderId="19" applyNumberFormat="1" applyFont="1" applyFill="1" applyBorder="1" applyAlignment="1" applyProtection="0">
      <alignment horizontal="center" vertical="center"/>
    </xf>
    <xf numFmtId="49" fontId="9" fillId="3" borderId="17" applyNumberFormat="1" applyFont="1" applyFill="1" applyBorder="1" applyAlignment="1" applyProtection="0">
      <alignment horizontal="left" vertical="center"/>
    </xf>
    <xf numFmtId="0" fontId="10" fillId="2" borderId="1" applyNumberFormat="1" applyFont="1" applyFill="1" applyBorder="1" applyAlignment="1" applyProtection="0">
      <alignment vertical="bottom"/>
    </xf>
    <xf numFmtId="49" fontId="10" fillId="4" borderId="20" applyNumberFormat="1" applyFont="1" applyFill="1" applyBorder="1" applyAlignment="1" applyProtection="0">
      <alignment horizontal="center" vertical="center"/>
    </xf>
    <xf numFmtId="0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left" vertical="center"/>
    </xf>
    <xf numFmtId="0" fontId="10" fillId="4" borderId="21" applyNumberFormat="1" applyFont="1" applyFill="1" applyBorder="1" applyAlignment="1" applyProtection="0">
      <alignment horizontal="left" vertical="center"/>
    </xf>
    <xf numFmtId="59" fontId="10" fillId="4" borderId="21" applyNumberFormat="1" applyFont="1" applyFill="1" applyBorder="1" applyAlignment="1" applyProtection="0">
      <alignment horizontal="center" vertical="center"/>
    </xf>
    <xf numFmtId="59" fontId="0" fillId="4" borderId="21" applyNumberFormat="1" applyFont="1" applyFill="1" applyBorder="1" applyAlignment="1" applyProtection="0">
      <alignment vertical="center"/>
    </xf>
    <xf numFmtId="49" fontId="10" fillId="2" borderId="22" applyNumberFormat="1" applyFont="1" applyFill="1" applyBorder="1" applyAlignment="1" applyProtection="0">
      <alignment horizontal="center" vertical="center"/>
    </xf>
    <xf numFmtId="0" fontId="10" fillId="2" borderId="10" applyNumberFormat="1" applyFont="1" applyFill="1" applyBorder="1" applyAlignment="1" applyProtection="0">
      <alignment horizontal="center" vertical="center"/>
    </xf>
    <xf numFmtId="49" fontId="10" fillId="2" borderId="10" applyNumberFormat="1" applyFont="1" applyFill="1" applyBorder="1" applyAlignment="1" applyProtection="0">
      <alignment horizontal="center" vertical="center"/>
    </xf>
    <xf numFmtId="49" fontId="10" fillId="2" borderId="10" applyNumberFormat="1" applyFont="1" applyFill="1" applyBorder="1" applyAlignment="1" applyProtection="0">
      <alignment horizontal="left" vertical="center"/>
    </xf>
    <xf numFmtId="0" fontId="10" fillId="2" borderId="10" applyNumberFormat="0" applyFont="1" applyFill="1" applyBorder="1" applyAlignment="1" applyProtection="0">
      <alignment horizontal="left" vertical="center"/>
    </xf>
    <xf numFmtId="59" fontId="10" fillId="2" borderId="10" applyNumberFormat="1" applyFont="1" applyFill="1" applyBorder="1" applyAlignment="1" applyProtection="0">
      <alignment horizontal="center" vertical="center"/>
    </xf>
    <xf numFmtId="59" fontId="0" fillId="2" borderId="10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horizontal="center" vertical="center"/>
    </xf>
    <xf numFmtId="0" fontId="10" fillId="4" borderId="10" applyNumberFormat="1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left" vertical="center"/>
    </xf>
    <xf numFmtId="0" fontId="10" fillId="4" borderId="10" applyNumberFormat="1" applyFont="1" applyFill="1" applyBorder="1" applyAlignment="1" applyProtection="0">
      <alignment horizontal="left" vertical="center"/>
    </xf>
    <xf numFmtId="59" fontId="10" fillId="4" borderId="10" applyNumberFormat="1" applyFont="1" applyFill="1" applyBorder="1" applyAlignment="1" applyProtection="0">
      <alignment horizontal="center" vertical="center"/>
    </xf>
    <xf numFmtId="59" fontId="0" fillId="4" borderId="10" applyNumberFormat="1" applyFont="1" applyFill="1" applyBorder="1" applyAlignment="1" applyProtection="0">
      <alignment vertical="center"/>
    </xf>
    <xf numFmtId="0" fontId="10" fillId="2" borderId="10" applyNumberFormat="1" applyFont="1" applyFill="1" applyBorder="1" applyAlignment="1" applyProtection="0">
      <alignment horizontal="left" vertical="center"/>
    </xf>
    <xf numFmtId="0" fontId="10" fillId="4" borderId="10" applyNumberFormat="0" applyFont="1" applyFill="1" applyBorder="1" applyAlignment="1" applyProtection="0">
      <alignment horizontal="left" vertical="center"/>
    </xf>
    <xf numFmtId="49" fontId="0" fillId="2" borderId="10" applyNumberFormat="1" applyFont="1" applyFill="1" applyBorder="1" applyAlignment="1" applyProtection="0">
      <alignment vertical="bottom"/>
    </xf>
    <xf numFmtId="49" fontId="10" fillId="4" borderId="10" applyNumberFormat="1" applyFont="1" applyFill="1" applyBorder="1" applyAlignment="1" applyProtection="0">
      <alignment horizontal="left" vertical="center" wrapText="1"/>
    </xf>
    <xf numFmtId="59" fontId="10" fillId="4" borderId="10" applyNumberFormat="1" applyFont="1" applyFill="1" applyBorder="1" applyAlignment="1" applyProtection="0">
      <alignment vertical="center"/>
    </xf>
    <xf numFmtId="59" fontId="10" fillId="2" borderId="10" applyNumberFormat="1" applyFont="1" applyFill="1" applyBorder="1" applyAlignment="1" applyProtection="0">
      <alignment vertical="center"/>
    </xf>
    <xf numFmtId="49" fontId="10" fillId="2" borderId="10" applyNumberFormat="1" applyFont="1" applyFill="1" applyBorder="1" applyAlignment="1" applyProtection="0">
      <alignment horizontal="left" vertical="center" wrapText="1"/>
    </xf>
    <xf numFmtId="0" fontId="10" fillId="4" borderId="10" applyNumberFormat="0" applyFont="1" applyFill="1" applyBorder="1" applyAlignment="1" applyProtection="0">
      <alignment horizontal="center" vertical="center"/>
    </xf>
    <xf numFmtId="0" fontId="10" fillId="4" borderId="10" applyNumberFormat="1" applyFont="1" applyFill="1" applyBorder="1" applyAlignment="1" applyProtection="0">
      <alignment vertical="center"/>
    </xf>
    <xf numFmtId="0" fontId="2" fillId="2" borderId="10" applyNumberFormat="0" applyFont="1" applyFill="1" applyBorder="1" applyAlignment="1" applyProtection="0">
      <alignment vertical="center"/>
    </xf>
    <xf numFmtId="0" fontId="2" fillId="2" borderId="23" applyNumberFormat="0" applyFont="1" applyFill="1" applyBorder="1" applyAlignment="1" applyProtection="0">
      <alignment vertical="center"/>
    </xf>
    <xf numFmtId="0" fontId="10" fillId="2" borderId="10" applyNumberFormat="0" applyFont="1" applyFill="1" applyBorder="1" applyAlignment="1" applyProtection="0">
      <alignment horizontal="center" vertical="center"/>
    </xf>
    <xf numFmtId="0" fontId="10" fillId="2" borderId="10" applyNumberFormat="1" applyFont="1" applyFill="1" applyBorder="1" applyAlignment="1" applyProtection="0">
      <alignment vertical="center"/>
    </xf>
    <xf numFmtId="0" fontId="10" fillId="2" borderId="10" applyNumberFormat="0" applyFont="1" applyFill="1" applyBorder="1" applyAlignment="1" applyProtection="0">
      <alignment vertical="center"/>
    </xf>
    <xf numFmtId="49" fontId="10" fillId="4" borderId="24" applyNumberFormat="1" applyFont="1" applyFill="1" applyBorder="1" applyAlignment="1" applyProtection="0">
      <alignment horizontal="center" vertical="center"/>
    </xf>
    <xf numFmtId="0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left" vertical="center"/>
    </xf>
    <xf numFmtId="0" fontId="10" fillId="4" borderId="15" applyNumberFormat="1" applyFont="1" applyFill="1" applyBorder="1" applyAlignment="1" applyProtection="0">
      <alignment horizontal="left" vertical="center"/>
    </xf>
    <xf numFmtId="59" fontId="10" fillId="4" borderId="15" applyNumberFormat="1" applyFont="1" applyFill="1" applyBorder="1" applyAlignment="1" applyProtection="0">
      <alignment horizontal="center" vertical="center"/>
    </xf>
    <xf numFmtId="59" fontId="10" fillId="4" borderId="15" applyNumberFormat="1" applyFont="1" applyFill="1" applyBorder="1" applyAlignment="1" applyProtection="0">
      <alignment vertical="center"/>
    </xf>
    <xf numFmtId="49" fontId="10" fillId="2" borderId="25" applyNumberFormat="1" applyFont="1" applyFill="1" applyBorder="1" applyAlignment="1" applyProtection="0">
      <alignment horizontal="center" vertical="center"/>
    </xf>
    <xf numFmtId="0" fontId="10" fillId="2" borderId="26" applyNumberFormat="1" applyFont="1" applyFill="1" applyBorder="1" applyAlignment="1" applyProtection="0">
      <alignment horizontal="center" vertical="center"/>
    </xf>
    <xf numFmtId="49" fontId="10" fillId="2" borderId="26" applyNumberFormat="1" applyFont="1" applyFill="1" applyBorder="1" applyAlignment="1" applyProtection="0">
      <alignment horizontal="center" vertical="center"/>
    </xf>
    <xf numFmtId="49" fontId="10" fillId="2" borderId="26" applyNumberFormat="1" applyFont="1" applyFill="1" applyBorder="1" applyAlignment="1" applyProtection="0">
      <alignment horizontal="left" vertical="center"/>
    </xf>
    <xf numFmtId="0" fontId="10" fillId="2" borderId="26" applyNumberFormat="0" applyFont="1" applyFill="1" applyBorder="1" applyAlignment="1" applyProtection="0">
      <alignment horizontal="left" vertical="center"/>
    </xf>
    <xf numFmtId="59" fontId="10" fillId="2" borderId="26" applyNumberFormat="1" applyFont="1" applyFill="1" applyBorder="1" applyAlignment="1" applyProtection="0">
      <alignment horizontal="center" vertical="center"/>
    </xf>
    <xf numFmtId="59" fontId="10" fillId="2" borderId="26" applyNumberFormat="1" applyFont="1" applyFill="1" applyBorder="1" applyAlignment="1" applyProtection="0">
      <alignment vertical="center"/>
    </xf>
    <xf numFmtId="0" fontId="10" fillId="4" borderId="25" applyNumberFormat="0" applyFont="1" applyFill="1" applyBorder="1" applyAlignment="1" applyProtection="0">
      <alignment horizontal="center" vertical="center"/>
    </xf>
    <xf numFmtId="0" fontId="10" fillId="4" borderId="26" applyNumberFormat="0" applyFont="1" applyFill="1" applyBorder="1" applyAlignment="1" applyProtection="0">
      <alignment horizontal="center" vertical="center"/>
    </xf>
    <xf numFmtId="0" fontId="10" fillId="4" borderId="26" applyNumberFormat="0" applyFont="1" applyFill="1" applyBorder="1" applyAlignment="1" applyProtection="0">
      <alignment horizontal="left" vertical="center"/>
    </xf>
    <xf numFmtId="0" fontId="10" fillId="4" borderId="26" applyNumberFormat="0" applyFont="1" applyFill="1" applyBorder="1" applyAlignment="1" applyProtection="0">
      <alignment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0" fontId="10" fillId="2" borderId="25" applyNumberFormat="0" applyFont="1" applyFill="1" applyBorder="1" applyAlignment="1" applyProtection="0">
      <alignment horizontal="center" vertical="center"/>
    </xf>
    <xf numFmtId="0" fontId="10" fillId="2" borderId="26" applyNumberFormat="0" applyFont="1" applyFill="1" applyBorder="1" applyAlignment="1" applyProtection="0">
      <alignment horizontal="center" vertical="center"/>
    </xf>
    <xf numFmtId="0" fontId="10" fillId="2" borderId="26" applyNumberFormat="0" applyFont="1" applyFill="1" applyBorder="1" applyAlignment="1" applyProtection="0">
      <alignment vertical="center"/>
    </xf>
    <xf numFmtId="59" fontId="0" fillId="2" borderId="27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9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left" vertical="center"/>
    </xf>
    <xf numFmtId="0" fontId="5" fillId="2" borderId="3" applyNumberFormat="0" applyFont="1" applyFill="1" applyBorder="1" applyAlignment="1" applyProtection="0">
      <alignment horizontal="left" vertical="center"/>
    </xf>
    <xf numFmtId="0" fontId="11" fillId="2" borderId="30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horizontal="right" vertical="top" wrapText="1"/>
    </xf>
    <xf numFmtId="0" fontId="2" fillId="2" borderId="12" applyNumberFormat="0" applyFont="1" applyFill="1" applyBorder="1" applyAlignment="1" applyProtection="0">
      <alignment horizontal="center" vertical="center"/>
    </xf>
    <xf numFmtId="59" fontId="2" fillId="2" borderId="12" applyNumberFormat="1" applyFont="1" applyFill="1" applyBorder="1" applyAlignment="1" applyProtection="0">
      <alignment horizontal="center" vertical="center"/>
    </xf>
    <xf numFmtId="59" fontId="0" fillId="2" borderId="6" applyNumberFormat="1" applyFont="1" applyFill="1" applyBorder="1" applyAlignment="1" applyProtection="0">
      <alignment vertical="bottom"/>
    </xf>
    <xf numFmtId="0" fontId="11" fillId="2" borderId="32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/>
    </xf>
    <xf numFmtId="0" fontId="2" fillId="2" borderId="33" applyNumberFormat="0" applyFont="1" applyFill="1" applyBorder="1" applyAlignment="1" applyProtection="0">
      <alignment horizontal="center" vertical="center"/>
    </xf>
    <xf numFmtId="59" fontId="0" fillId="2" borderId="11" applyNumberFormat="1" applyFont="1" applyFill="1" applyBorder="1" applyAlignment="1" applyProtection="0">
      <alignment vertical="bottom"/>
    </xf>
    <xf numFmtId="0" fontId="2" fillId="2" borderId="34" applyNumberFormat="0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bottom"/>
    </xf>
    <xf numFmtId="0" fontId="6" fillId="2" borderId="11" applyNumberFormat="0" applyFont="1" applyFill="1" applyBorder="1" applyAlignment="1" applyProtection="0">
      <alignment vertical="center" wrapText="1"/>
    </xf>
    <xf numFmtId="0" fontId="2" fillId="2" borderId="35" applyNumberFormat="0" applyFont="1" applyFill="1" applyBorder="1" applyAlignment="1" applyProtection="0">
      <alignment horizontal="center" vertical="center"/>
    </xf>
    <xf numFmtId="49" fontId="12" fillId="2" borderId="1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59" fontId="0" fillId="2" borderId="14" applyNumberFormat="1" applyFont="1" applyFill="1" applyBorder="1" applyAlignment="1" applyProtection="0">
      <alignment vertical="bottom"/>
    </xf>
    <xf numFmtId="49" fontId="13" fillId="3" borderId="16" applyNumberFormat="1" applyFont="1" applyFill="1" applyBorder="1" applyAlignment="1" applyProtection="0">
      <alignment horizontal="center" vertical="center"/>
    </xf>
    <xf numFmtId="49" fontId="13" fillId="3" borderId="17" applyNumberFormat="1" applyFont="1" applyFill="1" applyBorder="1" applyAlignment="1" applyProtection="0">
      <alignment horizontal="center" vertical="center"/>
    </xf>
    <xf numFmtId="0" fontId="13" fillId="3" borderId="17" applyNumberFormat="0" applyFont="1" applyFill="1" applyBorder="1" applyAlignment="1" applyProtection="0">
      <alignment horizontal="left" vertical="center"/>
    </xf>
    <xf numFmtId="0" fontId="11" borderId="18" applyNumberFormat="0" applyFont="1" applyFill="0" applyBorder="1" applyAlignment="1" applyProtection="0">
      <alignment vertical="bottom"/>
    </xf>
    <xf numFmtId="49" fontId="13" fillId="3" borderId="19" applyNumberFormat="1" applyFont="1" applyFill="1" applyBorder="1" applyAlignment="1" applyProtection="0">
      <alignment horizontal="center" vertical="center"/>
    </xf>
    <xf numFmtId="59" fontId="13" fillId="3" borderId="17" applyNumberFormat="1" applyFont="1" applyFill="1" applyBorder="1" applyAlignment="1" applyProtection="0">
      <alignment horizontal="center" vertical="center"/>
    </xf>
    <xf numFmtId="0" fontId="11" fillId="2" borderId="36" applyNumberFormat="0" applyFont="1" applyFill="1" applyBorder="1" applyAlignment="1" applyProtection="0">
      <alignment vertical="bottom"/>
    </xf>
    <xf numFmtId="49" fontId="2" fillId="4" borderId="25" applyNumberFormat="1" applyFont="1" applyFill="1" applyBorder="1" applyAlignment="1" applyProtection="0">
      <alignment horizontal="center" vertical="bottom"/>
    </xf>
    <xf numFmtId="0" fontId="2" fillId="4" borderId="26" applyNumberFormat="1" applyFont="1" applyFill="1" applyBorder="1" applyAlignment="1" applyProtection="0">
      <alignment horizontal="center" vertical="center"/>
    </xf>
    <xf numFmtId="49" fontId="2" fillId="4" borderId="26" applyNumberFormat="1" applyFont="1" applyFill="1" applyBorder="1" applyAlignment="1" applyProtection="0">
      <alignment horizontal="center" vertical="bottom"/>
    </xf>
    <xf numFmtId="49" fontId="2" fillId="4" borderId="26" applyNumberFormat="1" applyFont="1" applyFill="1" applyBorder="1" applyAlignment="1" applyProtection="0">
      <alignment horizontal="left" vertical="bottom"/>
    </xf>
    <xf numFmtId="0" fontId="2" fillId="4" borderId="26" applyNumberFormat="0" applyFont="1" applyFill="1" applyBorder="1" applyAlignment="1" applyProtection="0">
      <alignment vertical="bottom"/>
    </xf>
    <xf numFmtId="59" fontId="2" fillId="4" borderId="26" applyNumberFormat="1" applyFont="1" applyFill="1" applyBorder="1" applyAlignment="1" applyProtection="0">
      <alignment vertical="bottom"/>
    </xf>
    <xf numFmtId="0" fontId="11" fillId="2" borderId="23" applyNumberFormat="0" applyFont="1" applyFill="1" applyBorder="1" applyAlignment="1" applyProtection="0">
      <alignment vertical="bottom"/>
    </xf>
    <xf numFmtId="49" fontId="2" fillId="2" borderId="25" applyNumberFormat="1" applyFont="1" applyFill="1" applyBorder="1" applyAlignment="1" applyProtection="0">
      <alignment horizontal="center" vertical="bottom"/>
    </xf>
    <xf numFmtId="0" fontId="2" fillId="2" borderId="26" applyNumberFormat="1" applyFont="1" applyFill="1" applyBorder="1" applyAlignment="1" applyProtection="0">
      <alignment horizontal="center" vertical="center"/>
    </xf>
    <xf numFmtId="49" fontId="2" fillId="2" borderId="26" applyNumberFormat="1" applyFont="1" applyFill="1" applyBorder="1" applyAlignment="1" applyProtection="0">
      <alignment horizontal="center" vertical="bottom"/>
    </xf>
    <xf numFmtId="49" fontId="2" fillId="2" borderId="26" applyNumberFormat="1" applyFont="1" applyFill="1" applyBorder="1" applyAlignment="1" applyProtection="0">
      <alignment horizontal="left" vertical="bottom"/>
    </xf>
    <xf numFmtId="0" fontId="2" borderId="26" applyNumberFormat="0" applyFont="1" applyFill="0" applyBorder="1" applyAlignment="1" applyProtection="0">
      <alignment vertical="bottom"/>
    </xf>
    <xf numFmtId="59" fontId="2" fillId="2" borderId="26" applyNumberFormat="1" applyFont="1" applyFill="1" applyBorder="1" applyAlignment="1" applyProtection="0">
      <alignment horizontal="right" vertical="bottom"/>
    </xf>
    <xf numFmtId="59" fontId="2" fillId="4" borderId="26" applyNumberFormat="1" applyFont="1" applyFill="1" applyBorder="1" applyAlignment="1" applyProtection="0">
      <alignment horizontal="right" vertical="bottom"/>
    </xf>
    <xf numFmtId="59" fontId="2" fillId="2" borderId="26" applyNumberFormat="1" applyFont="1" applyFill="1" applyBorder="1" applyAlignment="1" applyProtection="0">
      <alignment vertical="bottom"/>
    </xf>
    <xf numFmtId="49" fontId="2" fillId="2" borderId="20" applyNumberFormat="1" applyFont="1" applyFill="1" applyBorder="1" applyAlignment="1" applyProtection="0">
      <alignment horizontal="center" vertical="bottom"/>
    </xf>
    <xf numFmtId="0" fontId="2" fillId="2" borderId="21" applyNumberFormat="1" applyFont="1" applyFill="1" applyBorder="1" applyAlignment="1" applyProtection="0">
      <alignment horizontal="center" vertical="center"/>
    </xf>
    <xf numFmtId="49" fontId="2" fillId="2" borderId="21" applyNumberFormat="1" applyFont="1" applyFill="1" applyBorder="1" applyAlignment="1" applyProtection="0">
      <alignment horizontal="center" vertical="bottom"/>
    </xf>
    <xf numFmtId="49" fontId="2" fillId="2" borderId="21" applyNumberFormat="1" applyFont="1" applyFill="1" applyBorder="1" applyAlignment="1" applyProtection="0">
      <alignment horizontal="left" vertical="bottom"/>
    </xf>
    <xf numFmtId="0" fontId="2" borderId="21" applyNumberFormat="1" applyFont="1" applyFill="0" applyBorder="1" applyAlignment="1" applyProtection="0">
      <alignment vertical="bottom"/>
    </xf>
    <xf numFmtId="59" fontId="2" fillId="2" borderId="21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horizontal="center" vertical="bottom"/>
    </xf>
    <xf numFmtId="0" fontId="2" fillId="4" borderId="10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center" vertical="bottom"/>
    </xf>
    <xf numFmtId="49" fontId="2" fillId="4" borderId="10" applyNumberFormat="1" applyFont="1" applyFill="1" applyBorder="1" applyAlignment="1" applyProtection="0">
      <alignment horizontal="left" vertical="bottom"/>
    </xf>
    <xf numFmtId="0" fontId="2" fillId="4" borderId="10" applyNumberFormat="1" applyFont="1" applyFill="1" applyBorder="1" applyAlignment="1" applyProtection="0">
      <alignment vertical="bottom"/>
    </xf>
    <xf numFmtId="59" fontId="2" fillId="4" borderId="10" applyNumberFormat="1" applyFont="1" applyFill="1" applyBorder="1" applyAlignment="1" applyProtection="0">
      <alignment vertical="bottom"/>
    </xf>
    <xf numFmtId="49" fontId="2" fillId="2" borderId="22" applyNumberFormat="1" applyFont="1" applyFill="1" applyBorder="1" applyAlignment="1" applyProtection="0">
      <alignment horizontal="center" vertical="bottom"/>
    </xf>
    <xf numFmtId="0" fontId="2" fillId="2" borderId="10" applyNumberFormat="1" applyFont="1" applyFill="1" applyBorder="1" applyAlignment="1" applyProtection="0">
      <alignment horizontal="center" vertical="center"/>
    </xf>
    <xf numFmtId="49" fontId="2" fillId="2" borderId="10" applyNumberFormat="1" applyFont="1" applyFill="1" applyBorder="1" applyAlignment="1" applyProtection="0">
      <alignment horizontal="center" vertical="bottom"/>
    </xf>
    <xf numFmtId="49" fontId="2" fillId="2" borderId="10" applyNumberFormat="1" applyFont="1" applyFill="1" applyBorder="1" applyAlignment="1" applyProtection="0">
      <alignment horizontal="left" vertical="bottom"/>
    </xf>
    <xf numFmtId="0" fontId="2" borderId="10" applyNumberFormat="0" applyFont="1" applyFill="0" applyBorder="1" applyAlignment="1" applyProtection="0">
      <alignment vertical="bottom"/>
    </xf>
    <xf numFmtId="59" fontId="2" fillId="2" borderId="10" applyNumberFormat="1" applyFont="1" applyFill="1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bottom"/>
    </xf>
    <xf numFmtId="59" fontId="2" fillId="2" borderId="10" applyNumberFormat="1" applyFont="1" applyFill="1" applyBorder="1" applyAlignment="1" applyProtection="0">
      <alignment horizontal="right" vertical="bottom"/>
    </xf>
    <xf numFmtId="0" fontId="2" fillId="4" borderId="10" applyNumberFormat="0" applyFont="1" applyFill="1" applyBorder="1" applyAlignment="1" applyProtection="0">
      <alignment vertical="bottom"/>
    </xf>
    <xf numFmtId="59" fontId="2" fillId="4" borderId="10" applyNumberFormat="1" applyFont="1" applyFill="1" applyBorder="1" applyAlignment="1" applyProtection="0">
      <alignment horizontal="right" vertical="bottom"/>
    </xf>
    <xf numFmtId="0" fontId="2" fillId="4" borderId="10" applyNumberFormat="0" applyFont="1" applyFill="1" applyBorder="1" applyAlignment="1" applyProtection="0">
      <alignment horizontal="center" vertical="center"/>
    </xf>
    <xf numFmtId="0" fontId="2" fillId="4" borderId="10" applyNumberFormat="0" applyFont="1" applyFill="1" applyBorder="1" applyAlignment="1" applyProtection="0">
      <alignment horizontal="center" vertical="bottom"/>
    </xf>
    <xf numFmtId="59" fontId="2" fillId="4" borderId="10" applyNumberFormat="1" applyFont="1" applyFill="1" applyBorder="1" applyAlignment="1" applyProtection="0">
      <alignment horizontal="center" vertical="bottom"/>
    </xf>
    <xf numFmtId="49" fontId="2" fillId="2" borderId="10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center" vertical="center"/>
    </xf>
    <xf numFmtId="61" fontId="2" fillId="2" borderId="10" applyNumberFormat="1" applyFont="1" applyFill="1" applyBorder="1" applyAlignment="1" applyProtection="0">
      <alignment vertical="bottom"/>
    </xf>
    <xf numFmtId="49" fontId="2" fillId="2" borderId="24" applyNumberFormat="1" applyFont="1" applyFill="1" applyBorder="1" applyAlignment="1" applyProtection="0">
      <alignment horizontal="center" vertical="bottom"/>
    </xf>
    <xf numFmtId="0" fontId="2" fillId="2" borderId="15" applyNumberFormat="1" applyFont="1" applyFill="1" applyBorder="1" applyAlignment="1" applyProtection="0">
      <alignment horizontal="center" vertical="center"/>
    </xf>
    <xf numFmtId="49" fontId="2" fillId="2" borderId="15" applyNumberFormat="1" applyFont="1" applyFill="1" applyBorder="1" applyAlignment="1" applyProtection="0">
      <alignment horizontal="center" vertical="bottom"/>
    </xf>
    <xf numFmtId="49" fontId="2" fillId="2" borderId="15" applyNumberFormat="1" applyFont="1" applyFill="1" applyBorder="1" applyAlignment="1" applyProtection="0">
      <alignment horizontal="left" vertical="bottom"/>
    </xf>
    <xf numFmtId="0" fontId="2" borderId="15" applyNumberFormat="1" applyFont="1" applyFill="0" applyBorder="1" applyAlignment="1" applyProtection="0">
      <alignment vertical="bottom"/>
    </xf>
    <xf numFmtId="59" fontId="2" fillId="2" borderId="15" applyNumberFormat="1" applyFont="1" applyFill="1" applyBorder="1" applyAlignment="1" applyProtection="0">
      <alignment vertical="bottom"/>
    </xf>
    <xf numFmtId="49" fontId="14" fillId="5" borderId="25" applyNumberFormat="1" applyFont="1" applyFill="1" applyBorder="1" applyAlignment="1" applyProtection="0">
      <alignment horizontal="center" vertical="bottom"/>
    </xf>
    <xf numFmtId="0" fontId="2" fillId="2" borderId="26" applyNumberFormat="0" applyFont="1" applyFill="1" applyBorder="1" applyAlignment="1" applyProtection="0">
      <alignment horizontal="center" vertical="center"/>
    </xf>
    <xf numFmtId="0" fontId="2" fillId="2" borderId="26" applyNumberFormat="0" applyFont="1" applyFill="1" applyBorder="1" applyAlignment="1" applyProtection="0">
      <alignment horizontal="center" vertical="bottom"/>
    </xf>
    <xf numFmtId="0" fontId="2" fillId="2" borderId="26" applyNumberFormat="0" applyFont="1" applyFill="1" applyBorder="1" applyAlignment="1" applyProtection="0">
      <alignment horizontal="left" vertical="bottom"/>
    </xf>
    <xf numFmtId="49" fontId="2" borderId="26" applyNumberFormat="1" applyFont="1" applyFill="0" applyBorder="1" applyAlignment="1" applyProtection="0">
      <alignment vertical="bottom"/>
    </xf>
    <xf numFmtId="59" fontId="0" fillId="2" borderId="23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59" fontId="0" fillId="2" borderId="21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center"/>
    </xf>
    <xf numFmtId="0" fontId="0" fillId="2" borderId="38" applyNumberFormat="0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49" fontId="15" fillId="2" borderId="41" applyNumberFormat="1" applyFont="1" applyFill="1" applyBorder="1" applyAlignment="1" applyProtection="0">
      <alignment horizontal="left" vertical="center"/>
    </xf>
    <xf numFmtId="0" fontId="15" fillId="2" borderId="41" applyNumberFormat="0" applyFont="1" applyFill="1" applyBorder="1" applyAlignment="1" applyProtection="0">
      <alignment vertical="center"/>
    </xf>
    <xf numFmtId="59" fontId="15" fillId="2" borderId="25" applyNumberFormat="1" applyFont="1" applyFill="1" applyBorder="1" applyAlignment="1" applyProtection="0">
      <alignment horizontal="center" vertical="center"/>
    </xf>
    <xf numFmtId="59" fontId="15" fillId="4" borderId="42" applyNumberFormat="1" applyFont="1" applyFill="1" applyBorder="1" applyAlignment="1" applyProtection="0">
      <alignment horizontal="center" vertical="center"/>
    </xf>
    <xf numFmtId="49" fontId="15" fillId="4" borderId="25" applyNumberFormat="1" applyFont="1" applyFill="1" applyBorder="1" applyAlignment="1" applyProtection="0">
      <alignment horizontal="left" vertical="center"/>
    </xf>
    <xf numFmtId="49" fontId="15" fillId="4" borderId="26" applyNumberFormat="1" applyFont="1" applyFill="1" applyBorder="1" applyAlignment="1" applyProtection="0">
      <alignment horizontal="left" vertical="center"/>
    </xf>
    <xf numFmtId="0" fontId="15" fillId="4" borderId="26" applyNumberFormat="0" applyFont="1" applyFill="1" applyBorder="1" applyAlignment="1" applyProtection="0">
      <alignment vertical="center"/>
    </xf>
    <xf numFmtId="59" fontId="15" fillId="4" borderId="26" applyNumberFormat="1" applyFont="1" applyFill="1" applyBorder="1" applyAlignment="1" applyProtection="0">
      <alignment horizontal="center" vertical="center"/>
    </xf>
    <xf numFmtId="0" fontId="15" fillId="4" borderId="26" applyNumberFormat="1" applyFont="1" applyFill="1" applyBorder="1" applyAlignment="1" applyProtection="0">
      <alignment vertical="center"/>
    </xf>
    <xf numFmtId="0" fontId="15" fillId="2" borderId="41" applyNumberFormat="1" applyFont="1" applyFill="1" applyBorder="1" applyAlignment="1" applyProtection="0">
      <alignment vertical="center"/>
    </xf>
    <xf numFmtId="49" fontId="15" fillId="2" borderId="41" applyNumberFormat="1" applyFont="1" applyFill="1" applyBorder="1" applyAlignment="1" applyProtection="0">
      <alignment vertical="center"/>
    </xf>
    <xf numFmtId="0" fontId="15" fillId="2" borderId="43" applyNumberFormat="0" applyFont="1" applyFill="1" applyBorder="1" applyAlignment="1" applyProtection="0">
      <alignment horizontal="left" vertical="center"/>
    </xf>
    <xf numFmtId="49" fontId="16" borderId="43" applyNumberFormat="1" applyFont="1" applyFill="0" applyBorder="1" applyAlignment="1" applyProtection="0">
      <alignment horizontal="right" vertical="bottom"/>
    </xf>
    <xf numFmtId="0" fontId="0" borderId="43" applyNumberFormat="0" applyFont="1" applyFill="0" applyBorder="1" applyAlignment="1" applyProtection="0">
      <alignment vertical="bottom"/>
    </xf>
    <xf numFmtId="59" fontId="2" fillId="2" borderId="41" applyNumberFormat="1" applyFont="1" applyFill="1" applyBorder="1" applyAlignment="1" applyProtection="0">
      <alignment horizontal="center" vertical="center"/>
    </xf>
    <xf numFmtId="59" fontId="16" borderId="41" applyNumberFormat="1" applyFont="1" applyFill="0" applyBorder="1" applyAlignment="1" applyProtection="0">
      <alignment vertical="bottom"/>
    </xf>
    <xf numFmtId="49" fontId="17" borderId="28" applyNumberFormat="1" applyFont="1" applyFill="0" applyBorder="1" applyAlignment="1" applyProtection="0">
      <alignment horizontal="left" vertical="bottom"/>
    </xf>
    <xf numFmtId="59" fontId="17" borderId="4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borderId="40" applyNumberFormat="1" applyFont="1" applyFill="0" applyBorder="1" applyAlignment="1" applyProtection="0">
      <alignment vertical="bottom"/>
    </xf>
    <xf numFmtId="59" fontId="0" borderId="40" applyNumberFormat="1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10" borderId="45" applyNumberFormat="1" applyFont="1" applyFill="0" applyBorder="1" applyAlignment="1" applyProtection="0">
      <alignment vertical="bottom"/>
    </xf>
    <xf numFmtId="0" fontId="10" fillId="2" borderId="45" applyNumberFormat="1" applyFont="1" applyFill="1" applyBorder="1" applyAlignment="1" applyProtection="0">
      <alignment horizontal="center" vertical="center"/>
    </xf>
    <xf numFmtId="49" fontId="10" fillId="2" borderId="45" applyNumberFormat="1" applyFont="1" applyFill="1" applyBorder="1" applyAlignment="1" applyProtection="0">
      <alignment horizontal="center" vertical="center"/>
    </xf>
    <xf numFmtId="49" fontId="10" fillId="2" borderId="45" applyNumberFormat="1" applyFont="1" applyFill="1" applyBorder="1" applyAlignment="1" applyProtection="0">
      <alignment horizontal="left" vertical="center"/>
    </xf>
    <xf numFmtId="0" fontId="10" fillId="2" borderId="45" applyNumberFormat="0" applyFont="1" applyFill="1" applyBorder="1" applyAlignment="1" applyProtection="0">
      <alignment horizontal="left" vertical="center"/>
    </xf>
    <xf numFmtId="59" fontId="10" fillId="2" borderId="45" applyNumberFormat="1" applyFont="1" applyFill="1" applyBorder="1" applyAlignment="1" applyProtection="0">
      <alignment horizontal="center" vertical="center"/>
    </xf>
    <xf numFmtId="59" fontId="10" fillId="4" borderId="45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vertical="bottom"/>
    </xf>
    <xf numFmtId="0" fontId="10" fillId="4" borderId="10" applyNumberFormat="1" applyFont="1" applyFill="1" applyBorder="1" applyAlignment="1" applyProtection="0">
      <alignment horizontal="center" vertical="bottom"/>
    </xf>
    <xf numFmtId="49" fontId="10" fillId="4" borderId="10" applyNumberFormat="1" applyFont="1" applyFill="1" applyBorder="1" applyAlignment="1" applyProtection="0">
      <alignment vertical="bottom"/>
    </xf>
    <xf numFmtId="49" fontId="10" fillId="4" borderId="10" applyNumberFormat="1" applyFont="1" applyFill="1" applyBorder="1" applyAlignment="1" applyProtection="0">
      <alignment horizontal="center" vertical="bottom"/>
    </xf>
    <xf numFmtId="0" fontId="10" fillId="4" borderId="10" applyNumberFormat="0" applyFont="1" applyFill="1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10" borderId="47" applyNumberFormat="1" applyFont="1" applyFill="0" applyBorder="1" applyAlignment="1" applyProtection="0">
      <alignment vertical="bottom"/>
    </xf>
    <xf numFmtId="0" fontId="10" fillId="2" borderId="47" applyNumberFormat="1" applyFont="1" applyFill="1" applyBorder="1" applyAlignment="1" applyProtection="0">
      <alignment horizontal="center" vertical="center"/>
    </xf>
    <xf numFmtId="49" fontId="10" fillId="2" borderId="47" applyNumberFormat="1" applyFont="1" applyFill="1" applyBorder="1" applyAlignment="1" applyProtection="0">
      <alignment horizontal="center" vertical="center"/>
    </xf>
    <xf numFmtId="49" fontId="10" fillId="2" borderId="47" applyNumberFormat="1" applyFont="1" applyFill="1" applyBorder="1" applyAlignment="1" applyProtection="0">
      <alignment horizontal="left" vertical="center"/>
    </xf>
    <xf numFmtId="0" fontId="10" fillId="2" borderId="47" applyNumberFormat="0" applyFont="1" applyFill="1" applyBorder="1" applyAlignment="1" applyProtection="0">
      <alignment horizontal="left" vertical="center"/>
    </xf>
    <xf numFmtId="59" fontId="10" fillId="2" borderId="47" applyNumberFormat="1" applyFont="1" applyFill="1" applyBorder="1" applyAlignment="1" applyProtection="0">
      <alignment horizontal="center" vertical="center"/>
    </xf>
    <xf numFmtId="59" fontId="10" fillId="4" borderId="47" applyNumberFormat="1" applyFont="1" applyFill="1" applyBorder="1" applyAlignment="1" applyProtection="0">
      <alignment vertical="center"/>
    </xf>
    <xf numFmtId="49" fontId="10" borderId="48" applyNumberFormat="1" applyFont="1" applyFill="0" applyBorder="1" applyAlignment="1" applyProtection="0">
      <alignment vertical="bottom"/>
    </xf>
    <xf numFmtId="0" fontId="10" fillId="2" borderId="48" applyNumberFormat="1" applyFont="1" applyFill="1" applyBorder="1" applyAlignment="1" applyProtection="0">
      <alignment horizontal="center" vertical="center"/>
    </xf>
    <xf numFmtId="49" fontId="10" fillId="2" borderId="48" applyNumberFormat="1" applyFont="1" applyFill="1" applyBorder="1" applyAlignment="1" applyProtection="0">
      <alignment horizontal="center" vertical="center"/>
    </xf>
    <xf numFmtId="49" fontId="10" fillId="2" borderId="48" applyNumberFormat="1" applyFont="1" applyFill="1" applyBorder="1" applyAlignment="1" applyProtection="0">
      <alignment horizontal="left" vertical="center"/>
    </xf>
    <xf numFmtId="0" fontId="10" fillId="2" borderId="48" applyNumberFormat="0" applyFont="1" applyFill="1" applyBorder="1" applyAlignment="1" applyProtection="0">
      <alignment horizontal="left" vertical="center"/>
    </xf>
    <xf numFmtId="59" fontId="10" fillId="2" borderId="48" applyNumberFormat="1" applyFont="1" applyFill="1" applyBorder="1" applyAlignment="1" applyProtection="0">
      <alignment horizontal="center" vertical="center"/>
    </xf>
    <xf numFmtId="59" fontId="10" fillId="4" borderId="4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9" fillId="2" borderId="40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20" fillId="3" borderId="16" applyNumberFormat="1" applyFont="1" applyFill="1" applyBorder="1" applyAlignment="1" applyProtection="0">
      <alignment horizontal="center" vertical="center"/>
    </xf>
    <xf numFmtId="49" fontId="20" fillId="3" borderId="17" applyNumberFormat="1" applyFont="1" applyFill="1" applyBorder="1" applyAlignment="1" applyProtection="0">
      <alignment horizontal="center" vertical="center"/>
    </xf>
    <xf numFmtId="49" fontId="20" fillId="3" borderId="49" applyNumberFormat="1" applyFont="1" applyFill="1" applyBorder="1" applyAlignment="1" applyProtection="0">
      <alignment horizontal="center" vertical="center"/>
    </xf>
    <xf numFmtId="0" fontId="0" fillId="2" borderId="44" applyNumberFormat="0" applyFont="1" applyFill="1" applyBorder="1" applyAlignment="1" applyProtection="0">
      <alignment vertical="bottom"/>
    </xf>
    <xf numFmtId="49" fontId="21" fillId="2" borderId="45" applyNumberFormat="1" applyFont="1" applyFill="1" applyBorder="1" applyAlignment="1" applyProtection="0">
      <alignment horizontal="center" vertical="center"/>
    </xf>
    <xf numFmtId="0" fontId="21" fillId="2" borderId="45" applyNumberFormat="1" applyFont="1" applyFill="1" applyBorder="1" applyAlignment="1" applyProtection="0">
      <alignment horizontal="center" vertical="center"/>
    </xf>
    <xf numFmtId="49" fontId="21" fillId="2" borderId="45" applyNumberFormat="1" applyFont="1" applyFill="1" applyBorder="1" applyAlignment="1" applyProtection="0">
      <alignment horizontal="left" vertical="center"/>
    </xf>
    <xf numFmtId="0" fontId="21" fillId="2" borderId="47" applyNumberFormat="0" applyFont="1" applyFill="1" applyBorder="1" applyAlignment="1" applyProtection="0">
      <alignment horizontal="center" vertical="center"/>
    </xf>
    <xf numFmtId="59" fontId="21" fillId="2" borderId="45" applyNumberFormat="1" applyFont="1" applyFill="1" applyBorder="1" applyAlignment="1" applyProtection="0">
      <alignment horizontal="center" vertical="center"/>
    </xf>
    <xf numFmtId="59" fontId="21" fillId="2" borderId="45" applyNumberFormat="1" applyFont="1" applyFill="1" applyBorder="1" applyAlignment="1" applyProtection="0">
      <alignment vertical="center"/>
    </xf>
    <xf numFmtId="49" fontId="21" fillId="4" borderId="22" applyNumberFormat="1" applyFont="1" applyFill="1" applyBorder="1" applyAlignment="1" applyProtection="0">
      <alignment horizontal="center" vertical="center"/>
    </xf>
    <xf numFmtId="0" fontId="21" fillId="4" borderId="10" applyNumberFormat="1" applyFont="1" applyFill="1" applyBorder="1" applyAlignment="1" applyProtection="0">
      <alignment horizontal="center" vertical="center"/>
    </xf>
    <xf numFmtId="49" fontId="21" fillId="4" borderId="10" applyNumberFormat="1" applyFont="1" applyFill="1" applyBorder="1" applyAlignment="1" applyProtection="0">
      <alignment horizontal="center" vertical="center"/>
    </xf>
    <xf numFmtId="49" fontId="21" fillId="4" borderId="10" applyNumberFormat="1" applyFont="1" applyFill="1" applyBorder="1" applyAlignment="1" applyProtection="0">
      <alignment horizontal="left" vertical="center"/>
    </xf>
    <xf numFmtId="0" fontId="21" fillId="4" borderId="10" applyNumberFormat="0" applyFont="1" applyFill="1" applyBorder="1" applyAlignment="1" applyProtection="0">
      <alignment horizontal="center" vertical="center"/>
    </xf>
    <xf numFmtId="59" fontId="21" fillId="4" borderId="10" applyNumberFormat="1" applyFont="1" applyFill="1" applyBorder="1" applyAlignment="1" applyProtection="0">
      <alignment horizontal="center" vertical="center"/>
    </xf>
    <xf numFmtId="59" fontId="21" fillId="4" borderId="10" applyNumberFormat="1" applyFont="1" applyFill="1" applyBorder="1" applyAlignment="1" applyProtection="0">
      <alignment vertical="center"/>
    </xf>
    <xf numFmtId="0" fontId="0" fillId="2" borderId="46" applyNumberFormat="0" applyFont="1" applyFill="1" applyBorder="1" applyAlignment="1" applyProtection="0">
      <alignment vertical="bottom"/>
    </xf>
    <xf numFmtId="49" fontId="21" fillId="2" borderId="47" applyNumberFormat="1" applyFont="1" applyFill="1" applyBorder="1" applyAlignment="1" applyProtection="0">
      <alignment horizontal="center" vertical="center"/>
    </xf>
    <xf numFmtId="0" fontId="21" fillId="2" borderId="47" applyNumberFormat="1" applyFont="1" applyFill="1" applyBorder="1" applyAlignment="1" applyProtection="0">
      <alignment horizontal="center" vertical="center"/>
    </xf>
    <xf numFmtId="49" fontId="21" fillId="2" borderId="47" applyNumberFormat="1" applyFont="1" applyFill="1" applyBorder="1" applyAlignment="1" applyProtection="0">
      <alignment horizontal="left" vertical="center"/>
    </xf>
    <xf numFmtId="59" fontId="21" fillId="2" borderId="47" applyNumberFormat="1" applyFont="1" applyFill="1" applyBorder="1" applyAlignment="1" applyProtection="0">
      <alignment horizontal="center" vertical="center"/>
    </xf>
    <xf numFmtId="59" fontId="21" fillId="2" borderId="47" applyNumberFormat="1" applyFont="1" applyFill="1" applyBorder="1" applyAlignment="1" applyProtection="0">
      <alignment vertical="center"/>
    </xf>
    <xf numFmtId="49" fontId="21" fillId="4" borderId="10" applyNumberFormat="1" applyFont="1" applyFill="1" applyBorder="1" applyAlignment="1" applyProtection="0">
      <alignment horizontal="left" vertical="center" wrapText="1"/>
    </xf>
    <xf numFmtId="0" fontId="21" fillId="4" borderId="37" applyNumberFormat="0" applyFont="1" applyFill="1" applyBorder="1" applyAlignment="1" applyProtection="0">
      <alignment horizontal="center" vertical="center"/>
    </xf>
    <xf numFmtId="0" fontId="21" fillId="4" borderId="38" applyNumberFormat="0" applyFont="1" applyFill="1" applyBorder="1" applyAlignment="1" applyProtection="0">
      <alignment horizontal="center" vertical="center"/>
    </xf>
    <xf numFmtId="0" fontId="21" fillId="4" borderId="38" applyNumberFormat="0" applyFont="1" applyFill="1" applyBorder="1" applyAlignment="1" applyProtection="0">
      <alignment horizontal="left" vertical="center"/>
    </xf>
    <xf numFmtId="59" fontId="21" fillId="4" borderId="38" applyNumberFormat="1" applyFont="1" applyFill="1" applyBorder="1" applyAlignment="1" applyProtection="0">
      <alignment horizontal="center" vertical="center"/>
    </xf>
    <xf numFmtId="59" fontId="21" fillId="4" borderId="3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borderId="45" applyNumberFormat="0" applyFont="1" applyFill="0" applyBorder="1" applyAlignment="1" applyProtection="0">
      <alignment vertical="bottom"/>
    </xf>
    <xf numFmtId="0" fontId="10" fillId="2" borderId="45" applyNumberFormat="0" applyFont="1" applyFill="1" applyBorder="1" applyAlignment="1" applyProtection="0">
      <alignment horizontal="center" vertical="center"/>
    </xf>
    <xf numFmtId="0" fontId="10" borderId="45" applyNumberFormat="0" applyFont="1" applyFill="0" applyBorder="1" applyAlignment="1" applyProtection="0">
      <alignment horizontal="center" vertical="bottom"/>
    </xf>
    <xf numFmtId="0" fontId="10" fillId="2" borderId="45" applyNumberFormat="0" applyFont="1" applyFill="1" applyBorder="1" applyAlignment="1" applyProtection="0">
      <alignment vertical="center"/>
    </xf>
    <xf numFmtId="59" fontId="10" fillId="2" borderId="45" applyNumberFormat="1" applyFont="1" applyFill="1" applyBorder="1" applyAlignment="1" applyProtection="0">
      <alignment vertical="center"/>
    </xf>
    <xf numFmtId="0" fontId="10" fillId="4" borderId="22" applyNumberFormat="0" applyFont="1" applyFill="1" applyBorder="1" applyAlignment="1" applyProtection="0">
      <alignment vertical="bottom"/>
    </xf>
    <xf numFmtId="0" fontId="10" fillId="4" borderId="10" applyNumberFormat="0" applyFont="1" applyFill="1" applyBorder="1" applyAlignment="1" applyProtection="0">
      <alignment horizontal="center" vertical="bottom"/>
    </xf>
    <xf numFmtId="0" fontId="10" fillId="4" borderId="10" applyNumberFormat="0" applyFont="1" applyFill="1" applyBorder="1" applyAlignment="1" applyProtection="0">
      <alignment vertical="center"/>
    </xf>
    <xf numFmtId="59" fontId="10" fillId="4" borderId="23" applyNumberFormat="1" applyFont="1" applyFill="1" applyBorder="1" applyAlignment="1" applyProtection="0">
      <alignment vertical="center"/>
    </xf>
    <xf numFmtId="0" fontId="10" borderId="47" applyNumberFormat="0" applyFont="1" applyFill="0" applyBorder="1" applyAlignment="1" applyProtection="0">
      <alignment vertical="bottom"/>
    </xf>
    <xf numFmtId="0" fontId="10" fillId="2" borderId="47" applyNumberFormat="0" applyFont="1" applyFill="1" applyBorder="1" applyAlignment="1" applyProtection="0">
      <alignment horizontal="center" vertical="center"/>
    </xf>
    <xf numFmtId="0" fontId="10" borderId="47" applyNumberFormat="0" applyFont="1" applyFill="0" applyBorder="1" applyAlignment="1" applyProtection="0">
      <alignment horizontal="center" vertical="bottom"/>
    </xf>
    <xf numFmtId="0" fontId="10" fillId="2" borderId="47" applyNumberFormat="0" applyFont="1" applyFill="1" applyBorder="1" applyAlignment="1" applyProtection="0">
      <alignment vertical="center"/>
    </xf>
    <xf numFmtId="59" fontId="10" fillId="2" borderId="47" applyNumberFormat="1" applyFont="1" applyFill="1" applyBorder="1" applyAlignment="1" applyProtection="0">
      <alignment vertical="center"/>
    </xf>
    <xf numFmtId="0" fontId="10" borderId="48" applyNumberFormat="0" applyFont="1" applyFill="0" applyBorder="1" applyAlignment="1" applyProtection="0">
      <alignment vertical="bottom"/>
    </xf>
    <xf numFmtId="0" fontId="10" fillId="2" borderId="48" applyNumberFormat="0" applyFont="1" applyFill="1" applyBorder="1" applyAlignment="1" applyProtection="0">
      <alignment horizontal="center" vertical="center"/>
    </xf>
    <xf numFmtId="0" fontId="10" borderId="48" applyNumberFormat="0" applyFont="1" applyFill="0" applyBorder="1" applyAlignment="1" applyProtection="0">
      <alignment horizontal="center" vertical="bottom"/>
    </xf>
    <xf numFmtId="0" fontId="10" fillId="2" borderId="48" applyNumberFormat="0" applyFont="1" applyFill="1" applyBorder="1" applyAlignment="1" applyProtection="0">
      <alignment vertical="center"/>
    </xf>
    <xf numFmtId="59" fontId="10" fillId="2" borderId="4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4" borderId="21" applyNumberFormat="0" applyFont="1" applyFill="1" applyBorder="1" applyAlignment="1" applyProtection="0">
      <alignment vertical="center"/>
    </xf>
    <xf numFmtId="59" fontId="10" fillId="4" borderId="21" applyNumberFormat="1" applyFont="1" applyFill="1" applyBorder="1" applyAlignment="1" applyProtection="0">
      <alignment vertical="center"/>
    </xf>
    <xf numFmtId="49" fontId="10" fillId="2" borderId="47" applyNumberFormat="1" applyFont="1" applyFill="1" applyBorder="1" applyAlignment="1" applyProtection="0">
      <alignment horizontal="center" vertical="center" wrapText="1"/>
    </xf>
    <xf numFmtId="49" fontId="10" fillId="4" borderId="10" applyNumberFormat="1" applyFont="1" applyFill="1" applyBorder="1" applyAlignment="1" applyProtection="0">
      <alignment horizontal="center" vertical="center" wrapText="1"/>
    </xf>
    <xf numFmtId="0" fontId="10" fillId="4" borderId="22" applyNumberFormat="0" applyFont="1" applyFill="1" applyBorder="1" applyAlignment="1" applyProtection="0">
      <alignment horizontal="center" vertical="center"/>
    </xf>
    <xf numFmtId="0" fontId="10" fillId="4" borderId="37" applyNumberFormat="0" applyFont="1" applyFill="1" applyBorder="1" applyAlignment="1" applyProtection="0">
      <alignment horizontal="center" vertical="center"/>
    </xf>
    <xf numFmtId="0" fontId="10" fillId="4" borderId="38" applyNumberFormat="0" applyFont="1" applyFill="1" applyBorder="1" applyAlignment="1" applyProtection="0">
      <alignment horizontal="center" vertical="center"/>
    </xf>
    <xf numFmtId="59" fontId="10" fillId="4" borderId="3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22" fillId="2" borderId="40" applyNumberFormat="1" applyFont="1" applyFill="1" applyBorder="1" applyAlignment="1" applyProtection="0">
      <alignment horizontal="left" vertical="bottom"/>
    </xf>
    <xf numFmtId="49" fontId="9" fillId="3" borderId="16" applyNumberFormat="1" applyFont="1" applyFill="1" applyBorder="1" applyAlignment="1" applyProtection="0">
      <alignment horizontal="left" vertical="center"/>
    </xf>
    <xf numFmtId="49" fontId="10" fillId="2" borderId="45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horizontal="left" vertical="center"/>
    </xf>
    <xf numFmtId="49" fontId="10" fillId="4" borderId="10" applyNumberFormat="1" applyFont="1" applyFill="1" applyBorder="1" applyAlignment="1" applyProtection="0">
      <alignment vertical="center"/>
    </xf>
    <xf numFmtId="49" fontId="10" fillId="2" borderId="47" applyNumberFormat="1" applyFont="1" applyFill="1" applyBorder="1" applyAlignment="1" applyProtection="0">
      <alignment vertical="center"/>
    </xf>
    <xf numFmtId="59" fontId="10" fillId="2" borderId="38" applyNumberFormat="1" applyFont="1" applyFill="1" applyBorder="1" applyAlignment="1" applyProtection="0">
      <alignment vertical="center"/>
    </xf>
    <xf numFmtId="59" fontId="10" fillId="2" borderId="28" applyNumberFormat="1" applyFont="1" applyFill="1" applyBorder="1" applyAlignment="1" applyProtection="0">
      <alignment vertical="center"/>
    </xf>
    <xf numFmtId="59" fontId="10" fillId="2" borderId="50" applyNumberFormat="1" applyFont="1" applyFill="1" applyBorder="1" applyAlignment="1" applyProtection="0">
      <alignment vertical="center"/>
    </xf>
    <xf numFmtId="59" fontId="10" fillId="2" borderId="51" applyNumberFormat="1" applyFont="1" applyFill="1" applyBorder="1" applyAlignment="1" applyProtection="0">
      <alignment vertical="center"/>
    </xf>
    <xf numFmtId="59" fontId="10" fillId="2" borderId="4" applyNumberFormat="1" applyFont="1" applyFill="1" applyBorder="1" applyAlignment="1" applyProtection="0">
      <alignment vertical="center"/>
    </xf>
    <xf numFmtId="49" fontId="10" fillId="2" borderId="4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45" applyNumberFormat="1" applyFont="1" applyFill="1" applyBorder="1" applyAlignment="1" applyProtection="0">
      <alignment horizontal="left" vertical="center"/>
    </xf>
    <xf numFmtId="0" fontId="10" fillId="2" borderId="47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22" borderId="40" applyNumberFormat="1" applyFont="1" applyFill="0" applyBorder="1" applyAlignment="1" applyProtection="0">
      <alignment vertical="bottom"/>
    </xf>
    <xf numFmtId="49" fontId="10" fillId="4" borderId="20" applyNumberFormat="1" applyFont="1" applyFill="1" applyBorder="1" applyAlignment="1" applyProtection="0">
      <alignment vertical="center"/>
    </xf>
    <xf numFmtId="49" fontId="10" fillId="4" borderId="21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vertical="center"/>
    </xf>
    <xf numFmtId="49" fontId="10" fillId="4" borderId="37" applyNumberFormat="1" applyFont="1" applyFill="1" applyBorder="1" applyAlignment="1" applyProtection="0">
      <alignment vertical="center"/>
    </xf>
    <xf numFmtId="0" fontId="10" fillId="4" borderId="38" applyNumberFormat="1" applyFont="1" applyFill="1" applyBorder="1" applyAlignment="1" applyProtection="0">
      <alignment horizontal="center" vertical="center"/>
    </xf>
    <xf numFmtId="49" fontId="10" fillId="4" borderId="38" applyNumberFormat="1" applyFont="1" applyFill="1" applyBorder="1" applyAlignment="1" applyProtection="0">
      <alignment horizontal="center" vertical="center"/>
    </xf>
    <xf numFmtId="49" fontId="10" fillId="4" borderId="38" applyNumberFormat="1" applyFont="1" applyFill="1" applyBorder="1" applyAlignment="1" applyProtection="0">
      <alignment vertical="center"/>
    </xf>
    <xf numFmtId="59" fontId="10" fillId="4" borderId="3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borderId="40" applyNumberFormat="1" applyFont="1" applyFill="0" applyBorder="1" applyAlignment="1" applyProtection="0">
      <alignment horizontal="left" vertical="bottom"/>
    </xf>
    <xf numFmtId="49" fontId="2" fillId="4" borderId="20" applyNumberFormat="1" applyFont="1" applyFill="1" applyBorder="1" applyAlignment="1" applyProtection="0">
      <alignment horizontal="center" vertical="bottom"/>
    </xf>
    <xf numFmtId="0" fontId="2" fillId="4" borderId="21" applyNumberFormat="1" applyFont="1" applyFill="1" applyBorder="1" applyAlignment="1" applyProtection="0">
      <alignment horizontal="center" vertical="center"/>
    </xf>
    <xf numFmtId="49" fontId="2" fillId="4" borderId="21" applyNumberFormat="1" applyFont="1" applyFill="1" applyBorder="1" applyAlignment="1" applyProtection="0">
      <alignment horizontal="center" vertical="bottom"/>
    </xf>
    <xf numFmtId="49" fontId="2" fillId="4" borderId="21" applyNumberFormat="1" applyFont="1" applyFill="1" applyBorder="1" applyAlignment="1" applyProtection="0">
      <alignment horizontal="left" vertical="bottom"/>
    </xf>
    <xf numFmtId="0" fontId="2" fillId="4" borderId="21" applyNumberFormat="0" applyFont="1" applyFill="1" applyBorder="1" applyAlignment="1" applyProtection="0">
      <alignment vertical="bottom"/>
    </xf>
    <xf numFmtId="59" fontId="2" fillId="4" borderId="21" applyNumberFormat="1" applyFont="1" applyFill="1" applyBorder="1" applyAlignment="1" applyProtection="0">
      <alignment horizontal="right" vertical="bottom"/>
    </xf>
    <xf numFmtId="59" fontId="2" fillId="4" borderId="21" applyNumberFormat="1" applyFont="1" applyFill="1" applyBorder="1" applyAlignment="1" applyProtection="0">
      <alignment vertical="bottom"/>
    </xf>
    <xf numFmtId="49" fontId="2" borderId="47" applyNumberFormat="1" applyFont="1" applyFill="0" applyBorder="1" applyAlignment="1" applyProtection="0">
      <alignment horizontal="center" vertical="bottom"/>
    </xf>
    <xf numFmtId="0" fontId="2" fillId="2" borderId="47" applyNumberFormat="1" applyFont="1" applyFill="1" applyBorder="1" applyAlignment="1" applyProtection="0">
      <alignment horizontal="center" vertical="center"/>
    </xf>
    <xf numFmtId="49" fontId="2" fillId="2" borderId="47" applyNumberFormat="1" applyFont="1" applyFill="1" applyBorder="1" applyAlignment="1" applyProtection="0">
      <alignment horizontal="center" vertical="bottom"/>
    </xf>
    <xf numFmtId="49" fontId="2" borderId="47" applyNumberFormat="1" applyFont="1" applyFill="0" applyBorder="1" applyAlignment="1" applyProtection="0">
      <alignment horizontal="left" vertical="bottom"/>
    </xf>
    <xf numFmtId="0" fontId="2" borderId="47" applyNumberFormat="0" applyFont="1" applyFill="0" applyBorder="1" applyAlignment="1" applyProtection="0">
      <alignment vertical="bottom"/>
    </xf>
    <xf numFmtId="59" fontId="2" borderId="47" applyNumberFormat="1" applyFont="1" applyFill="0" applyBorder="1" applyAlignment="1" applyProtection="0">
      <alignment vertical="bottom"/>
    </xf>
    <xf numFmtId="49" fontId="2" fillId="2" borderId="47" applyNumberFormat="1" applyFont="1" applyFill="1" applyBorder="1" applyAlignment="1" applyProtection="0">
      <alignment horizontal="center" vertical="center"/>
    </xf>
    <xf numFmtId="0" fontId="2" borderId="47" applyNumberFormat="0" applyFont="1" applyFill="0" applyBorder="1" applyAlignment="1" applyProtection="0">
      <alignment horizontal="center" vertical="bottom"/>
    </xf>
    <xf numFmtId="0" fontId="2" fillId="2" borderId="47" applyNumberFormat="0" applyFont="1" applyFill="1" applyBorder="1" applyAlignment="1" applyProtection="0">
      <alignment horizontal="center" vertical="center"/>
    </xf>
    <xf numFmtId="0" fontId="2" fillId="2" borderId="47" applyNumberFormat="0" applyFont="1" applyFill="1" applyBorder="1" applyAlignment="1" applyProtection="0">
      <alignment horizontal="center" vertical="bottom"/>
    </xf>
    <xf numFmtId="0" fontId="2" borderId="47" applyNumberFormat="0" applyFont="1" applyFill="0" applyBorder="1" applyAlignment="1" applyProtection="0">
      <alignment horizontal="left" vertical="bottom"/>
    </xf>
    <xf numFmtId="0" fontId="2" fillId="4" borderId="22" applyNumberFormat="0" applyFont="1" applyFill="1" applyBorder="1" applyAlignment="1" applyProtection="0">
      <alignment horizontal="center" vertical="bottom"/>
    </xf>
    <xf numFmtId="0" fontId="2" fillId="4" borderId="10" applyNumberFormat="0" applyFont="1" applyFill="1" applyBorder="1" applyAlignment="1" applyProtection="0">
      <alignment horizontal="left" vertical="bottom"/>
    </xf>
    <xf numFmtId="49" fontId="2" fillId="4" borderId="37" applyNumberFormat="1" applyFont="1" applyFill="1" applyBorder="1" applyAlignment="1" applyProtection="0">
      <alignment horizontal="center" vertical="bottom"/>
    </xf>
    <xf numFmtId="0" fontId="2" fillId="4" borderId="38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center" vertical="bottom"/>
    </xf>
    <xf numFmtId="49" fontId="2" fillId="4" borderId="38" applyNumberFormat="1" applyFont="1" applyFill="1" applyBorder="1" applyAlignment="1" applyProtection="0">
      <alignment horizontal="left" vertical="bottom"/>
    </xf>
    <xf numFmtId="0" fontId="2" fillId="4" borderId="38" applyNumberFormat="0" applyFont="1" applyFill="1" applyBorder="1" applyAlignment="1" applyProtection="0">
      <alignment vertical="bottom"/>
    </xf>
    <xf numFmtId="59" fontId="2" fillId="4" borderId="38" applyNumberFormat="1" applyFont="1" applyFill="1" applyBorder="1" applyAlignment="1" applyProtection="0">
      <alignment horizontal="right" vertical="bottom"/>
    </xf>
    <xf numFmtId="59" fontId="2" fillId="4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3" fillId="2" borderId="40" applyNumberFormat="1" applyFont="1" applyFill="1" applyBorder="1" applyAlignment="1" applyProtection="0">
      <alignment vertical="bottom"/>
    </xf>
    <xf numFmtId="49" fontId="13" fillId="3" borderId="17" applyNumberFormat="1" applyFont="1" applyFill="1" applyBorder="1" applyAlignment="1" applyProtection="0">
      <alignment vertical="center"/>
    </xf>
    <xf numFmtId="49" fontId="2" fillId="4" borderId="20" applyNumberFormat="1" applyFont="1" applyFill="1" applyBorder="1" applyAlignment="1" applyProtection="0">
      <alignment vertical="bottom"/>
    </xf>
    <xf numFmtId="49" fontId="2" fillId="2" borderId="47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vertical="bottom"/>
    </xf>
    <xf numFmtId="0" fontId="2" fillId="2" borderId="47" applyNumberFormat="0" applyFont="1" applyFill="1" applyBorder="1" applyAlignment="1" applyProtection="0">
      <alignment vertical="bottom"/>
    </xf>
    <xf numFmtId="0" fontId="2" fillId="4" borderId="22" applyNumberFormat="0" applyFont="1" applyFill="1" applyBorder="1" applyAlignment="1" applyProtection="0">
      <alignment vertical="bottom"/>
    </xf>
    <xf numFmtId="0" fontId="2" fillId="2" borderId="48" applyNumberFormat="0" applyFont="1" applyFill="1" applyBorder="1" applyAlignment="1" applyProtection="0">
      <alignment vertical="bottom"/>
    </xf>
    <xf numFmtId="0" fontId="2" fillId="2" borderId="48" applyNumberFormat="0" applyFont="1" applyFill="1" applyBorder="1" applyAlignment="1" applyProtection="0">
      <alignment horizontal="center" vertical="center"/>
    </xf>
    <xf numFmtId="0" fontId="2" borderId="48" applyNumberFormat="0" applyFont="1" applyFill="0" applyBorder="1" applyAlignment="1" applyProtection="0">
      <alignment horizontal="center" vertical="bottom"/>
    </xf>
    <xf numFmtId="0" fontId="2" borderId="48" applyNumberFormat="0" applyFont="1" applyFill="0" applyBorder="1" applyAlignment="1" applyProtection="0">
      <alignment horizontal="left" vertical="bottom"/>
    </xf>
    <xf numFmtId="0" fontId="2" fillId="2" borderId="48" applyNumberFormat="0" applyFont="1" applyFill="1" applyBorder="1" applyAlignment="1" applyProtection="0">
      <alignment horizontal="center" vertical="bottom"/>
    </xf>
    <xf numFmtId="0" fontId="2" borderId="48" applyNumberFormat="0" applyFont="1" applyFill="0" applyBorder="1" applyAlignment="1" applyProtection="0">
      <alignment vertical="bottom"/>
    </xf>
    <xf numFmtId="59" fontId="2" borderId="4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0" applyNumberFormat="0" applyFont="1" applyFill="1" applyBorder="1" applyAlignment="1" applyProtection="0">
      <alignment vertical="center"/>
    </xf>
    <xf numFmtId="49" fontId="2" fillId="4" borderId="21" applyNumberFormat="1" applyFont="1" applyFill="1" applyBorder="1" applyAlignment="1" applyProtection="0">
      <alignment horizontal="center" vertical="center"/>
    </xf>
    <xf numFmtId="49" fontId="2" fillId="4" borderId="21" applyNumberFormat="1" applyFont="1" applyFill="1" applyBorder="1" applyAlignment="1" applyProtection="0">
      <alignment horizontal="left" vertical="center"/>
    </xf>
    <xf numFmtId="0" fontId="2" fillId="4" borderId="21" applyNumberFormat="0" applyFont="1" applyFill="1" applyBorder="1" applyAlignment="1" applyProtection="0">
      <alignment horizontal="center" vertical="center"/>
    </xf>
    <xf numFmtId="59" fontId="2" fillId="4" borderId="21" applyNumberFormat="1" applyFont="1" applyFill="1" applyBorder="1" applyAlignment="1" applyProtection="0">
      <alignment horizontal="center" vertical="center"/>
    </xf>
    <xf numFmtId="49" fontId="2" fillId="2" borderId="47" applyNumberFormat="1" applyFont="1" applyFill="1" applyBorder="1" applyAlignment="1" applyProtection="0">
      <alignment horizontal="left" vertical="center"/>
    </xf>
    <xf numFmtId="59" fontId="2" fillId="2" borderId="47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left" vertical="center"/>
    </xf>
    <xf numFmtId="59" fontId="2" fillId="4" borderId="10" applyNumberFormat="1" applyFont="1" applyFill="1" applyBorder="1" applyAlignment="1" applyProtection="0">
      <alignment horizontal="center" vertical="center"/>
    </xf>
    <xf numFmtId="59" fontId="2" fillId="4" borderId="47" applyNumberFormat="1" applyFont="1" applyFill="1" applyBorder="1" applyAlignment="1" applyProtection="0">
      <alignment horizontal="center" vertical="center"/>
    </xf>
    <xf numFmtId="59" fontId="2" fillId="2" borderId="10" applyNumberFormat="1" applyFont="1" applyFill="1" applyBorder="1" applyAlignment="1" applyProtection="0">
      <alignment horizontal="center" vertical="center"/>
    </xf>
    <xf numFmtId="59" fontId="2" fillId="2" borderId="38" applyNumberFormat="1" applyFont="1" applyFill="1" applyBorder="1" applyAlignment="1" applyProtection="0">
      <alignment horizontal="center" vertical="center"/>
    </xf>
    <xf numFmtId="59" fontId="2" fillId="2" borderId="51" applyNumberFormat="1" applyFont="1" applyFill="1" applyBorder="1" applyAlignment="1" applyProtection="0">
      <alignment horizontal="center" vertical="center"/>
    </xf>
    <xf numFmtId="59" fontId="2" fillId="2" borderId="48" applyNumberFormat="1" applyFont="1" applyFill="1" applyBorder="1" applyAlignment="1" applyProtection="0">
      <alignment horizontal="center" vertical="center"/>
    </xf>
    <xf numFmtId="59" fontId="2" fillId="2" borderId="4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left" vertical="center"/>
    </xf>
    <xf numFmtId="0" fontId="2" fillId="4" borderId="38" applyNumberFormat="0" applyFont="1" applyFill="1" applyBorder="1" applyAlignment="1" applyProtection="0">
      <alignment horizontal="center" vertical="center"/>
    </xf>
    <xf numFmtId="59" fontId="2" fillId="4" borderId="3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fillId="2" borderId="40" applyNumberFormat="1" applyFont="1" applyFill="1" applyBorder="1" applyAlignment="1" applyProtection="0">
      <alignment horizontal="left" vertical="bottom"/>
    </xf>
    <xf numFmtId="49" fontId="13" fillId="3" borderId="17" applyNumberFormat="1" applyFont="1" applyFill="1" applyBorder="1" applyAlignment="1" applyProtection="0">
      <alignment horizontal="left" vertical="center"/>
    </xf>
    <xf numFmtId="49" fontId="2" fillId="2" borderId="45" applyNumberFormat="1" applyFont="1" applyFill="1" applyBorder="1" applyAlignment="1" applyProtection="0">
      <alignment horizontal="left" vertical="bottom"/>
    </xf>
    <xf numFmtId="0" fontId="2" fillId="2" borderId="45" applyNumberFormat="1" applyFont="1" applyFill="1" applyBorder="1" applyAlignment="1" applyProtection="0">
      <alignment horizontal="center" vertical="center"/>
    </xf>
    <xf numFmtId="49" fontId="2" borderId="45" applyNumberFormat="1" applyFont="1" applyFill="0" applyBorder="1" applyAlignment="1" applyProtection="0">
      <alignment horizontal="center" vertical="bottom"/>
    </xf>
    <xf numFmtId="49" fontId="2" borderId="45" applyNumberFormat="1" applyFont="1" applyFill="0" applyBorder="1" applyAlignment="1" applyProtection="0">
      <alignment horizontal="left" vertical="bottom"/>
    </xf>
    <xf numFmtId="0" fontId="2" borderId="45" applyNumberFormat="0" applyFont="1" applyFill="0" applyBorder="1" applyAlignment="1" applyProtection="0">
      <alignment vertical="bottom"/>
    </xf>
    <xf numFmtId="59" fontId="2" borderId="45" applyNumberFormat="1" applyFont="1" applyFill="0" applyBorder="1" applyAlignment="1" applyProtection="0">
      <alignment vertical="bottom"/>
    </xf>
    <xf numFmtId="59" fontId="2" fillId="4" borderId="45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horizontal="left" vertical="bottom"/>
    </xf>
    <xf numFmtId="0" fontId="24" fillId="4" borderId="10" applyNumberFormat="0" applyFont="1" applyFill="1" applyBorder="1" applyAlignment="1" applyProtection="0">
      <alignment vertical="bottom"/>
    </xf>
    <xf numFmtId="49" fontId="2" fillId="2" borderId="47" applyNumberFormat="1" applyFont="1" applyFill="1" applyBorder="1" applyAlignment="1" applyProtection="0">
      <alignment horizontal="left" vertical="bottom"/>
    </xf>
    <xf numFmtId="59" fontId="2" fillId="4" borderId="47" applyNumberFormat="1" applyFont="1" applyFill="1" applyBorder="1" applyAlignment="1" applyProtection="0">
      <alignment vertical="bottom"/>
    </xf>
    <xf numFmtId="59" fontId="2" borderId="4" applyNumberFormat="1" applyFont="1" applyFill="0" applyBorder="1" applyAlignment="1" applyProtection="0">
      <alignment vertical="bottom"/>
    </xf>
    <xf numFmtId="59" fontId="2" borderId="38" applyNumberFormat="1" applyFont="1" applyFill="0" applyBorder="1" applyAlignment="1" applyProtection="0">
      <alignment vertical="bottom"/>
    </xf>
    <xf numFmtId="59" fontId="2" borderId="51" applyNumberFormat="1" applyFont="1" applyFill="0" applyBorder="1" applyAlignment="1" applyProtection="0">
      <alignment vertical="bottom"/>
    </xf>
    <xf numFmtId="59" fontId="2" borderId="28" applyNumberFormat="1" applyFont="1" applyFill="0" applyBorder="1" applyAlignment="1" applyProtection="0">
      <alignment vertical="bottom"/>
    </xf>
    <xf numFmtId="59" fontId="2" borderId="10" applyNumberFormat="1" applyFont="1" applyFill="0" applyBorder="1" applyAlignment="1" applyProtection="0">
      <alignment vertical="bottom"/>
    </xf>
    <xf numFmtId="49" fontId="2" fillId="2" borderId="48" applyNumberFormat="1" applyFont="1" applyFill="1" applyBorder="1" applyAlignment="1" applyProtection="0">
      <alignment horizontal="left" vertical="bottom"/>
    </xf>
    <xf numFmtId="0" fontId="2" fillId="2" borderId="48" applyNumberFormat="1" applyFont="1" applyFill="1" applyBorder="1" applyAlignment="1" applyProtection="0">
      <alignment horizontal="center" vertical="center"/>
    </xf>
    <xf numFmtId="49" fontId="2" borderId="48" applyNumberFormat="1" applyFont="1" applyFill="0" applyBorder="1" applyAlignment="1" applyProtection="0">
      <alignment horizontal="center" vertical="bottom"/>
    </xf>
    <xf numFmtId="49" fontId="2" borderId="48" applyNumberFormat="1" applyFont="1" applyFill="0" applyBorder="1" applyAlignment="1" applyProtection="0">
      <alignment horizontal="left" vertical="bottom"/>
    </xf>
    <xf numFmtId="0" fontId="2" fillId="2" borderId="28" applyNumberFormat="0" applyFont="1" applyFill="1" applyBorder="1" applyAlignment="1" applyProtection="0">
      <alignment horizontal="left" vertical="bottom"/>
    </xf>
    <xf numFmtId="0" fontId="2" fillId="2" borderId="28" applyNumberFormat="0" applyFont="1" applyFill="1" applyBorder="1" applyAlignment="1" applyProtection="0">
      <alignment horizontal="center" vertical="center"/>
    </xf>
    <xf numFmtId="0" fontId="2" borderId="28" applyNumberFormat="0" applyFont="1" applyFill="0" applyBorder="1" applyAlignment="1" applyProtection="0">
      <alignment horizontal="center" vertical="bottom"/>
    </xf>
    <xf numFmtId="0" fontId="2" borderId="28" applyNumberFormat="0" applyFont="1" applyFill="0" applyBorder="1" applyAlignment="1" applyProtection="0">
      <alignment horizontal="left" vertical="bottom"/>
    </xf>
    <xf numFmtId="0" fontId="2" borderId="28" applyNumberFormat="0" applyFont="1" applyFill="0" applyBorder="1" applyAlignment="1" applyProtection="0">
      <alignment vertical="bottom"/>
    </xf>
    <xf numFmtId="0" fontId="2" fillId="2" borderId="51" applyNumberFormat="0" applyFont="1" applyFill="1" applyBorder="1" applyAlignment="1" applyProtection="0">
      <alignment horizontal="left" vertical="bottom"/>
    </xf>
    <xf numFmtId="0" fontId="2" fillId="2" borderId="51" applyNumberFormat="0" applyFont="1" applyFill="1" applyBorder="1" applyAlignment="1" applyProtection="0">
      <alignment horizontal="center" vertical="center"/>
    </xf>
    <xf numFmtId="0" fontId="2" borderId="51" applyNumberFormat="0" applyFont="1" applyFill="0" applyBorder="1" applyAlignment="1" applyProtection="0">
      <alignment horizontal="center" vertical="bottom"/>
    </xf>
    <xf numFmtId="0" fontId="2" borderId="51" applyNumberFormat="0" applyFont="1" applyFill="0" applyBorder="1" applyAlignment="1" applyProtection="0">
      <alignment horizontal="left" vertical="bottom"/>
    </xf>
    <xf numFmtId="0" fontId="2" borderId="51" applyNumberFormat="0" applyFont="1" applyFill="0" applyBorder="1" applyAlignment="1" applyProtection="0">
      <alignment vertical="bottom"/>
    </xf>
    <xf numFmtId="0" fontId="2" fillId="4" borderId="22" applyNumberFormat="0" applyFont="1" applyFill="1" applyBorder="1" applyAlignment="1" applyProtection="0">
      <alignment horizontal="left" vertical="bottom"/>
    </xf>
    <xf numFmtId="0" fontId="2" fillId="2" borderId="47" applyNumberFormat="0" applyFont="1" applyFill="1" applyBorder="1" applyAlignment="1" applyProtection="0">
      <alignment horizontal="left" vertical="bottom"/>
    </xf>
    <xf numFmtId="0" fontId="2" fillId="2" borderId="48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ffffff"/>
      <rgbColor rgb="ffaaaaaa"/>
      <rgbColor rgb="ffc00000"/>
      <rgbColor rgb="ffd8d8d8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95250</xdr:colOff>
      <xdr:row>1</xdr:row>
      <xdr:rowOff>57150</xdr:rowOff>
    </xdr:from>
    <xdr:to>
      <xdr:col>5</xdr:col>
      <xdr:colOff>790575</xdr:colOff>
      <xdr:row>2</xdr:row>
      <xdr:rowOff>228600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693650" y="295275"/>
          <a:ext cx="3311525" cy="3930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142875</xdr:colOff>
      <xdr:row>1</xdr:row>
      <xdr:rowOff>0</xdr:rowOff>
    </xdr:from>
    <xdr:to>
      <xdr:col>7</xdr:col>
      <xdr:colOff>2076450</xdr:colOff>
      <xdr:row>9</xdr:row>
      <xdr:rowOff>152399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386175" y="238125"/>
          <a:ext cx="3965575" cy="20339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1846169</xdr:colOff>
      <xdr:row>3</xdr:row>
      <xdr:rowOff>34318</xdr:rowOff>
    </xdr:from>
    <xdr:to>
      <xdr:col>4</xdr:col>
      <xdr:colOff>1846169</xdr:colOff>
      <xdr:row>4</xdr:row>
      <xdr:rowOff>81942</xdr:rowOff>
    </xdr:to>
    <xdr:sp>
      <xdr:nvSpPr>
        <xdr:cNvPr id="4" name="Connecteur droit avec flèche 4"/>
        <xdr:cNvSpPr/>
      </xdr:nvSpPr>
      <xdr:spPr>
        <a:xfrm flipV="1">
          <a:off x="14444569" y="782348"/>
          <a:ext cx="1" cy="276225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103094</xdr:colOff>
      <xdr:row>6</xdr:row>
      <xdr:rowOff>7704</xdr:rowOff>
    </xdr:from>
    <xdr:to>
      <xdr:col>6</xdr:col>
      <xdr:colOff>434087</xdr:colOff>
      <xdr:row>6</xdr:row>
      <xdr:rowOff>11206</xdr:rowOff>
    </xdr:to>
    <xdr:sp>
      <xdr:nvSpPr>
        <xdr:cNvPr id="5" name="Connecteur droit avec flèche 6"/>
        <xdr:cNvSpPr/>
      </xdr:nvSpPr>
      <xdr:spPr>
        <a:xfrm flipV="1">
          <a:off x="16346394" y="1441534"/>
          <a:ext cx="330994" cy="3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667653</xdr:colOff>
      <xdr:row>1</xdr:row>
      <xdr:rowOff>108856</xdr:rowOff>
    </xdr:from>
    <xdr:to>
      <xdr:col>3</xdr:col>
      <xdr:colOff>1387929</xdr:colOff>
      <xdr:row>1</xdr:row>
      <xdr:rowOff>110359</xdr:rowOff>
    </xdr:to>
    <xdr:sp>
      <xdr:nvSpPr>
        <xdr:cNvPr id="6" name="Connecteur droit avec flèche 12"/>
        <xdr:cNvSpPr/>
      </xdr:nvSpPr>
      <xdr:spPr>
        <a:xfrm flipH="1">
          <a:off x="7131953" y="346981"/>
          <a:ext cx="720277" cy="1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1252256</xdr:colOff>
      <xdr:row>3</xdr:row>
      <xdr:rowOff>123968</xdr:rowOff>
    </xdr:from>
    <xdr:to>
      <xdr:col>4</xdr:col>
      <xdr:colOff>1255058</xdr:colOff>
      <xdr:row>5</xdr:row>
      <xdr:rowOff>33618</xdr:rowOff>
    </xdr:to>
    <xdr:sp>
      <xdr:nvSpPr>
        <xdr:cNvPr id="8" name="Connecteur droit avec flèche 7"/>
        <xdr:cNvSpPr/>
      </xdr:nvSpPr>
      <xdr:spPr>
        <a:xfrm flipH="1" flipV="1">
          <a:off x="13190256" y="1219343"/>
          <a:ext cx="2803" cy="3668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38100</xdr:colOff>
      <xdr:row>1</xdr:row>
      <xdr:rowOff>38100</xdr:rowOff>
    </xdr:from>
    <xdr:to>
      <xdr:col>5</xdr:col>
      <xdr:colOff>19050</xdr:colOff>
      <xdr:row>2</xdr:row>
      <xdr:rowOff>171450</xdr:rowOff>
    </xdr:to>
    <xdr:pic>
      <xdr:nvPicPr>
        <xdr:cNvPr id="9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76100" y="276225"/>
          <a:ext cx="28130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28575</xdr:colOff>
      <xdr:row>1</xdr:row>
      <xdr:rowOff>38100</xdr:rowOff>
    </xdr:from>
    <xdr:to>
      <xdr:col>7</xdr:col>
      <xdr:colOff>1924050</xdr:colOff>
      <xdr:row>12</xdr:row>
      <xdr:rowOff>104775</xdr:rowOff>
    </xdr:to>
    <xdr:pic>
      <xdr:nvPicPr>
        <xdr:cNvPr id="10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094075" y="276225"/>
          <a:ext cx="3305175" cy="2962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2378647</xdr:colOff>
      <xdr:row>1</xdr:row>
      <xdr:rowOff>128868</xdr:rowOff>
    </xdr:from>
    <xdr:to>
      <xdr:col>3</xdr:col>
      <xdr:colOff>2759647</xdr:colOff>
      <xdr:row>1</xdr:row>
      <xdr:rowOff>128868</xdr:rowOff>
    </xdr:to>
    <xdr:sp>
      <xdr:nvSpPr>
        <xdr:cNvPr id="11" name="Connecteur droit avec flèche 12"/>
        <xdr:cNvSpPr/>
      </xdr:nvSpPr>
      <xdr:spPr>
        <a:xfrm flipH="1" flipV="1">
          <a:off x="9147747" y="366993"/>
          <a:ext cx="381001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1154204</xdr:colOff>
      <xdr:row>7</xdr:row>
      <xdr:rowOff>67235</xdr:rowOff>
    </xdr:to>
    <xdr:sp>
      <xdr:nvSpPr>
        <xdr:cNvPr id="12" name="Connecteur droit avec flèche 13"/>
        <xdr:cNvSpPr/>
      </xdr:nvSpPr>
      <xdr:spPr>
        <a:xfrm>
          <a:off x="15039041" y="2105585"/>
          <a:ext cx="885264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G458"/>
  <sheetViews>
    <sheetView workbookViewId="0" defaultGridColor="0" colorId="9"/>
  </sheetViews>
  <sheetFormatPr defaultColWidth="11.5" defaultRowHeight="18" customHeight="1" outlineLevelRow="0" outlineLevelCol="0"/>
  <cols>
    <col min="1" max="1" width="27.3516" style="2" customWidth="1"/>
    <col min="2" max="2" width="28.5" style="2" customWidth="1"/>
    <col min="3" max="3" width="29" style="2" customWidth="1"/>
    <col min="4" max="4" width="80.5" style="3" customWidth="1"/>
    <col min="5" max="5" width="34.3516" style="2" customWidth="1"/>
    <col min="6" max="6" width="13.5" style="4" customWidth="1"/>
    <col min="7" max="7" width="26.6719" style="5" customWidth="1"/>
    <col min="8" max="8" width="36.3516" style="2" customWidth="1"/>
    <col min="9" max="137" width="11.5" style="6" customWidth="1"/>
    <col min="138" max="16384" width="11.5" style="1" customWidth="1"/>
  </cols>
  <sheetData>
    <row r="1" s="4" customFormat="1" ht="18.75" customHeight="1">
      <c r="A1" t="s" s="7">
        <v>0</v>
      </c>
      <c r="D1" s="8"/>
      <c r="E1" t="s" s="9">
        <v>1</v>
      </c>
      <c r="F1" s="10"/>
      <c r="G1" t="s" s="11">
        <v>2</v>
      </c>
      <c r="H1" s="12"/>
    </row>
    <row r="2" s="4" customFormat="1" ht="17.45" customHeight="1">
      <c r="D2" t="s" s="13">
        <v>3</v>
      </c>
      <c r="F2" s="14"/>
      <c r="G2" s="15"/>
      <c r="H2" s="16"/>
    </row>
    <row r="3" s="4" customFormat="1" ht="22.7" customHeight="1">
      <c r="D3" t="s" s="17">
        <v>4</v>
      </c>
      <c r="F3" s="18"/>
      <c r="G3" s="19"/>
      <c r="H3" s="20"/>
    </row>
    <row r="4" s="4" customFormat="1" ht="18" customHeight="1">
      <c r="D4" s="21"/>
      <c r="F4" s="14"/>
      <c r="G4" s="19"/>
      <c r="H4" s="20"/>
    </row>
    <row r="5" s="4" customFormat="1" ht="18" customHeight="1">
      <c r="E5" t="s" s="22">
        <v>5</v>
      </c>
      <c r="F5" s="23"/>
      <c r="G5" s="19"/>
      <c r="H5" s="20"/>
    </row>
    <row r="6" s="4" customFormat="1" ht="18" customHeight="1">
      <c r="E6" s="24"/>
      <c r="F6" s="23"/>
      <c r="G6" s="19"/>
      <c r="H6" s="20"/>
    </row>
    <row r="7" s="4" customFormat="1" ht="18" customHeight="1">
      <c r="E7" s="24"/>
      <c r="F7" s="23"/>
      <c r="G7" s="19"/>
      <c r="H7" s="20"/>
    </row>
    <row r="8" s="4" customFormat="1" ht="18" customHeight="1">
      <c r="F8" s="25"/>
      <c r="G8" s="19"/>
      <c r="H8" s="20"/>
    </row>
    <row r="9" s="4" customFormat="1" ht="18" customHeight="1">
      <c r="F9" s="25"/>
      <c r="G9" s="19"/>
      <c r="H9" s="20"/>
    </row>
    <row r="10" s="4" customFormat="1" ht="18.75" customHeight="1">
      <c r="F10" s="18"/>
      <c r="G10" s="19"/>
      <c r="H10" s="20"/>
    </row>
    <row r="11" s="4" customFormat="1" ht="18" customHeight="1">
      <c r="E11" t="s" s="26">
        <v>6</v>
      </c>
      <c r="F11" s="14"/>
      <c r="G11" s="19"/>
      <c r="H11" s="20"/>
    </row>
    <row r="12" s="4" customFormat="1" ht="18" customHeight="1">
      <c r="E12" s="27">
        <f>SUM(H16:H456)</f>
        <v>8369.266706578950</v>
      </c>
      <c r="F12" s="28"/>
      <c r="G12" s="19"/>
      <c r="H12" s="20"/>
    </row>
    <row r="13" s="4" customFormat="1" ht="24" customHeight="1">
      <c r="E13" s="27"/>
      <c r="F13" s="28"/>
      <c r="G13" s="19"/>
      <c r="H13" s="20"/>
    </row>
    <row r="14" s="4" customFormat="1" ht="12.2" customHeight="1">
      <c r="E14" s="29"/>
      <c r="F14" s="30"/>
      <c r="G14" s="31"/>
      <c r="H14" s="32"/>
    </row>
    <row r="15" s="4" customFormat="1" ht="18" customHeight="1" hidden="1">
      <c r="A15" t="s" s="33">
        <v>7</v>
      </c>
      <c r="B15" t="s" s="34">
        <v>8</v>
      </c>
      <c r="C15" t="s" s="34">
        <v>9</v>
      </c>
      <c r="D15" s="35"/>
      <c r="E15" t="s" s="34">
        <v>10</v>
      </c>
      <c r="F15" t="s" s="36">
        <v>11</v>
      </c>
      <c r="G15" t="s" s="37">
        <v>12</v>
      </c>
      <c r="H15" t="s" s="36">
        <v>13</v>
      </c>
    </row>
    <row r="16" s="4" customFormat="1" ht="18" customHeight="1">
      <c r="A16" t="s" s="33">
        <v>7</v>
      </c>
      <c r="B16" t="s" s="34">
        <v>8</v>
      </c>
      <c r="C16" t="s" s="34">
        <v>9</v>
      </c>
      <c r="D16" t="s" s="38">
        <v>14</v>
      </c>
      <c r="E16" t="s" s="34">
        <v>15</v>
      </c>
      <c r="F16" t="s" s="34">
        <v>11</v>
      </c>
      <c r="G16" t="s" s="34">
        <v>16</v>
      </c>
      <c r="H16" t="s" s="34">
        <v>13</v>
      </c>
    </row>
    <row r="17" s="39" customFormat="1" ht="22.5" customHeight="1">
      <c r="A17" t="s" s="40">
        <v>17</v>
      </c>
      <c r="B17" s="41">
        <v>11681</v>
      </c>
      <c r="C17" t="s" s="42">
        <v>18</v>
      </c>
      <c r="D17" t="s" s="43">
        <v>19</v>
      </c>
      <c r="E17" t="s" s="42">
        <v>20</v>
      </c>
      <c r="F17" s="44">
        <v>0</v>
      </c>
      <c r="G17" s="45">
        <v>7.561</v>
      </c>
      <c r="H17" s="46">
        <f>F17:F17*G17:G17</f>
        <v>0</v>
      </c>
    </row>
    <row r="18" s="39" customFormat="1" ht="22.5" customHeight="1" hidden="1">
      <c r="A18" t="s" s="47">
        <v>17</v>
      </c>
      <c r="B18" s="48">
        <v>82654</v>
      </c>
      <c r="C18" t="s" s="49">
        <v>18</v>
      </c>
      <c r="D18" t="s" s="50">
        <v>21</v>
      </c>
      <c r="E18" t="s" s="49">
        <v>22</v>
      </c>
      <c r="F18" s="51"/>
      <c r="G18" s="52">
        <v>5.038</v>
      </c>
      <c r="H18" s="53">
        <f>F18:F18*G18:G18</f>
        <v>0</v>
      </c>
    </row>
    <row r="19" s="39" customFormat="1" ht="22.5" customHeight="1">
      <c r="A19" t="s" s="54">
        <v>17</v>
      </c>
      <c r="B19" s="55">
        <v>81708</v>
      </c>
      <c r="C19" t="s" s="56">
        <v>18</v>
      </c>
      <c r="D19" t="s" s="57">
        <v>23</v>
      </c>
      <c r="E19" t="s" s="56">
        <v>22</v>
      </c>
      <c r="F19" s="58">
        <v>15</v>
      </c>
      <c r="G19" s="59">
        <v>4.44</v>
      </c>
      <c r="H19" s="60">
        <f>F19:F19*G19:G19</f>
        <v>66.59999999999999</v>
      </c>
    </row>
    <row r="20" s="39" customFormat="1" ht="22.5" customHeight="1">
      <c r="A20" t="s" s="47">
        <v>24</v>
      </c>
      <c r="B20" s="48">
        <v>131044</v>
      </c>
      <c r="C20" t="s" s="49">
        <v>18</v>
      </c>
      <c r="D20" t="s" s="50">
        <v>25</v>
      </c>
      <c r="E20" t="s" s="49">
        <v>20</v>
      </c>
      <c r="F20" s="61">
        <v>0.337</v>
      </c>
      <c r="G20" s="52">
        <v>18.5</v>
      </c>
      <c r="H20" s="53">
        <f>F20:F20*G20:G20</f>
        <v>6.2345</v>
      </c>
    </row>
    <row r="21" s="39" customFormat="1" ht="22.5" customHeight="1">
      <c r="A21" t="s" s="54">
        <v>24</v>
      </c>
      <c r="B21" s="55">
        <v>131041</v>
      </c>
      <c r="C21" t="s" s="56">
        <v>18</v>
      </c>
      <c r="D21" t="s" s="57">
        <v>26</v>
      </c>
      <c r="E21" t="s" s="56">
        <v>20</v>
      </c>
      <c r="F21" s="58">
        <f>0.736+0.884</f>
        <v>1.62</v>
      </c>
      <c r="G21" s="59">
        <v>16</v>
      </c>
      <c r="H21" s="60">
        <f>F21:F21*G21:G21</f>
        <v>25.92</v>
      </c>
    </row>
    <row r="22" s="39" customFormat="1" ht="22.5" customHeight="1" hidden="1">
      <c r="A22" t="s" s="47">
        <v>17</v>
      </c>
      <c r="B22" s="48">
        <v>80947</v>
      </c>
      <c r="C22" t="s" s="49">
        <v>18</v>
      </c>
      <c r="D22" t="s" s="50">
        <v>27</v>
      </c>
      <c r="E22" t="s" s="49">
        <v>20</v>
      </c>
      <c r="F22" s="51"/>
      <c r="G22" s="52">
        <v>7.801</v>
      </c>
      <c r="H22" s="53">
        <f>F22:F22*G22:G22</f>
        <v>0</v>
      </c>
    </row>
    <row r="23" s="39" customFormat="1" ht="22.5" customHeight="1">
      <c r="A23" t="s" s="54">
        <v>17</v>
      </c>
      <c r="B23" s="55">
        <v>80979</v>
      </c>
      <c r="C23" t="s" s="56">
        <v>18</v>
      </c>
      <c r="D23" t="s" s="57">
        <v>28</v>
      </c>
      <c r="E23" t="s" s="56">
        <v>20</v>
      </c>
      <c r="F23" s="58">
        <v>1.9</v>
      </c>
      <c r="G23" s="59">
        <v>7.143</v>
      </c>
      <c r="H23" s="60">
        <f>F23:F23*G23:G23</f>
        <v>13.5717</v>
      </c>
    </row>
    <row r="24" s="39" customFormat="1" ht="22.5" customHeight="1" hidden="1">
      <c r="A24" t="s" s="47">
        <v>17</v>
      </c>
      <c r="B24" s="48">
        <v>80014</v>
      </c>
      <c r="C24" t="s" s="49">
        <v>18</v>
      </c>
      <c r="D24" t="s" s="50">
        <v>29</v>
      </c>
      <c r="E24" t="s" s="49">
        <v>20</v>
      </c>
      <c r="F24" s="51"/>
      <c r="G24" s="52">
        <v>7.143</v>
      </c>
      <c r="H24" s="53">
        <f>F24:F24*G24:G24</f>
        <v>0</v>
      </c>
    </row>
    <row r="25" s="39" customFormat="1" ht="22.5" customHeight="1">
      <c r="A25" t="s" s="54">
        <v>17</v>
      </c>
      <c r="B25" s="55">
        <v>80269</v>
      </c>
      <c r="C25" t="s" s="56">
        <v>18</v>
      </c>
      <c r="D25" t="s" s="57">
        <v>30</v>
      </c>
      <c r="E25" t="s" s="56">
        <v>20</v>
      </c>
      <c r="F25" s="58">
        <v>0.5</v>
      </c>
      <c r="G25" s="59">
        <v>7.801</v>
      </c>
      <c r="H25" s="60">
        <f>F25:F25*G25:G25</f>
        <v>3.9005</v>
      </c>
    </row>
    <row r="26" s="39" customFormat="1" ht="22.5" customHeight="1" hidden="1">
      <c r="A26" t="s" s="47">
        <v>17</v>
      </c>
      <c r="B26" s="48">
        <v>80333</v>
      </c>
      <c r="C26" t="s" s="49">
        <v>18</v>
      </c>
      <c r="D26" t="s" s="50">
        <v>31</v>
      </c>
      <c r="E26" t="s" s="49">
        <v>22</v>
      </c>
      <c r="F26" s="51"/>
      <c r="G26" s="52">
        <v>2.86</v>
      </c>
      <c r="H26" s="53">
        <f>F26:F26*G26:G26</f>
        <v>0</v>
      </c>
    </row>
    <row r="27" s="39" customFormat="1" ht="22.5" customHeight="1" hidden="1">
      <c r="A27" t="s" s="54">
        <v>17</v>
      </c>
      <c r="B27" s="55">
        <v>80032</v>
      </c>
      <c r="C27" t="s" s="56">
        <v>18</v>
      </c>
      <c r="D27" t="s" s="57">
        <v>32</v>
      </c>
      <c r="E27" t="s" s="56">
        <v>20</v>
      </c>
      <c r="F27" s="62"/>
      <c r="G27" s="59">
        <v>6.484</v>
      </c>
      <c r="H27" s="60">
        <f>F27:F27*G27:G27</f>
        <v>0</v>
      </c>
    </row>
    <row r="28" s="39" customFormat="1" ht="22.5" customHeight="1">
      <c r="A28" t="s" s="47">
        <v>24</v>
      </c>
      <c r="B28" s="48">
        <v>900051</v>
      </c>
      <c r="C28" t="s" s="49">
        <v>18</v>
      </c>
      <c r="D28" t="s" s="50">
        <v>33</v>
      </c>
      <c r="E28" t="s" s="49">
        <v>20</v>
      </c>
      <c r="F28" s="61">
        <v>2.08</v>
      </c>
      <c r="G28" s="52">
        <v>36</v>
      </c>
      <c r="H28" s="53">
        <f>F28:F28*G28:G28</f>
        <v>74.88</v>
      </c>
    </row>
    <row r="29" s="39" customFormat="1" ht="22.5" customHeight="1" hidden="1">
      <c r="A29" t="s" s="54">
        <v>17</v>
      </c>
      <c r="B29" s="55">
        <v>80043</v>
      </c>
      <c r="C29" t="s" s="56">
        <v>18</v>
      </c>
      <c r="D29" t="s" s="57">
        <v>34</v>
      </c>
      <c r="E29" t="s" s="56">
        <v>35</v>
      </c>
      <c r="F29" s="62"/>
      <c r="G29" s="59">
        <v>1.643</v>
      </c>
      <c r="H29" s="60">
        <f>F29:F29*G29:G29</f>
        <v>0</v>
      </c>
    </row>
    <row r="30" s="39" customFormat="1" ht="22.5" customHeight="1" hidden="1">
      <c r="A30" t="s" s="47">
        <v>17</v>
      </c>
      <c r="B30" s="48">
        <v>80028</v>
      </c>
      <c r="C30" t="s" s="49">
        <v>18</v>
      </c>
      <c r="D30" t="s" s="50">
        <v>36</v>
      </c>
      <c r="E30" t="s" s="49">
        <v>35</v>
      </c>
      <c r="F30" s="51"/>
      <c r="G30" s="52">
        <v>2.363</v>
      </c>
      <c r="H30" s="53">
        <f>F30:F30*G30:G30</f>
        <v>0</v>
      </c>
    </row>
    <row r="31" s="39" customFormat="1" ht="22.5" customHeight="1" hidden="1">
      <c r="A31" t="s" s="54">
        <v>17</v>
      </c>
      <c r="B31" s="55">
        <v>80125</v>
      </c>
      <c r="C31" t="s" s="56">
        <v>18</v>
      </c>
      <c r="D31" t="s" s="57">
        <v>37</v>
      </c>
      <c r="E31" t="s" s="56">
        <v>20</v>
      </c>
      <c r="F31" s="62"/>
      <c r="G31" s="59">
        <v>8.263999999999999</v>
      </c>
      <c r="H31" s="60">
        <f>F31:F31*G31:G31</f>
        <v>0</v>
      </c>
    </row>
    <row r="32" s="39" customFormat="1" ht="22.5" customHeight="1" hidden="1">
      <c r="A32" t="s" s="47">
        <v>17</v>
      </c>
      <c r="B32" s="48">
        <v>48101</v>
      </c>
      <c r="C32" t="s" s="49">
        <v>18</v>
      </c>
      <c r="D32" t="s" s="50">
        <v>38</v>
      </c>
      <c r="E32" t="s" s="49">
        <v>20</v>
      </c>
      <c r="F32" s="51"/>
      <c r="G32" s="52">
        <v>4.89</v>
      </c>
      <c r="H32" s="53">
        <f>F32:F32*G32:G32</f>
        <v>0</v>
      </c>
    </row>
    <row r="33" s="39" customFormat="1" ht="22.5" customHeight="1" hidden="1">
      <c r="A33" t="s" s="54">
        <v>17</v>
      </c>
      <c r="B33" s="55">
        <v>80300</v>
      </c>
      <c r="C33" t="s" s="56">
        <v>18</v>
      </c>
      <c r="D33" t="s" s="57">
        <v>39</v>
      </c>
      <c r="E33" t="s" s="56">
        <v>20</v>
      </c>
      <c r="F33" s="62"/>
      <c r="G33" s="59">
        <v>12.365</v>
      </c>
      <c r="H33" s="60">
        <f>F33:F33*G33:G33</f>
        <v>0</v>
      </c>
    </row>
    <row r="34" s="39" customFormat="1" ht="22.5" customHeight="1">
      <c r="A34" t="s" s="47">
        <v>17</v>
      </c>
      <c r="B34" s="48">
        <v>81645</v>
      </c>
      <c r="C34" t="s" s="49">
        <v>18</v>
      </c>
      <c r="D34" t="s" s="50">
        <v>40</v>
      </c>
      <c r="E34" t="s" s="49">
        <v>20</v>
      </c>
      <c r="F34" s="61">
        <v>0.5</v>
      </c>
      <c r="G34" s="52">
        <f>6.44*2</f>
        <v>12.88</v>
      </c>
      <c r="H34" s="53">
        <f>F34:F34*G34:G34</f>
        <v>6.44</v>
      </c>
    </row>
    <row r="35" s="39" customFormat="1" ht="22.5" customHeight="1">
      <c r="A35" t="s" s="54">
        <v>24</v>
      </c>
      <c r="B35" s="55">
        <v>131106</v>
      </c>
      <c r="C35" t="s" s="56">
        <v>18</v>
      </c>
      <c r="D35" t="s" s="57">
        <v>41</v>
      </c>
      <c r="E35" t="s" s="56">
        <v>20</v>
      </c>
      <c r="F35" s="58">
        <v>3.77</v>
      </c>
      <c r="G35" s="59">
        <v>23</v>
      </c>
      <c r="H35" s="60">
        <f>F35:F35*G35:G35</f>
        <v>86.70999999999999</v>
      </c>
    </row>
    <row r="36" s="39" customFormat="1" ht="22.5" customHeight="1">
      <c r="A36" t="s" s="47">
        <v>24</v>
      </c>
      <c r="B36" s="48">
        <v>900117</v>
      </c>
      <c r="C36" t="s" s="49">
        <v>18</v>
      </c>
      <c r="D36" t="s" s="50">
        <v>42</v>
      </c>
      <c r="E36" t="s" s="49">
        <v>20</v>
      </c>
      <c r="F36" s="61">
        <v>3.633</v>
      </c>
      <c r="G36" s="52">
        <v>13.99</v>
      </c>
      <c r="H36" s="53">
        <f>F36:F36*G36:G36</f>
        <v>50.82567</v>
      </c>
    </row>
    <row r="37" s="39" customFormat="1" ht="22.5" customHeight="1">
      <c r="A37" t="s" s="54">
        <v>17</v>
      </c>
      <c r="B37" s="55">
        <v>82653</v>
      </c>
      <c r="C37" t="s" s="56">
        <v>18</v>
      </c>
      <c r="D37" t="s" s="57">
        <v>43</v>
      </c>
      <c r="E37" t="s" s="56">
        <v>20</v>
      </c>
      <c r="F37" s="58">
        <v>1</v>
      </c>
      <c r="G37" s="59">
        <v>7.35</v>
      </c>
      <c r="H37" s="60">
        <f>F37:F37*G37:G37</f>
        <v>7.35</v>
      </c>
    </row>
    <row r="38" s="39" customFormat="1" ht="22.5" customHeight="1">
      <c r="A38" t="s" s="47">
        <v>17</v>
      </c>
      <c r="B38" s="48">
        <v>81653</v>
      </c>
      <c r="C38" t="s" s="49">
        <v>18</v>
      </c>
      <c r="D38" t="s" s="50">
        <v>44</v>
      </c>
      <c r="E38" t="s" s="49">
        <v>22</v>
      </c>
      <c r="F38" s="61">
        <v>12</v>
      </c>
      <c r="G38" s="52">
        <v>3.174</v>
      </c>
      <c r="H38" s="53">
        <f>F38:F38*G38:G38</f>
        <v>38.088</v>
      </c>
    </row>
    <row r="39" s="39" customFormat="1" ht="22.5" customHeight="1" hidden="1">
      <c r="A39" t="s" s="54">
        <v>17</v>
      </c>
      <c r="B39" s="55">
        <v>47301</v>
      </c>
      <c r="C39" t="s" s="56">
        <v>18</v>
      </c>
      <c r="D39" t="s" s="57">
        <v>45</v>
      </c>
      <c r="E39" t="s" s="56">
        <v>22</v>
      </c>
      <c r="F39" s="62"/>
      <c r="G39" s="59">
        <v>2.309</v>
      </c>
      <c r="H39" s="60">
        <f>F39:F39*G39:G39</f>
        <v>0</v>
      </c>
    </row>
    <row r="40" s="39" customFormat="1" ht="22.5" customHeight="1">
      <c r="A40" t="s" s="47">
        <v>17</v>
      </c>
      <c r="B40" s="48">
        <v>81235</v>
      </c>
      <c r="C40" t="s" s="49">
        <v>18</v>
      </c>
      <c r="D40" t="s" s="50">
        <v>46</v>
      </c>
      <c r="E40" t="s" s="49">
        <v>22</v>
      </c>
      <c r="F40" s="61">
        <v>13</v>
      </c>
      <c r="G40" s="52">
        <v>1.078</v>
      </c>
      <c r="H40" s="53">
        <f>F40:F40*G40:G40</f>
        <v>14.014</v>
      </c>
    </row>
    <row r="41" s="39" customFormat="1" ht="22.5" customHeight="1">
      <c r="A41" t="s" s="54">
        <v>17</v>
      </c>
      <c r="B41" s="55">
        <v>80296</v>
      </c>
      <c r="C41" t="s" s="56">
        <v>18</v>
      </c>
      <c r="D41" t="s" s="57">
        <v>47</v>
      </c>
      <c r="E41" t="s" s="56">
        <v>22</v>
      </c>
      <c r="F41" s="58">
        <v>0</v>
      </c>
      <c r="G41" s="59">
        <v>3.352</v>
      </c>
      <c r="H41" s="60">
        <f>F41:F41*G41:G41</f>
        <v>0</v>
      </c>
    </row>
    <row r="42" s="39" customFormat="1" ht="22.5" customHeight="1" hidden="1">
      <c r="A42" t="s" s="47">
        <v>17</v>
      </c>
      <c r="B42" s="48">
        <v>81244</v>
      </c>
      <c r="C42" t="s" s="49">
        <v>18</v>
      </c>
      <c r="D42" t="s" s="50">
        <v>48</v>
      </c>
      <c r="E42" t="s" s="49">
        <v>22</v>
      </c>
      <c r="F42" s="51"/>
      <c r="G42" s="52">
        <v>2.38</v>
      </c>
      <c r="H42" s="53">
        <f>F42:F42*G42:G42</f>
        <v>0</v>
      </c>
    </row>
    <row r="43" s="39" customFormat="1" ht="22.5" customHeight="1">
      <c r="A43" t="s" s="54">
        <v>17</v>
      </c>
      <c r="B43" s="55">
        <v>81118</v>
      </c>
      <c r="C43" t="s" s="56">
        <v>18</v>
      </c>
      <c r="D43" t="s" s="57">
        <v>49</v>
      </c>
      <c r="E43" t="s" s="56">
        <v>35</v>
      </c>
      <c r="F43" s="58">
        <v>6</v>
      </c>
      <c r="G43" s="59">
        <v>6.354</v>
      </c>
      <c r="H43" s="60">
        <f>F43:F43*G43:G43</f>
        <v>38.124</v>
      </c>
    </row>
    <row r="44" s="39" customFormat="1" ht="22.5" customHeight="1">
      <c r="A44" t="s" s="47">
        <v>17</v>
      </c>
      <c r="B44" s="48">
        <v>40052</v>
      </c>
      <c r="C44" t="s" s="49">
        <v>18</v>
      </c>
      <c r="D44" t="s" s="50">
        <v>50</v>
      </c>
      <c r="E44" t="s" s="49">
        <v>22</v>
      </c>
      <c r="F44" s="61">
        <v>0</v>
      </c>
      <c r="G44" s="52">
        <v>4.393</v>
      </c>
      <c r="H44" s="53">
        <f>F44:F44*G44:G44</f>
        <v>0</v>
      </c>
    </row>
    <row r="45" s="39" customFormat="1" ht="22.5" customHeight="1">
      <c r="A45" t="s" s="54">
        <v>17</v>
      </c>
      <c r="B45" s="55">
        <v>80699</v>
      </c>
      <c r="C45" t="s" s="56">
        <v>18</v>
      </c>
      <c r="D45" t="s" s="57">
        <v>51</v>
      </c>
      <c r="E45" t="s" s="56">
        <v>20</v>
      </c>
      <c r="F45" s="58">
        <v>0.5</v>
      </c>
      <c r="G45" s="59">
        <f>5.886*2</f>
        <v>11.772</v>
      </c>
      <c r="H45" s="60">
        <f>F45:F45*G45:G45</f>
        <v>5.886</v>
      </c>
    </row>
    <row r="46" s="39" customFormat="1" ht="22.5" customHeight="1">
      <c r="A46" t="s" s="47">
        <v>24</v>
      </c>
      <c r="B46" s="48">
        <v>900048</v>
      </c>
      <c r="C46" t="s" s="49">
        <v>18</v>
      </c>
      <c r="D46" t="s" s="50">
        <v>52</v>
      </c>
      <c r="E46" t="s" s="49">
        <v>20</v>
      </c>
      <c r="F46" s="61">
        <v>7</v>
      </c>
      <c r="G46" s="52">
        <v>6.5</v>
      </c>
      <c r="H46" s="53">
        <f>F46:F46*G46:G46</f>
        <v>45.5</v>
      </c>
    </row>
    <row r="47" s="39" customFormat="1" ht="22.5" customHeight="1">
      <c r="A47" t="s" s="54">
        <v>24</v>
      </c>
      <c r="B47" s="55">
        <v>151012</v>
      </c>
      <c r="C47" t="s" s="56">
        <v>18</v>
      </c>
      <c r="D47" t="s" s="57">
        <v>53</v>
      </c>
      <c r="E47" t="s" s="56">
        <v>20</v>
      </c>
      <c r="F47" s="58">
        <f>0.38+3.246</f>
        <v>3.626</v>
      </c>
      <c r="G47" s="59">
        <v>9.9</v>
      </c>
      <c r="H47" s="60">
        <f>F47:F47*G47:G47</f>
        <v>35.8974</v>
      </c>
    </row>
    <row r="48" s="39" customFormat="1" ht="22.5" customHeight="1" hidden="1">
      <c r="A48" t="s" s="47">
        <v>17</v>
      </c>
      <c r="B48" s="48">
        <v>41301</v>
      </c>
      <c r="C48" t="s" s="49">
        <v>18</v>
      </c>
      <c r="D48" t="s" s="50">
        <v>54</v>
      </c>
      <c r="E48" t="s" s="49">
        <v>20</v>
      </c>
      <c r="F48" s="51"/>
      <c r="G48" s="52">
        <v>5.98</v>
      </c>
      <c r="H48" s="53">
        <f>F48:F48*G48:G48</f>
        <v>0</v>
      </c>
    </row>
    <row r="49" s="39" customFormat="1" ht="22.5" customHeight="1" hidden="1">
      <c r="A49" t="s" s="54">
        <v>17</v>
      </c>
      <c r="B49" s="55">
        <v>80280</v>
      </c>
      <c r="C49" t="s" s="56">
        <v>18</v>
      </c>
      <c r="D49" t="s" s="57">
        <v>55</v>
      </c>
      <c r="E49" t="s" s="56">
        <v>20</v>
      </c>
      <c r="F49" s="62"/>
      <c r="G49" s="59">
        <v>5.672</v>
      </c>
      <c r="H49" s="60">
        <f>F49:F49*G49:G49</f>
        <v>0</v>
      </c>
    </row>
    <row r="50" s="39" customFormat="1" ht="22.5" customHeight="1">
      <c r="A50" t="s" s="47">
        <v>24</v>
      </c>
      <c r="B50" s="48">
        <v>131072</v>
      </c>
      <c r="C50" t="s" s="49">
        <v>18</v>
      </c>
      <c r="D50" t="s" s="50">
        <v>56</v>
      </c>
      <c r="E50" t="s" s="49">
        <v>20</v>
      </c>
      <c r="F50" s="61">
        <f>0.987*2</f>
        <v>1.974</v>
      </c>
      <c r="G50" s="52">
        <v>25</v>
      </c>
      <c r="H50" s="53">
        <f>F50:F50*G50:G50</f>
        <v>49.35</v>
      </c>
    </row>
    <row r="51" s="39" customFormat="1" ht="22.5" customHeight="1">
      <c r="A51" t="s" s="54">
        <v>24</v>
      </c>
      <c r="B51" s="55">
        <v>131071</v>
      </c>
      <c r="C51" t="s" s="56">
        <v>18</v>
      </c>
      <c r="D51" t="s" s="57">
        <v>57</v>
      </c>
      <c r="E51" t="s" s="56">
        <v>20</v>
      </c>
      <c r="F51" s="58">
        <f>0.961+0.936</f>
        <v>1.897</v>
      </c>
      <c r="G51" s="59">
        <v>25.4</v>
      </c>
      <c r="H51" s="60">
        <f>F51:F51*G51:G51</f>
        <v>48.1838</v>
      </c>
    </row>
    <row r="52" s="39" customFormat="1" ht="22.5" customHeight="1" hidden="1">
      <c r="A52" t="s" s="47">
        <v>17</v>
      </c>
      <c r="B52" s="48">
        <v>80703</v>
      </c>
      <c r="C52" t="s" s="49">
        <v>18</v>
      </c>
      <c r="D52" t="s" s="50">
        <v>58</v>
      </c>
      <c r="E52" t="s" s="49">
        <v>35</v>
      </c>
      <c r="F52" s="51"/>
      <c r="G52" s="52">
        <v>0.313</v>
      </c>
      <c r="H52" s="53">
        <f>F52:F52*G52:G52</f>
        <v>0</v>
      </c>
    </row>
    <row r="53" s="39" customFormat="1" ht="22.5" customHeight="1" hidden="1">
      <c r="A53" t="s" s="54">
        <v>17</v>
      </c>
      <c r="B53" s="55">
        <v>80085</v>
      </c>
      <c r="C53" t="s" s="56">
        <v>18</v>
      </c>
      <c r="D53" t="s" s="57">
        <v>59</v>
      </c>
      <c r="E53" t="s" s="56">
        <v>20</v>
      </c>
      <c r="F53" s="62"/>
      <c r="G53" s="59">
        <v>1.47</v>
      </c>
      <c r="H53" s="60">
        <f>F53:F53*G53:G53</f>
        <v>0</v>
      </c>
      <c r="N53" t="s" s="63">
        <v>60</v>
      </c>
    </row>
    <row r="54" s="39" customFormat="1" ht="22.5" customHeight="1">
      <c r="A54" t="s" s="47">
        <v>17</v>
      </c>
      <c r="B54" s="48">
        <v>82707</v>
      </c>
      <c r="C54" t="s" s="49">
        <v>18</v>
      </c>
      <c r="D54" t="s" s="50">
        <v>61</v>
      </c>
      <c r="E54" t="s" s="49">
        <v>20</v>
      </c>
      <c r="F54" s="61">
        <v>0</v>
      </c>
      <c r="G54" s="52">
        <v>1.615</v>
      </c>
      <c r="H54" s="53">
        <f>F54:F54*G54:G54</f>
        <v>0</v>
      </c>
    </row>
    <row r="55" s="39" customFormat="1" ht="22.5" customHeight="1">
      <c r="A55" t="s" s="54">
        <v>24</v>
      </c>
      <c r="B55" s="55">
        <v>900003</v>
      </c>
      <c r="C55" t="s" s="56">
        <v>18</v>
      </c>
      <c r="D55" t="s" s="64">
        <v>62</v>
      </c>
      <c r="E55" t="s" s="56">
        <v>20</v>
      </c>
      <c r="F55" s="58">
        <v>4</v>
      </c>
      <c r="G55" s="59">
        <v>7.78</v>
      </c>
      <c r="H55" s="60">
        <f>F55:F55*G55:G55</f>
        <v>31.12</v>
      </c>
    </row>
    <row r="56" s="39" customFormat="1" ht="22.5" customHeight="1">
      <c r="A56" t="s" s="47">
        <v>24</v>
      </c>
      <c r="B56" s="48">
        <v>900004</v>
      </c>
      <c r="C56" t="s" s="49">
        <v>18</v>
      </c>
      <c r="D56" t="s" s="50">
        <v>63</v>
      </c>
      <c r="E56" t="s" s="49">
        <v>20</v>
      </c>
      <c r="F56" s="61">
        <v>3.96</v>
      </c>
      <c r="G56" s="52">
        <v>4.68</v>
      </c>
      <c r="H56" s="52">
        <f>G56:G56*F56:F56</f>
        <v>18.5328</v>
      </c>
    </row>
    <row r="57" s="39" customFormat="1" ht="22.5" customHeight="1" hidden="1">
      <c r="A57" t="s" s="54">
        <v>17</v>
      </c>
      <c r="B57" s="55">
        <v>82657</v>
      </c>
      <c r="C57" t="s" s="56">
        <v>18</v>
      </c>
      <c r="D57" t="s" s="57">
        <v>64</v>
      </c>
      <c r="E57" t="s" s="56">
        <v>20</v>
      </c>
      <c r="F57" s="62"/>
      <c r="G57" s="59">
        <v>10.769</v>
      </c>
      <c r="H57" s="60">
        <f>F57:F57*G57:G57</f>
        <v>0</v>
      </c>
    </row>
    <row r="58" s="39" customFormat="1" ht="22.5" customHeight="1" hidden="1">
      <c r="A58" t="s" s="47">
        <v>17</v>
      </c>
      <c r="B58" s="48">
        <v>80828</v>
      </c>
      <c r="C58" t="s" s="49">
        <v>18</v>
      </c>
      <c r="D58" t="s" s="50">
        <v>65</v>
      </c>
      <c r="E58" t="s" s="49">
        <v>66</v>
      </c>
      <c r="F58" s="51"/>
      <c r="G58" s="52">
        <v>4.615</v>
      </c>
      <c r="H58" s="53">
        <f>F58:F58*G58:G58</f>
        <v>0</v>
      </c>
    </row>
    <row r="59" s="39" customFormat="1" ht="22.5" customHeight="1">
      <c r="A59" t="s" s="54">
        <v>17</v>
      </c>
      <c r="B59" s="55">
        <v>80001</v>
      </c>
      <c r="C59" t="s" s="56">
        <v>18</v>
      </c>
      <c r="D59" t="s" s="57">
        <v>67</v>
      </c>
      <c r="E59" t="s" s="56">
        <v>22</v>
      </c>
      <c r="F59" s="58">
        <v>5</v>
      </c>
      <c r="G59" s="59">
        <v>0.625</v>
      </c>
      <c r="H59" s="60">
        <f>F59:F59*G59:G59</f>
        <v>3.125</v>
      </c>
    </row>
    <row r="60" s="39" customFormat="1" ht="22.5" customHeight="1" hidden="1">
      <c r="A60" t="s" s="47">
        <v>17</v>
      </c>
      <c r="B60" s="48">
        <v>40299</v>
      </c>
      <c r="C60" t="s" s="49">
        <v>18</v>
      </c>
      <c r="D60" t="s" s="50">
        <v>68</v>
      </c>
      <c r="E60" t="s" s="49">
        <v>20</v>
      </c>
      <c r="F60" s="51"/>
      <c r="G60" s="52">
        <v>4.98</v>
      </c>
      <c r="H60" s="53">
        <f>F60:F60*G60:G60</f>
        <v>0</v>
      </c>
    </row>
    <row r="61" s="39" customFormat="1" ht="22.5" customHeight="1" hidden="1">
      <c r="A61" t="s" s="54">
        <v>17</v>
      </c>
      <c r="B61" s="55">
        <v>80520</v>
      </c>
      <c r="C61" t="s" s="56">
        <v>18</v>
      </c>
      <c r="D61" t="s" s="57">
        <v>69</v>
      </c>
      <c r="E61" t="s" s="56">
        <v>35</v>
      </c>
      <c r="F61" s="62"/>
      <c r="G61" s="59">
        <v>7.335</v>
      </c>
      <c r="H61" s="60">
        <f>F61:F61*G61:G61</f>
        <v>0</v>
      </c>
    </row>
    <row r="62" s="39" customFormat="1" ht="22.5" customHeight="1" hidden="1">
      <c r="A62" t="s" s="47">
        <v>17</v>
      </c>
      <c r="B62" s="48">
        <v>80195</v>
      </c>
      <c r="C62" t="s" s="49">
        <v>18</v>
      </c>
      <c r="D62" t="s" s="50">
        <v>70</v>
      </c>
      <c r="E62" t="s" s="49">
        <v>20</v>
      </c>
      <c r="F62" s="51"/>
      <c r="G62" s="52">
        <v>5.725</v>
      </c>
      <c r="H62" s="53">
        <f>F62:F62*G62:G62</f>
        <v>0</v>
      </c>
    </row>
    <row r="63" s="39" customFormat="1" ht="22.5" customHeight="1" hidden="1">
      <c r="A63" t="s" s="54">
        <v>17</v>
      </c>
      <c r="B63" s="55">
        <v>82221</v>
      </c>
      <c r="C63" t="s" s="56">
        <v>18</v>
      </c>
      <c r="D63" t="s" s="57">
        <v>71</v>
      </c>
      <c r="E63" t="s" s="56">
        <v>20</v>
      </c>
      <c r="F63" s="62"/>
      <c r="G63" s="59">
        <v>8.776999999999999</v>
      </c>
      <c r="H63" s="60">
        <f>F63:F63*G63:G63</f>
        <v>0</v>
      </c>
    </row>
    <row r="64" s="39" customFormat="1" ht="22.5" customHeight="1">
      <c r="A64" t="s" s="47">
        <v>24</v>
      </c>
      <c r="B64" s="48">
        <v>900098</v>
      </c>
      <c r="C64" t="s" s="49">
        <v>18</v>
      </c>
      <c r="D64" t="s" s="50">
        <v>72</v>
      </c>
      <c r="E64" t="s" s="49">
        <v>20</v>
      </c>
      <c r="F64" s="61">
        <v>7</v>
      </c>
      <c r="G64" s="52">
        <v>5.79</v>
      </c>
      <c r="H64" s="53">
        <f>F64:F64*G64:G64</f>
        <v>40.53</v>
      </c>
    </row>
    <row r="65" s="39" customFormat="1" ht="22.5" customHeight="1" hidden="1">
      <c r="A65" t="s" s="54">
        <v>17</v>
      </c>
      <c r="B65" s="55">
        <v>48100</v>
      </c>
      <c r="C65" t="s" s="56">
        <v>18</v>
      </c>
      <c r="D65" t="s" s="57">
        <v>73</v>
      </c>
      <c r="E65" t="s" s="56">
        <v>20</v>
      </c>
      <c r="F65" s="62"/>
      <c r="G65" s="59">
        <v>5.77</v>
      </c>
      <c r="H65" s="60">
        <f>F65:F65*G65:G65</f>
        <v>0</v>
      </c>
    </row>
    <row r="66" s="39" customFormat="1" ht="22.5" customHeight="1">
      <c r="A66" t="s" s="47">
        <v>24</v>
      </c>
      <c r="B66" s="48">
        <v>151005</v>
      </c>
      <c r="C66" t="s" s="49">
        <v>18</v>
      </c>
      <c r="D66" t="s" s="50">
        <v>74</v>
      </c>
      <c r="E66" t="s" s="49">
        <v>20</v>
      </c>
      <c r="F66" s="61">
        <f>0.752+0.922</f>
        <v>1.674</v>
      </c>
      <c r="G66" s="52">
        <v>17.1</v>
      </c>
      <c r="H66" s="53">
        <f>F66:F66*G66:G66</f>
        <v>28.6254</v>
      </c>
    </row>
    <row r="67" s="39" customFormat="1" ht="22.5" customHeight="1">
      <c r="A67" t="s" s="54">
        <v>24</v>
      </c>
      <c r="B67" s="55">
        <v>151009</v>
      </c>
      <c r="C67" t="s" s="56">
        <v>18</v>
      </c>
      <c r="D67" t="s" s="57">
        <v>75</v>
      </c>
      <c r="E67" t="s" s="56">
        <v>20</v>
      </c>
      <c r="F67" s="58">
        <f>1.522+0.76+0.75+0.336</f>
        <v>3.368</v>
      </c>
      <c r="G67" s="59">
        <v>17.1</v>
      </c>
      <c r="H67" s="60">
        <f>F67:F67*G67:G67</f>
        <v>57.5928</v>
      </c>
    </row>
    <row r="68" s="39" customFormat="1" ht="22.5" customHeight="1">
      <c r="A68" t="s" s="47">
        <v>24</v>
      </c>
      <c r="B68" s="48">
        <v>121035</v>
      </c>
      <c r="C68" t="s" s="49">
        <v>18</v>
      </c>
      <c r="D68" t="s" s="50">
        <v>76</v>
      </c>
      <c r="E68" t="s" s="49">
        <v>20</v>
      </c>
      <c r="F68" s="61">
        <v>15.32</v>
      </c>
      <c r="G68" s="52">
        <v>11.2</v>
      </c>
      <c r="H68" s="53">
        <f>F68:F68*G68:G68</f>
        <v>171.584</v>
      </c>
    </row>
    <row r="69" s="39" customFormat="1" ht="22.5" customHeight="1" hidden="1">
      <c r="A69" t="s" s="54">
        <v>17</v>
      </c>
      <c r="B69" s="55">
        <v>81913</v>
      </c>
      <c r="C69" t="s" s="56">
        <v>18</v>
      </c>
      <c r="D69" t="s" s="57">
        <v>77</v>
      </c>
      <c r="E69" t="s" s="56">
        <v>35</v>
      </c>
      <c r="F69" s="62"/>
      <c r="G69" s="59">
        <v>1.305</v>
      </c>
      <c r="H69" s="60">
        <f>F69:F69*G69:G69</f>
        <v>0</v>
      </c>
    </row>
    <row r="70" s="39" customFormat="1" ht="22.5" customHeight="1">
      <c r="A70" t="s" s="47">
        <v>17</v>
      </c>
      <c r="B70" s="48">
        <v>81984</v>
      </c>
      <c r="C70" t="s" s="49">
        <v>18</v>
      </c>
      <c r="D70" t="s" s="50">
        <v>78</v>
      </c>
      <c r="E70" t="s" s="49">
        <v>35</v>
      </c>
      <c r="F70" s="61">
        <v>21</v>
      </c>
      <c r="G70" s="52">
        <v>1.561</v>
      </c>
      <c r="H70" s="53">
        <f>F70:F70*G70:G70</f>
        <v>32.781</v>
      </c>
    </row>
    <row r="71" s="39" customFormat="1" ht="22.5" customHeight="1" hidden="1">
      <c r="A71" t="s" s="54">
        <v>17</v>
      </c>
      <c r="B71" s="55">
        <v>82576</v>
      </c>
      <c r="C71" t="s" s="56">
        <v>18</v>
      </c>
      <c r="D71" t="s" s="57">
        <v>79</v>
      </c>
      <c r="E71" t="s" s="56">
        <v>35</v>
      </c>
      <c r="F71" s="62"/>
      <c r="G71" s="59">
        <v>0.223</v>
      </c>
      <c r="H71" s="60">
        <f>F71:F71*G71:G71</f>
        <v>0</v>
      </c>
    </row>
    <row r="72" s="39" customFormat="1" ht="22.5" customHeight="1" hidden="1">
      <c r="A72" t="s" s="47">
        <v>17</v>
      </c>
      <c r="B72" s="48">
        <v>81675</v>
      </c>
      <c r="C72" t="s" s="49">
        <v>18</v>
      </c>
      <c r="D72" t="s" s="50">
        <v>80</v>
      </c>
      <c r="E72" t="s" s="49">
        <v>35</v>
      </c>
      <c r="F72" s="51"/>
      <c r="G72" s="52">
        <v>0.159</v>
      </c>
      <c r="H72" s="53">
        <f>F72:F72*G72:G72</f>
        <v>0</v>
      </c>
    </row>
    <row r="73" s="39" customFormat="1" ht="22.5" customHeight="1">
      <c r="A73" t="s" s="54">
        <v>17</v>
      </c>
      <c r="B73" s="55">
        <v>82871</v>
      </c>
      <c r="C73" t="s" s="56">
        <v>18</v>
      </c>
      <c r="D73" t="s" s="57">
        <v>81</v>
      </c>
      <c r="E73" t="s" s="56">
        <v>35</v>
      </c>
      <c r="F73" s="58">
        <v>17</v>
      </c>
      <c r="G73" s="59">
        <v>0.222</v>
      </c>
      <c r="H73" s="60">
        <f>F73:F73*G73:G73</f>
        <v>3.774</v>
      </c>
    </row>
    <row r="74" s="39" customFormat="1" ht="22.5" customHeight="1">
      <c r="A74" t="s" s="47">
        <v>24</v>
      </c>
      <c r="B74" s="48">
        <v>131047</v>
      </c>
      <c r="C74" t="s" s="49">
        <v>18</v>
      </c>
      <c r="D74" t="s" s="50">
        <v>82</v>
      </c>
      <c r="E74" t="s" s="49">
        <v>20</v>
      </c>
      <c r="F74" s="61">
        <f>1.2+8+0.94+0.815</f>
        <v>10.955</v>
      </c>
      <c r="G74" s="52">
        <v>19</v>
      </c>
      <c r="H74" s="53">
        <f>F74:F74*G74:G74</f>
        <v>208.145</v>
      </c>
    </row>
    <row r="75" s="39" customFormat="1" ht="22.5" customHeight="1">
      <c r="A75" t="s" s="54">
        <v>24</v>
      </c>
      <c r="B75" s="55">
        <v>900104</v>
      </c>
      <c r="C75" t="s" s="56">
        <v>18</v>
      </c>
      <c r="D75" t="s" s="57">
        <v>83</v>
      </c>
      <c r="E75" t="s" s="56">
        <v>20</v>
      </c>
      <c r="F75" s="58">
        <v>0.6</v>
      </c>
      <c r="G75" s="59">
        <v>6.99</v>
      </c>
      <c r="H75" s="60">
        <f>F75:F75*G75:G75</f>
        <v>4.194</v>
      </c>
    </row>
    <row r="76" s="39" customFormat="1" ht="22.5" customHeight="1">
      <c r="A76" t="s" s="47">
        <v>17</v>
      </c>
      <c r="B76" s="48">
        <v>82635</v>
      </c>
      <c r="C76" t="s" s="49">
        <v>18</v>
      </c>
      <c r="D76" t="s" s="50">
        <v>84</v>
      </c>
      <c r="E76" t="s" s="49">
        <v>20</v>
      </c>
      <c r="F76" s="61">
        <v>1.075</v>
      </c>
      <c r="G76" s="52">
        <v>13.097</v>
      </c>
      <c r="H76" s="53">
        <f>F76:F76*G76:G76</f>
        <v>14.079275</v>
      </c>
    </row>
    <row r="77" s="39" customFormat="1" ht="22.5" customHeight="1">
      <c r="A77" t="s" s="54">
        <v>24</v>
      </c>
      <c r="B77" s="55">
        <v>131062</v>
      </c>
      <c r="C77" t="s" s="56">
        <v>18</v>
      </c>
      <c r="D77" t="s" s="57">
        <v>85</v>
      </c>
      <c r="E77" t="s" s="56">
        <v>20</v>
      </c>
      <c r="F77" s="58">
        <v>0</v>
      </c>
      <c r="G77" s="59">
        <v>17</v>
      </c>
      <c r="H77" s="60">
        <f>F77:F77*G77:G77</f>
        <v>0</v>
      </c>
    </row>
    <row r="78" s="39" customFormat="1" ht="22.5" customHeight="1">
      <c r="A78" t="s" s="47">
        <v>24</v>
      </c>
      <c r="B78" s="48">
        <v>131061</v>
      </c>
      <c r="C78" t="s" s="49">
        <v>18</v>
      </c>
      <c r="D78" t="s" s="50">
        <v>86</v>
      </c>
      <c r="E78" t="s" s="49">
        <v>20</v>
      </c>
      <c r="F78" s="61">
        <v>0</v>
      </c>
      <c r="G78" s="52">
        <v>17.5</v>
      </c>
      <c r="H78" s="53">
        <f>F78:F78*G78:G78</f>
        <v>0</v>
      </c>
    </row>
    <row r="79" s="39" customFormat="1" ht="22.5" customHeight="1">
      <c r="A79" t="s" s="54">
        <v>24</v>
      </c>
      <c r="B79" s="55">
        <v>131063</v>
      </c>
      <c r="C79" t="s" s="56">
        <v>18</v>
      </c>
      <c r="D79" t="s" s="57">
        <v>87</v>
      </c>
      <c r="E79" t="s" s="56">
        <v>20</v>
      </c>
      <c r="F79" s="58">
        <v>0</v>
      </c>
      <c r="G79" s="59">
        <v>16.7</v>
      </c>
      <c r="H79" s="60">
        <f>F79:F79*G79:G79</f>
        <v>0</v>
      </c>
    </row>
    <row r="80" s="39" customFormat="1" ht="22.5" customHeight="1">
      <c r="A80" t="s" s="47">
        <v>24</v>
      </c>
      <c r="B80" s="48">
        <v>131020</v>
      </c>
      <c r="C80" t="s" s="49">
        <v>18</v>
      </c>
      <c r="D80" t="s" s="50">
        <v>88</v>
      </c>
      <c r="E80" t="s" s="49">
        <v>20</v>
      </c>
      <c r="F80" s="61">
        <f>0.359+1.7</f>
        <v>2.059</v>
      </c>
      <c r="G80" s="52">
        <v>18.4</v>
      </c>
      <c r="H80" s="53">
        <f>F80:F80*G80:G80</f>
        <v>37.8856</v>
      </c>
    </row>
    <row r="81" s="39" customFormat="1" ht="22.5" customHeight="1">
      <c r="A81" t="s" s="54">
        <v>17</v>
      </c>
      <c r="B81" s="55">
        <v>81348</v>
      </c>
      <c r="C81" t="s" s="56">
        <v>18</v>
      </c>
      <c r="D81" t="s" s="57">
        <v>89</v>
      </c>
      <c r="E81" t="s" s="56">
        <v>22</v>
      </c>
      <c r="F81" s="58">
        <v>22</v>
      </c>
      <c r="G81" s="59">
        <v>5.038</v>
      </c>
      <c r="H81" s="60">
        <f>F81:F81*G81:G81</f>
        <v>110.836</v>
      </c>
    </row>
    <row r="82" s="39" customFormat="1" ht="22.5" customHeight="1">
      <c r="A82" t="s" s="47">
        <v>24</v>
      </c>
      <c r="B82" s="48">
        <v>900058</v>
      </c>
      <c r="C82" t="s" s="49">
        <v>18</v>
      </c>
      <c r="D82" t="s" s="50">
        <v>90</v>
      </c>
      <c r="E82" t="s" s="49">
        <v>20</v>
      </c>
      <c r="F82" s="61">
        <v>7.8</v>
      </c>
      <c r="G82" s="52">
        <v>5.12</v>
      </c>
      <c r="H82" s="53">
        <f>F82:F82*G82:G82</f>
        <v>39.936</v>
      </c>
    </row>
    <row r="83" s="39" customFormat="1" ht="22.5" customHeight="1">
      <c r="A83" t="s" s="54">
        <v>24</v>
      </c>
      <c r="B83" s="55">
        <v>900075</v>
      </c>
      <c r="C83" t="s" s="56">
        <v>18</v>
      </c>
      <c r="D83" t="s" s="57">
        <v>91</v>
      </c>
      <c r="E83" t="s" s="56">
        <v>20</v>
      </c>
      <c r="F83" s="58">
        <v>4.3</v>
      </c>
      <c r="G83" s="59">
        <v>10.5</v>
      </c>
      <c r="H83" s="60">
        <f>F83:F83*G83:G83</f>
        <v>45.15</v>
      </c>
    </row>
    <row r="84" s="39" customFormat="1" ht="22.5" customHeight="1">
      <c r="A84" t="s" s="47">
        <v>17</v>
      </c>
      <c r="B84" s="48">
        <v>82996</v>
      </c>
      <c r="C84" t="s" s="49">
        <v>18</v>
      </c>
      <c r="D84" t="s" s="50">
        <v>92</v>
      </c>
      <c r="E84" t="s" s="49">
        <v>22</v>
      </c>
      <c r="F84" s="61">
        <v>13</v>
      </c>
      <c r="G84" s="52">
        <v>4.98</v>
      </c>
      <c r="H84" s="53">
        <f>F84:F84*G84:G84</f>
        <v>64.73999999999999</v>
      </c>
    </row>
    <row r="85" s="39" customFormat="1" ht="22.5" customHeight="1" hidden="1">
      <c r="A85" t="s" s="54">
        <v>17</v>
      </c>
      <c r="B85" s="55">
        <v>82914</v>
      </c>
      <c r="C85" t="s" s="56">
        <v>18</v>
      </c>
      <c r="D85" t="s" s="57">
        <v>93</v>
      </c>
      <c r="E85" t="s" s="56">
        <v>22</v>
      </c>
      <c r="F85" s="62"/>
      <c r="G85" s="59">
        <v>5.22</v>
      </c>
      <c r="H85" s="60">
        <f>F85:F85*G85:G85</f>
        <v>0</v>
      </c>
    </row>
    <row r="86" s="39" customFormat="1" ht="22.5" customHeight="1" hidden="1">
      <c r="A86" t="s" s="47">
        <v>24</v>
      </c>
      <c r="B86" s="48">
        <v>900116</v>
      </c>
      <c r="C86" t="s" s="49">
        <v>18</v>
      </c>
      <c r="D86" t="s" s="50">
        <v>94</v>
      </c>
      <c r="E86" t="s" s="49">
        <v>20</v>
      </c>
      <c r="F86" s="51"/>
      <c r="G86" s="52">
        <v>5.31</v>
      </c>
      <c r="H86" s="53">
        <f>F86:F86*G86:G86</f>
        <v>0</v>
      </c>
    </row>
    <row r="87" s="39" customFormat="1" ht="22.5" customHeight="1" hidden="1">
      <c r="A87" t="s" s="54">
        <v>17</v>
      </c>
      <c r="B87" s="55">
        <v>80115</v>
      </c>
      <c r="C87" t="s" s="56">
        <v>18</v>
      </c>
      <c r="D87" t="s" s="57">
        <v>95</v>
      </c>
      <c r="E87" t="s" s="56">
        <v>20</v>
      </c>
      <c r="F87" s="62"/>
      <c r="G87" s="59">
        <v>10.22</v>
      </c>
      <c r="H87" s="60">
        <f>F87:F87*G87:G87</f>
        <v>0</v>
      </c>
    </row>
    <row r="88" s="39" customFormat="1" ht="22.5" customHeight="1">
      <c r="A88" t="s" s="47">
        <v>24</v>
      </c>
      <c r="B88" s="48">
        <v>900115</v>
      </c>
      <c r="C88" t="s" s="49">
        <v>18</v>
      </c>
      <c r="D88" t="s" s="50">
        <v>96</v>
      </c>
      <c r="E88" t="s" s="49">
        <v>20</v>
      </c>
      <c r="F88" s="61">
        <v>1.1</v>
      </c>
      <c r="G88" s="52">
        <v>8.039999999999999</v>
      </c>
      <c r="H88" s="53">
        <f>F88:F88*G88:G88</f>
        <v>8.843999999999999</v>
      </c>
    </row>
    <row r="89" s="39" customFormat="1" ht="22.5" customHeight="1">
      <c r="A89" t="s" s="54">
        <v>24</v>
      </c>
      <c r="B89" s="55">
        <v>900070</v>
      </c>
      <c r="C89" t="s" s="56">
        <v>18</v>
      </c>
      <c r="D89" t="s" s="57">
        <v>97</v>
      </c>
      <c r="E89" t="s" s="56">
        <v>20</v>
      </c>
      <c r="F89" s="58">
        <v>6</v>
      </c>
      <c r="G89" s="59">
        <v>8.300000000000001</v>
      </c>
      <c r="H89" s="60">
        <f>F89:F89*G89:G89</f>
        <v>49.8</v>
      </c>
    </row>
    <row r="90" s="39" customFormat="1" ht="22.5" customHeight="1">
      <c r="A90" t="s" s="47">
        <v>24</v>
      </c>
      <c r="B90" s="48">
        <v>900078</v>
      </c>
      <c r="C90" t="s" s="49">
        <v>18</v>
      </c>
      <c r="D90" t="s" s="50">
        <v>98</v>
      </c>
      <c r="E90" t="s" s="49">
        <v>20</v>
      </c>
      <c r="F90" s="61">
        <v>2.7</v>
      </c>
      <c r="G90" s="52">
        <v>7.9</v>
      </c>
      <c r="H90" s="53">
        <f>F90:F90*G90:G90</f>
        <v>21.33</v>
      </c>
    </row>
    <row r="91" s="39" customFormat="1" ht="22.5" customHeight="1">
      <c r="A91" t="s" s="54">
        <v>24</v>
      </c>
      <c r="B91" s="55">
        <v>900071</v>
      </c>
      <c r="C91" t="s" s="56">
        <v>18</v>
      </c>
      <c r="D91" t="s" s="57">
        <v>99</v>
      </c>
      <c r="E91" t="s" s="56">
        <v>20</v>
      </c>
      <c r="F91" s="58">
        <v>10</v>
      </c>
      <c r="G91" s="59">
        <v>7.7</v>
      </c>
      <c r="H91" s="60">
        <f>F91:F91*G91:G91</f>
        <v>77</v>
      </c>
    </row>
    <row r="92" s="39" customFormat="1" ht="22.5" customHeight="1">
      <c r="A92" t="s" s="47">
        <v>24</v>
      </c>
      <c r="B92" s="48">
        <v>900072</v>
      </c>
      <c r="C92" t="s" s="49">
        <v>18</v>
      </c>
      <c r="D92" t="s" s="50">
        <v>100</v>
      </c>
      <c r="E92" t="s" s="49">
        <v>20</v>
      </c>
      <c r="F92" s="61">
        <v>3.8</v>
      </c>
      <c r="G92" s="52">
        <v>9.1</v>
      </c>
      <c r="H92" s="53">
        <f>F92:F92*G92:G92</f>
        <v>34.58</v>
      </c>
    </row>
    <row r="93" s="39" customFormat="1" ht="22.5" customHeight="1">
      <c r="A93" t="s" s="54">
        <v>24</v>
      </c>
      <c r="B93" s="55">
        <v>900091</v>
      </c>
      <c r="C93" t="s" s="56">
        <v>18</v>
      </c>
      <c r="D93" t="s" s="57">
        <v>101</v>
      </c>
      <c r="E93" t="s" s="56">
        <v>20</v>
      </c>
      <c r="F93" s="58">
        <v>3.28</v>
      </c>
      <c r="G93" s="59">
        <v>9.789999999999999</v>
      </c>
      <c r="H93" s="60">
        <f>F93:F93*G93:G93</f>
        <v>32.1112</v>
      </c>
    </row>
    <row r="94" s="39" customFormat="1" ht="22.5" customHeight="1">
      <c r="A94" t="s" s="47">
        <v>24</v>
      </c>
      <c r="B94" s="48">
        <v>131073</v>
      </c>
      <c r="C94" t="s" s="49">
        <v>18</v>
      </c>
      <c r="D94" t="s" s="50">
        <v>102</v>
      </c>
      <c r="E94" t="s" s="49">
        <v>20</v>
      </c>
      <c r="F94" s="61">
        <f>0.17+1.834</f>
        <v>2.004</v>
      </c>
      <c r="G94" s="52">
        <v>15.9</v>
      </c>
      <c r="H94" s="53">
        <f>F94:F94*G94:G94</f>
        <v>31.8636</v>
      </c>
    </row>
    <row r="95" s="39" customFormat="1" ht="22.5" customHeight="1">
      <c r="A95" t="s" s="54">
        <v>24</v>
      </c>
      <c r="B95" s="55">
        <v>900095</v>
      </c>
      <c r="C95" t="s" s="56">
        <v>18</v>
      </c>
      <c r="D95" t="s" s="57">
        <v>103</v>
      </c>
      <c r="E95" t="s" s="56">
        <v>20</v>
      </c>
      <c r="F95" s="58">
        <f>3.78+0.14</f>
        <v>3.92</v>
      </c>
      <c r="G95" s="59">
        <v>11.2</v>
      </c>
      <c r="H95" s="60">
        <f>F95:F95*G95:G95</f>
        <v>43.904</v>
      </c>
    </row>
    <row r="96" s="39" customFormat="1" ht="22.5" customHeight="1">
      <c r="A96" t="s" s="47">
        <v>17</v>
      </c>
      <c r="B96" s="48">
        <v>48675</v>
      </c>
      <c r="C96" t="s" s="49">
        <v>18</v>
      </c>
      <c r="D96" t="s" s="50">
        <v>104</v>
      </c>
      <c r="E96" t="s" s="49">
        <v>20</v>
      </c>
      <c r="F96" s="61">
        <v>0</v>
      </c>
      <c r="G96" s="52">
        <f>4.45*2</f>
        <v>8.9</v>
      </c>
      <c r="H96" s="53">
        <f>F96:F96*G96:G96</f>
        <v>0</v>
      </c>
    </row>
    <row r="97" s="39" customFormat="1" ht="22.5" customHeight="1">
      <c r="A97" t="s" s="54">
        <v>17</v>
      </c>
      <c r="B97" s="55">
        <v>41049</v>
      </c>
      <c r="C97" t="s" s="56">
        <v>18</v>
      </c>
      <c r="D97" t="s" s="57">
        <v>105</v>
      </c>
      <c r="E97" t="s" s="56">
        <v>20</v>
      </c>
      <c r="F97" s="58">
        <v>0.15</v>
      </c>
      <c r="G97" s="59">
        <v>8.987</v>
      </c>
      <c r="H97" s="60">
        <f>F97:F97*G97:G97</f>
        <v>1.34805</v>
      </c>
    </row>
    <row r="98" s="39" customFormat="1" ht="22.5" customHeight="1" hidden="1">
      <c r="A98" t="s" s="47">
        <v>17</v>
      </c>
      <c r="B98" s="48">
        <v>49950</v>
      </c>
      <c r="C98" t="s" s="49">
        <v>18</v>
      </c>
      <c r="D98" t="s" s="50">
        <v>106</v>
      </c>
      <c r="E98" t="s" s="49">
        <v>20</v>
      </c>
      <c r="F98" s="51"/>
      <c r="G98" s="52">
        <v>6.374</v>
      </c>
      <c r="H98" s="53">
        <f>F98:F98*G98:G98</f>
        <v>0</v>
      </c>
    </row>
    <row r="99" s="39" customFormat="1" ht="22.5" customHeight="1" hidden="1">
      <c r="A99" t="s" s="54">
        <v>17</v>
      </c>
      <c r="B99" s="55">
        <v>40490</v>
      </c>
      <c r="C99" t="s" s="56">
        <v>18</v>
      </c>
      <c r="D99" t="s" s="57">
        <v>107</v>
      </c>
      <c r="E99" t="s" s="56">
        <v>20</v>
      </c>
      <c r="F99" s="62"/>
      <c r="G99" s="59">
        <v>12.516</v>
      </c>
      <c r="H99" s="60">
        <f>F99:F99*G99:G99</f>
        <v>0</v>
      </c>
    </row>
    <row r="100" s="39" customFormat="1" ht="22.5" customHeight="1" hidden="1">
      <c r="A100" t="s" s="47">
        <v>17</v>
      </c>
      <c r="B100" s="48">
        <v>81233</v>
      </c>
      <c r="C100" t="s" s="49">
        <v>18</v>
      </c>
      <c r="D100" t="s" s="50">
        <v>108</v>
      </c>
      <c r="E100" t="s" s="49">
        <v>22</v>
      </c>
      <c r="F100" s="51"/>
      <c r="G100" s="52">
        <v>2.418</v>
      </c>
      <c r="H100" s="53">
        <f>F100:F100*G100:G100</f>
        <v>0</v>
      </c>
    </row>
    <row r="101" s="39" customFormat="1" ht="22.5" customHeight="1">
      <c r="A101" t="s" s="54">
        <v>17</v>
      </c>
      <c r="B101" s="55">
        <v>82572</v>
      </c>
      <c r="C101" t="s" s="56">
        <v>18</v>
      </c>
      <c r="D101" t="s" s="57">
        <v>109</v>
      </c>
      <c r="E101" t="s" s="56">
        <v>35</v>
      </c>
      <c r="F101" s="58">
        <v>0</v>
      </c>
      <c r="G101" s="59">
        <v>0.252</v>
      </c>
      <c r="H101" s="60">
        <f>F101:F101*G101:G101</f>
        <v>0</v>
      </c>
    </row>
    <row r="102" s="39" customFormat="1" ht="22.5" customHeight="1" hidden="1">
      <c r="A102" t="s" s="47">
        <v>17</v>
      </c>
      <c r="B102" s="48">
        <v>80838</v>
      </c>
      <c r="C102" t="s" s="49">
        <v>18</v>
      </c>
      <c r="D102" t="s" s="50">
        <v>110</v>
      </c>
      <c r="E102" t="s" s="49">
        <v>35</v>
      </c>
      <c r="F102" s="51"/>
      <c r="G102" s="52">
        <v>0.195</v>
      </c>
      <c r="H102" s="53">
        <f>F102:F102*G102:G102</f>
        <v>0</v>
      </c>
    </row>
    <row r="103" s="39" customFormat="1" ht="22.5" customHeight="1" hidden="1">
      <c r="A103" t="s" s="54">
        <v>17</v>
      </c>
      <c r="B103" s="55">
        <v>82506</v>
      </c>
      <c r="C103" t="s" s="56">
        <v>18</v>
      </c>
      <c r="D103" t="s" s="57">
        <v>111</v>
      </c>
      <c r="E103" t="s" s="56">
        <v>35</v>
      </c>
      <c r="F103" s="62"/>
      <c r="G103" s="59">
        <v>0.12</v>
      </c>
      <c r="H103" s="60">
        <f>F103:F103*G103:G103</f>
        <v>0</v>
      </c>
    </row>
    <row r="104" s="39" customFormat="1" ht="22.5" customHeight="1" hidden="1">
      <c r="A104" t="s" s="47">
        <v>17</v>
      </c>
      <c r="B104" s="48">
        <v>81896</v>
      </c>
      <c r="C104" t="s" s="49">
        <v>18</v>
      </c>
      <c r="D104" t="s" s="50">
        <v>112</v>
      </c>
      <c r="E104" t="s" s="49">
        <v>35</v>
      </c>
      <c r="F104" s="51"/>
      <c r="G104" s="52">
        <v>0.133</v>
      </c>
      <c r="H104" s="53">
        <f>F104:F104*G104:G104</f>
        <v>0</v>
      </c>
    </row>
    <row r="105" s="39" customFormat="1" ht="22.5" customHeight="1">
      <c r="A105" t="s" s="54">
        <v>113</v>
      </c>
      <c r="B105" s="55">
        <v>1450</v>
      </c>
      <c r="C105" t="s" s="56">
        <v>114</v>
      </c>
      <c r="D105" t="s" s="57">
        <v>115</v>
      </c>
      <c r="E105" t="s" s="56">
        <v>20</v>
      </c>
      <c r="F105" s="58">
        <v>2.78</v>
      </c>
      <c r="G105" s="59">
        <v>2.2</v>
      </c>
      <c r="H105" s="60">
        <f>F105:F105*G105:G105</f>
        <v>6.116</v>
      </c>
    </row>
    <row r="106" s="39" customFormat="1" ht="22.5" customHeight="1" hidden="1">
      <c r="A106" t="s" s="47">
        <v>113</v>
      </c>
      <c r="B106" s="48">
        <v>1060</v>
      </c>
      <c r="C106" t="s" s="49">
        <v>114</v>
      </c>
      <c r="D106" t="s" s="50">
        <v>116</v>
      </c>
      <c r="E106" t="s" s="49">
        <v>20</v>
      </c>
      <c r="F106" s="51"/>
      <c r="G106" s="52">
        <v>1.8</v>
      </c>
      <c r="H106" s="53">
        <f>F106:F106*G106:G106</f>
        <v>0</v>
      </c>
    </row>
    <row r="107" s="39" customFormat="1" ht="22.5" customHeight="1" hidden="1">
      <c r="A107" t="s" s="54">
        <v>113</v>
      </c>
      <c r="B107" s="55">
        <v>1570</v>
      </c>
      <c r="C107" t="s" s="56">
        <v>114</v>
      </c>
      <c r="D107" t="s" s="57">
        <v>117</v>
      </c>
      <c r="E107" t="s" s="56">
        <v>20</v>
      </c>
      <c r="F107" s="62"/>
      <c r="G107" s="59">
        <v>1.7</v>
      </c>
      <c r="H107" s="60">
        <f>F107:F107*G107:G107</f>
        <v>0</v>
      </c>
    </row>
    <row r="108" s="39" customFormat="1" ht="22.5" customHeight="1" hidden="1">
      <c r="A108" t="s" s="47">
        <v>113</v>
      </c>
      <c r="B108" s="48">
        <v>1070</v>
      </c>
      <c r="C108" t="s" s="49">
        <v>114</v>
      </c>
      <c r="D108" t="s" s="50">
        <v>118</v>
      </c>
      <c r="E108" t="s" s="49">
        <v>35</v>
      </c>
      <c r="F108" s="51"/>
      <c r="G108" s="52">
        <v>1.15</v>
      </c>
      <c r="H108" s="53">
        <f>F108:F108*G108:G108</f>
        <v>0</v>
      </c>
    </row>
    <row r="109" s="39" customFormat="1" ht="22.5" customHeight="1" hidden="1">
      <c r="A109" t="s" s="54">
        <v>113</v>
      </c>
      <c r="B109" s="55">
        <v>1080</v>
      </c>
      <c r="C109" t="s" s="56">
        <v>114</v>
      </c>
      <c r="D109" t="s" s="57">
        <v>119</v>
      </c>
      <c r="E109" t="s" s="56">
        <v>20</v>
      </c>
      <c r="F109" s="62"/>
      <c r="G109" s="59">
        <v>1.4</v>
      </c>
      <c r="H109" s="60">
        <f>F109:F109*G109:G109</f>
        <v>0</v>
      </c>
    </row>
    <row r="110" s="39" customFormat="1" ht="22.5" customHeight="1" hidden="1">
      <c r="A110" t="s" s="47">
        <v>113</v>
      </c>
      <c r="B110" s="48">
        <v>1475</v>
      </c>
      <c r="C110" t="s" s="49">
        <v>114</v>
      </c>
      <c r="D110" t="s" s="50">
        <v>120</v>
      </c>
      <c r="E110" t="s" s="49">
        <v>20</v>
      </c>
      <c r="F110" s="51"/>
      <c r="G110" s="52">
        <f t="shared" si="107" ref="G110:G165">0.75/0.03</f>
        <v>25</v>
      </c>
      <c r="H110" s="53">
        <f>F110:F110*G110:G110</f>
        <v>0</v>
      </c>
    </row>
    <row r="111" s="39" customFormat="1" ht="22.5" customHeight="1" hidden="1">
      <c r="A111" t="s" s="54">
        <v>113</v>
      </c>
      <c r="B111" s="55">
        <v>1580</v>
      </c>
      <c r="C111" t="s" s="56">
        <v>114</v>
      </c>
      <c r="D111" t="s" s="57">
        <v>121</v>
      </c>
      <c r="E111" t="s" s="56">
        <v>20</v>
      </c>
      <c r="F111" s="62"/>
      <c r="G111" s="59">
        <v>1.4</v>
      </c>
      <c r="H111" s="60">
        <f>F111:F111*G111:G111</f>
        <v>0</v>
      </c>
    </row>
    <row r="112" s="39" customFormat="1" ht="22.5" customHeight="1">
      <c r="A112" t="s" s="47">
        <v>113</v>
      </c>
      <c r="B112" s="48">
        <v>1630</v>
      </c>
      <c r="C112" t="s" s="49">
        <v>114</v>
      </c>
      <c r="D112" t="s" s="50">
        <v>122</v>
      </c>
      <c r="E112" t="s" s="49">
        <v>20</v>
      </c>
      <c r="F112" s="61">
        <v>0</v>
      </c>
      <c r="G112" s="52">
        <v>0.95</v>
      </c>
      <c r="H112" s="53">
        <f>F112:F112*G112:G112</f>
        <v>0</v>
      </c>
    </row>
    <row r="113" s="39" customFormat="1" ht="22.5" customHeight="1" hidden="1">
      <c r="A113" t="s" s="54">
        <v>113</v>
      </c>
      <c r="B113" s="55">
        <v>1640</v>
      </c>
      <c r="C113" t="s" s="56">
        <v>114</v>
      </c>
      <c r="D113" t="s" s="57">
        <v>122</v>
      </c>
      <c r="E113" t="s" s="56">
        <v>20</v>
      </c>
      <c r="F113" s="62"/>
      <c r="G113" s="59"/>
      <c r="H113" s="60">
        <f>F113:F113*G113:G113</f>
        <v>0</v>
      </c>
    </row>
    <row r="114" s="39" customFormat="1" ht="22.5" customHeight="1" hidden="1">
      <c r="A114" t="s" s="47">
        <v>113</v>
      </c>
      <c r="B114" s="48">
        <v>1405</v>
      </c>
      <c r="C114" t="s" s="49">
        <v>114</v>
      </c>
      <c r="D114" t="s" s="50">
        <v>123</v>
      </c>
      <c r="E114" t="s" s="49">
        <v>20</v>
      </c>
      <c r="F114" s="51"/>
      <c r="G114" s="52">
        <v>2.9</v>
      </c>
      <c r="H114" s="53">
        <f>F114:F114*G114:G114</f>
        <v>0</v>
      </c>
    </row>
    <row r="115" s="39" customFormat="1" ht="22.5" customHeight="1" hidden="1">
      <c r="A115" t="s" s="54">
        <v>113</v>
      </c>
      <c r="B115" s="55">
        <v>1670</v>
      </c>
      <c r="C115" t="s" s="56">
        <v>114</v>
      </c>
      <c r="D115" t="s" s="57">
        <v>124</v>
      </c>
      <c r="E115" t="s" s="56">
        <v>20</v>
      </c>
      <c r="F115" s="62"/>
      <c r="G115" s="59">
        <v>1.25</v>
      </c>
      <c r="H115" s="60">
        <f>F115:F115*G115:G115</f>
        <v>0</v>
      </c>
    </row>
    <row r="116" s="39" customFormat="1" ht="22.5" customHeight="1">
      <c r="A116" t="s" s="47">
        <v>113</v>
      </c>
      <c r="B116" s="48">
        <v>1490</v>
      </c>
      <c r="C116" t="s" s="49">
        <v>114</v>
      </c>
      <c r="D116" t="s" s="50">
        <v>125</v>
      </c>
      <c r="E116" t="s" s="49">
        <v>126</v>
      </c>
      <c r="F116" s="61">
        <v>2</v>
      </c>
      <c r="G116" s="52">
        <v>1.99</v>
      </c>
      <c r="H116" s="53">
        <f>F116:F116*G116:G116</f>
        <v>3.98</v>
      </c>
    </row>
    <row r="117" s="39" customFormat="1" ht="22.5" customHeight="1">
      <c r="A117" t="s" s="54">
        <v>113</v>
      </c>
      <c r="B117" s="55">
        <v>1090</v>
      </c>
      <c r="C117" t="s" s="56">
        <v>114</v>
      </c>
      <c r="D117" t="s" s="57">
        <v>127</v>
      </c>
      <c r="E117" t="s" s="56">
        <v>20</v>
      </c>
      <c r="F117" s="58">
        <v>1.22</v>
      </c>
      <c r="G117" s="59">
        <v>1.9</v>
      </c>
      <c r="H117" s="60">
        <f>F117:F117*G117:G117</f>
        <v>2.318</v>
      </c>
    </row>
    <row r="118" s="39" customFormat="1" ht="22.5" customHeight="1" hidden="1">
      <c r="A118" t="s" s="47">
        <v>113</v>
      </c>
      <c r="B118" s="48">
        <v>1110</v>
      </c>
      <c r="C118" t="s" s="49">
        <v>114</v>
      </c>
      <c r="D118" t="s" s="50">
        <v>127</v>
      </c>
      <c r="E118" t="s" s="49">
        <v>20</v>
      </c>
      <c r="F118" s="51"/>
      <c r="G118" s="52"/>
      <c r="H118" s="53">
        <f>F118:F118*G118:G118</f>
        <v>0</v>
      </c>
    </row>
    <row r="119" s="39" customFormat="1" ht="22.5" customHeight="1">
      <c r="A119" t="s" s="54">
        <v>113</v>
      </c>
      <c r="B119" s="55">
        <v>1130</v>
      </c>
      <c r="C119" t="s" s="56">
        <v>114</v>
      </c>
      <c r="D119" t="s" s="57">
        <v>128</v>
      </c>
      <c r="E119" t="s" s="56">
        <v>20</v>
      </c>
      <c r="F119" s="58">
        <v>1.622</v>
      </c>
      <c r="G119" s="59">
        <v>4.75</v>
      </c>
      <c r="H119" s="60">
        <f>F119:F119*G119:G119</f>
        <v>7.7045</v>
      </c>
    </row>
    <row r="120" s="39" customFormat="1" ht="22.5" customHeight="1" hidden="1">
      <c r="A120" t="s" s="47">
        <v>113</v>
      </c>
      <c r="B120" s="48">
        <v>1120</v>
      </c>
      <c r="C120" t="s" s="49">
        <v>114</v>
      </c>
      <c r="D120" t="s" s="50">
        <v>128</v>
      </c>
      <c r="E120" t="s" s="49">
        <v>20</v>
      </c>
      <c r="F120" s="51"/>
      <c r="G120" s="52">
        <v>3.7</v>
      </c>
      <c r="H120" s="53">
        <f>F120:F120*G120:G120</f>
        <v>0</v>
      </c>
    </row>
    <row r="121" s="39" customFormat="1" ht="22.5" customHeight="1">
      <c r="A121" t="s" s="54">
        <v>113</v>
      </c>
      <c r="B121" s="55">
        <v>1680</v>
      </c>
      <c r="C121" t="s" s="56">
        <v>114</v>
      </c>
      <c r="D121" t="s" s="57">
        <v>129</v>
      </c>
      <c r="E121" t="s" s="56">
        <v>35</v>
      </c>
      <c r="F121" s="58">
        <v>0</v>
      </c>
      <c r="G121" s="59">
        <v>1.3</v>
      </c>
      <c r="H121" s="60">
        <f>F121:F121*G121:G121</f>
        <v>0</v>
      </c>
    </row>
    <row r="122" s="39" customFormat="1" ht="22.5" customHeight="1" hidden="1">
      <c r="A122" t="s" s="47">
        <v>113</v>
      </c>
      <c r="B122" s="48">
        <v>1500</v>
      </c>
      <c r="C122" t="s" s="49">
        <v>114</v>
      </c>
      <c r="D122" t="s" s="50">
        <v>130</v>
      </c>
      <c r="E122" t="s" s="49">
        <v>20</v>
      </c>
      <c r="F122" s="51"/>
      <c r="G122" s="52">
        <f t="shared" si="107"/>
        <v>25</v>
      </c>
      <c r="H122" s="53">
        <f>F122:F122*G122:G122</f>
        <v>0</v>
      </c>
    </row>
    <row r="123" s="4" customFormat="1" ht="22.5" customHeight="1">
      <c r="A123" t="s" s="54">
        <v>113</v>
      </c>
      <c r="B123" s="55">
        <v>1700</v>
      </c>
      <c r="C123" t="s" s="56">
        <v>114</v>
      </c>
      <c r="D123" t="s" s="57">
        <v>131</v>
      </c>
      <c r="E123" t="s" s="56">
        <v>20</v>
      </c>
      <c r="F123" s="58">
        <v>0</v>
      </c>
      <c r="G123" s="59">
        <v>2</v>
      </c>
      <c r="H123" s="65">
        <f>F123:F123*G123:G123</f>
        <v>0</v>
      </c>
    </row>
    <row r="124" s="4" customFormat="1" ht="22.5" customHeight="1" hidden="1">
      <c r="A124" t="s" s="47">
        <v>113</v>
      </c>
      <c r="B124" s="48">
        <v>1710</v>
      </c>
      <c r="C124" t="s" s="49">
        <v>114</v>
      </c>
      <c r="D124" t="s" s="50">
        <v>131</v>
      </c>
      <c r="E124" t="s" s="49">
        <v>20</v>
      </c>
      <c r="F124" s="51"/>
      <c r="G124" s="52"/>
      <c r="H124" s="66">
        <f>F124:F124*G124:G124</f>
        <v>0</v>
      </c>
    </row>
    <row r="125" s="4" customFormat="1" ht="22.5" customHeight="1" hidden="1">
      <c r="A125" t="s" s="54">
        <v>113</v>
      </c>
      <c r="B125" s="55">
        <v>1515</v>
      </c>
      <c r="C125" t="s" s="56">
        <v>114</v>
      </c>
      <c r="D125" t="s" s="57">
        <v>132</v>
      </c>
      <c r="E125" t="s" s="56">
        <v>20</v>
      </c>
      <c r="F125" s="62"/>
      <c r="G125" s="59">
        <v>2.9</v>
      </c>
      <c r="H125" s="65">
        <f>F125:F125*G125:G125</f>
        <v>0</v>
      </c>
    </row>
    <row r="126" s="4" customFormat="1" ht="22.5" customHeight="1" hidden="1">
      <c r="A126" t="s" s="47">
        <v>113</v>
      </c>
      <c r="B126" s="48">
        <v>1440</v>
      </c>
      <c r="C126" t="s" s="49">
        <v>114</v>
      </c>
      <c r="D126" t="s" s="50">
        <v>133</v>
      </c>
      <c r="E126" t="s" s="49">
        <v>20</v>
      </c>
      <c r="F126" s="51"/>
      <c r="G126" s="52">
        <v>1.55</v>
      </c>
      <c r="H126" s="66">
        <f>F126:F126*G126:G126</f>
        <v>0</v>
      </c>
    </row>
    <row r="127" s="4" customFormat="1" ht="22.5" customHeight="1" hidden="1">
      <c r="A127" t="s" s="54">
        <v>113</v>
      </c>
      <c r="B127" s="55">
        <v>1160</v>
      </c>
      <c r="C127" t="s" s="56">
        <v>114</v>
      </c>
      <c r="D127" t="s" s="57">
        <v>134</v>
      </c>
      <c r="E127" t="s" s="56">
        <v>20</v>
      </c>
      <c r="F127" s="62"/>
      <c r="G127" s="59">
        <f>4.8*2</f>
        <v>9.6</v>
      </c>
      <c r="H127" s="65">
        <f>F127:F127*G127:G127</f>
        <v>0</v>
      </c>
    </row>
    <row r="128" s="4" customFormat="1" ht="22.5" customHeight="1">
      <c r="A128" t="s" s="47">
        <v>113</v>
      </c>
      <c r="B128" s="48">
        <v>1170</v>
      </c>
      <c r="C128" t="s" s="49">
        <v>114</v>
      </c>
      <c r="D128" t="s" s="50">
        <v>135</v>
      </c>
      <c r="E128" t="s" s="49">
        <v>136</v>
      </c>
      <c r="F128" s="61">
        <v>0</v>
      </c>
      <c r="G128" s="52">
        <v>2.99</v>
      </c>
      <c r="H128" s="66">
        <f>F128:F128*G128:G128</f>
        <v>0</v>
      </c>
    </row>
    <row r="129" s="4" customFormat="1" ht="22.5" customHeight="1" hidden="1">
      <c r="A129" t="s" s="54">
        <v>113</v>
      </c>
      <c r="B129" s="55">
        <v>1152</v>
      </c>
      <c r="C129" t="s" s="56">
        <v>114</v>
      </c>
      <c r="D129" t="s" s="57">
        <v>137</v>
      </c>
      <c r="E129" t="s" s="56">
        <v>136</v>
      </c>
      <c r="F129" s="62"/>
      <c r="G129" s="59">
        <v>0</v>
      </c>
      <c r="H129" s="65">
        <f>F129:F129*G129:G129</f>
        <v>0</v>
      </c>
    </row>
    <row r="130" s="4" customFormat="1" ht="22.5" customHeight="1" hidden="1">
      <c r="A130" t="s" s="47">
        <v>113</v>
      </c>
      <c r="B130" s="48">
        <v>2091</v>
      </c>
      <c r="C130" t="s" s="49">
        <v>114</v>
      </c>
      <c r="D130" t="s" s="50">
        <v>138</v>
      </c>
      <c r="E130" t="s" s="49">
        <v>136</v>
      </c>
      <c r="F130" s="51"/>
      <c r="G130" s="52">
        <v>8.949999999999999</v>
      </c>
      <c r="H130" s="66">
        <f>F130:F130*G130:G130</f>
        <v>0</v>
      </c>
    </row>
    <row r="131" s="4" customFormat="1" ht="22.5" customHeight="1">
      <c r="A131" t="s" s="54">
        <v>113</v>
      </c>
      <c r="B131" s="55">
        <v>1180</v>
      </c>
      <c r="C131" t="s" s="56">
        <v>114</v>
      </c>
      <c r="D131" t="s" s="57">
        <v>139</v>
      </c>
      <c r="E131" t="s" s="56">
        <v>35</v>
      </c>
      <c r="F131" s="58">
        <v>25</v>
      </c>
      <c r="G131" s="59">
        <v>0.45</v>
      </c>
      <c r="H131" s="65">
        <f>F131:F131*G131:G131</f>
        <v>11.25</v>
      </c>
    </row>
    <row r="132" s="4" customFormat="1" ht="22.5" customHeight="1" hidden="1">
      <c r="A132" t="s" s="47">
        <v>113</v>
      </c>
      <c r="B132" s="48">
        <v>2090</v>
      </c>
      <c r="C132" t="s" s="49">
        <v>114</v>
      </c>
      <c r="D132" t="s" s="67">
        <v>140</v>
      </c>
      <c r="E132" t="s" s="49">
        <v>136</v>
      </c>
      <c r="F132" s="51"/>
      <c r="G132" s="52">
        <v>4.35</v>
      </c>
      <c r="H132" s="66">
        <f>F132:F132*G132:G132</f>
        <v>0</v>
      </c>
    </row>
    <row r="133" s="4" customFormat="1" ht="22.5" customHeight="1" hidden="1">
      <c r="A133" t="s" s="54">
        <v>113</v>
      </c>
      <c r="B133" s="55">
        <v>1930</v>
      </c>
      <c r="C133" t="s" s="56">
        <v>114</v>
      </c>
      <c r="D133" t="s" s="57">
        <v>141</v>
      </c>
      <c r="E133" t="s" s="56">
        <v>136</v>
      </c>
      <c r="F133" s="62"/>
      <c r="G133" s="59">
        <v>0.9</v>
      </c>
      <c r="H133" s="65">
        <f>F133:F133*G133:G133</f>
        <v>0</v>
      </c>
    </row>
    <row r="134" s="4" customFormat="1" ht="22.5" customHeight="1" hidden="1">
      <c r="A134" t="s" s="47">
        <v>113</v>
      </c>
      <c r="B134" s="48">
        <v>1940</v>
      </c>
      <c r="C134" t="s" s="49">
        <v>114</v>
      </c>
      <c r="D134" t="s" s="50">
        <v>142</v>
      </c>
      <c r="E134" t="s" s="49">
        <v>136</v>
      </c>
      <c r="F134" s="51"/>
      <c r="G134" s="52">
        <v>0.9</v>
      </c>
      <c r="H134" s="66">
        <f>F134:F134*G134:G134</f>
        <v>0</v>
      </c>
    </row>
    <row r="135" s="4" customFormat="1" ht="22.5" customHeight="1">
      <c r="A135" t="s" s="54">
        <v>113</v>
      </c>
      <c r="B135" s="55">
        <v>1950</v>
      </c>
      <c r="C135" t="s" s="56">
        <v>114</v>
      </c>
      <c r="D135" t="s" s="57">
        <v>143</v>
      </c>
      <c r="E135" t="s" s="56">
        <v>35</v>
      </c>
      <c r="F135" s="58">
        <v>5</v>
      </c>
      <c r="G135" s="59">
        <v>1.35</v>
      </c>
      <c r="H135" s="65">
        <f>F135:F135*G135:G135</f>
        <v>6.75</v>
      </c>
    </row>
    <row r="136" s="4" customFormat="1" ht="22.5" customHeight="1" hidden="1">
      <c r="A136" t="s" s="47">
        <v>113</v>
      </c>
      <c r="B136" s="48">
        <v>2080</v>
      </c>
      <c r="C136" t="s" s="49">
        <v>114</v>
      </c>
      <c r="D136" t="s" s="67">
        <v>144</v>
      </c>
      <c r="E136" t="s" s="49">
        <v>136</v>
      </c>
      <c r="F136" s="51"/>
      <c r="G136" s="52">
        <v>3.1</v>
      </c>
      <c r="H136" s="66">
        <f>F136:F136*G136:G136</f>
        <v>0</v>
      </c>
    </row>
    <row r="137" s="4" customFormat="1" ht="22.5" customHeight="1" hidden="1">
      <c r="A137" t="s" s="54">
        <v>113</v>
      </c>
      <c r="B137" s="55">
        <v>1181</v>
      </c>
      <c r="C137" t="s" s="56">
        <v>114</v>
      </c>
      <c r="D137" t="s" s="57">
        <v>145</v>
      </c>
      <c r="E137" t="s" s="56">
        <v>136</v>
      </c>
      <c r="F137" s="62"/>
      <c r="G137" s="59">
        <v>2.2</v>
      </c>
      <c r="H137" s="65">
        <f>F137:F137*G137:G137</f>
        <v>0</v>
      </c>
    </row>
    <row r="138" s="4" customFormat="1" ht="22.5" customHeight="1" hidden="1">
      <c r="A138" t="s" s="47">
        <v>113</v>
      </c>
      <c r="B138" s="48">
        <v>2060</v>
      </c>
      <c r="C138" t="s" s="49">
        <v>114</v>
      </c>
      <c r="D138" t="s" s="67">
        <v>146</v>
      </c>
      <c r="E138" t="s" s="49">
        <v>136</v>
      </c>
      <c r="F138" s="51"/>
      <c r="G138" s="52">
        <v>2.4</v>
      </c>
      <c r="H138" s="66">
        <f>F138:F138*G138:G138</f>
        <v>0</v>
      </c>
    </row>
    <row r="139" s="4" customFormat="1" ht="22.5" customHeight="1">
      <c r="A139" t="s" s="54">
        <v>113</v>
      </c>
      <c r="B139" s="68"/>
      <c r="C139" t="s" s="56">
        <v>114</v>
      </c>
      <c r="D139" t="s" s="57">
        <v>147</v>
      </c>
      <c r="E139" t="s" s="56">
        <v>148</v>
      </c>
      <c r="F139" s="69">
        <v>1</v>
      </c>
      <c r="G139" s="59">
        <v>1</v>
      </c>
      <c r="H139" s="59">
        <f>G139:G139*F139:F139</f>
        <v>1</v>
      </c>
    </row>
    <row r="140" s="4" customFormat="1" ht="22.5" customHeight="1">
      <c r="A140" t="s" s="47">
        <v>113</v>
      </c>
      <c r="B140" s="48">
        <v>2040</v>
      </c>
      <c r="C140" t="s" s="49">
        <v>114</v>
      </c>
      <c r="D140" t="s" s="67">
        <v>149</v>
      </c>
      <c r="E140" t="s" s="49">
        <v>150</v>
      </c>
      <c r="F140" s="61">
        <v>7</v>
      </c>
      <c r="G140" s="52">
        <v>1.7</v>
      </c>
      <c r="H140" s="66">
        <f>F140:F140*G140:G140</f>
        <v>11.9</v>
      </c>
    </row>
    <row r="141" s="4" customFormat="1" ht="22.5" customHeight="1">
      <c r="A141" t="s" s="54">
        <v>113</v>
      </c>
      <c r="B141" s="55">
        <v>1530</v>
      </c>
      <c r="C141" t="s" s="56">
        <v>114</v>
      </c>
      <c r="D141" t="s" s="57">
        <v>151</v>
      </c>
      <c r="E141" t="s" s="56">
        <v>126</v>
      </c>
      <c r="F141" s="58">
        <v>1</v>
      </c>
      <c r="G141" s="59">
        <v>1.99</v>
      </c>
      <c r="H141" s="65">
        <f>F141:F141*G141:G141</f>
        <v>1.99</v>
      </c>
    </row>
    <row r="142" s="4" customFormat="1" ht="22.5" customHeight="1" hidden="1">
      <c r="A142" t="s" s="47">
        <v>113</v>
      </c>
      <c r="B142" s="48">
        <v>1535</v>
      </c>
      <c r="C142" t="s" s="49">
        <v>114</v>
      </c>
      <c r="D142" t="s" s="50">
        <v>151</v>
      </c>
      <c r="E142" t="s" s="49">
        <v>136</v>
      </c>
      <c r="F142" s="51"/>
      <c r="G142" s="52">
        <v>14.9</v>
      </c>
      <c r="H142" s="66">
        <f>F142:F142*G142:G142</f>
        <v>0</v>
      </c>
    </row>
    <row r="143" s="4" customFormat="1" ht="22.5" customHeight="1" hidden="1">
      <c r="A143" t="s" s="54">
        <v>113</v>
      </c>
      <c r="B143" s="55">
        <v>1151</v>
      </c>
      <c r="C143" t="s" s="56">
        <v>114</v>
      </c>
      <c r="D143" t="s" s="57">
        <v>152</v>
      </c>
      <c r="E143" t="s" s="56">
        <v>136</v>
      </c>
      <c r="F143" s="62"/>
      <c r="G143" s="59">
        <v>0</v>
      </c>
      <c r="H143" s="65">
        <f>F143:F143*G143:G143</f>
        <v>0</v>
      </c>
    </row>
    <row r="144" s="4" customFormat="1" ht="22.5" customHeight="1">
      <c r="A144" t="s" s="47">
        <v>113</v>
      </c>
      <c r="B144" s="48">
        <v>1760</v>
      </c>
      <c r="C144" t="s" s="49">
        <v>114</v>
      </c>
      <c r="D144" t="s" s="50">
        <v>153</v>
      </c>
      <c r="E144" t="s" s="49">
        <v>20</v>
      </c>
      <c r="F144" s="61">
        <v>1.27</v>
      </c>
      <c r="G144" s="52">
        <v>0.8</v>
      </c>
      <c r="H144" s="66">
        <f>F144:F144*G144:G144</f>
        <v>1.016</v>
      </c>
    </row>
    <row r="145" s="4" customFormat="1" ht="22.5" customHeight="1">
      <c r="A145" t="s" s="54">
        <v>113</v>
      </c>
      <c r="B145" s="55">
        <v>1770</v>
      </c>
      <c r="C145" t="s" s="56">
        <v>114</v>
      </c>
      <c r="D145" t="s" s="57">
        <v>154</v>
      </c>
      <c r="E145" t="s" s="56">
        <v>20</v>
      </c>
      <c r="F145" s="58">
        <v>0.955</v>
      </c>
      <c r="G145" s="59">
        <v>2.55</v>
      </c>
      <c r="H145" s="65">
        <f>F145:F145*G145:G145</f>
        <v>2.43525</v>
      </c>
    </row>
    <row r="146" s="4" customFormat="1" ht="22.5" customHeight="1">
      <c r="A146" t="s" s="47">
        <v>113</v>
      </c>
      <c r="B146" s="48">
        <v>1250</v>
      </c>
      <c r="C146" t="s" s="49">
        <v>114</v>
      </c>
      <c r="D146" t="s" s="50">
        <v>155</v>
      </c>
      <c r="E146" t="s" s="49">
        <v>20</v>
      </c>
      <c r="F146" s="61">
        <v>2.1</v>
      </c>
      <c r="G146" s="52">
        <v>1.39</v>
      </c>
      <c r="H146" s="66">
        <f>F146:F146*G146:G146</f>
        <v>2.919</v>
      </c>
    </row>
    <row r="147" s="4" customFormat="1" ht="22.5" customHeight="1">
      <c r="A147" t="s" s="54">
        <v>113</v>
      </c>
      <c r="B147" s="55">
        <v>1540</v>
      </c>
      <c r="C147" t="s" s="56">
        <v>114</v>
      </c>
      <c r="D147" t="s" s="57">
        <v>156</v>
      </c>
      <c r="E147" t="s" s="56">
        <v>126</v>
      </c>
      <c r="F147" s="58">
        <v>2</v>
      </c>
      <c r="G147" s="59">
        <v>3.65</v>
      </c>
      <c r="H147" s="65">
        <f>F147:F147*G147:G147</f>
        <v>7.3</v>
      </c>
    </row>
    <row r="148" s="4" customFormat="1" ht="22.5" customHeight="1" hidden="1">
      <c r="A148" t="s" s="47">
        <v>113</v>
      </c>
      <c r="B148" s="48">
        <v>1550</v>
      </c>
      <c r="C148" t="s" s="49">
        <v>114</v>
      </c>
      <c r="D148" t="s" s="50">
        <v>157</v>
      </c>
      <c r="E148" t="s" s="49">
        <v>136</v>
      </c>
      <c r="F148" s="51"/>
      <c r="G148" s="52">
        <f t="shared" si="107"/>
        <v>25</v>
      </c>
      <c r="H148" s="66">
        <f>F148:F148*G148:G148</f>
        <v>0</v>
      </c>
    </row>
    <row r="149" s="4" customFormat="1" ht="22.5" customHeight="1">
      <c r="A149" t="s" s="54">
        <v>113</v>
      </c>
      <c r="B149" s="68"/>
      <c r="C149" t="s" s="56">
        <v>114</v>
      </c>
      <c r="D149" t="s" s="57">
        <v>158</v>
      </c>
      <c r="E149" t="s" s="56">
        <v>20</v>
      </c>
      <c r="F149" s="69">
        <v>0.73</v>
      </c>
      <c r="G149" s="59">
        <v>2.65</v>
      </c>
      <c r="H149" s="59">
        <f>G149:G149*F149:F149</f>
        <v>1.9345</v>
      </c>
    </row>
    <row r="150" s="4" customFormat="1" ht="22.5" customHeight="1" hidden="1">
      <c r="A150" t="s" s="47">
        <v>113</v>
      </c>
      <c r="B150" s="48">
        <v>1290</v>
      </c>
      <c r="C150" t="s" s="49">
        <v>114</v>
      </c>
      <c r="D150" t="s" s="50">
        <v>159</v>
      </c>
      <c r="E150" t="s" s="49">
        <v>136</v>
      </c>
      <c r="F150" s="51"/>
      <c r="G150" s="52">
        <v>2.15</v>
      </c>
      <c r="H150" s="66">
        <f>F150:F150*G150:G150</f>
        <v>0</v>
      </c>
    </row>
    <row r="151" s="4" customFormat="1" ht="22.5" customHeight="1" hidden="1">
      <c r="A151" t="s" s="54">
        <v>113</v>
      </c>
      <c r="B151" s="55">
        <v>1800</v>
      </c>
      <c r="C151" t="s" s="56">
        <v>114</v>
      </c>
      <c r="D151" t="s" s="57">
        <v>160</v>
      </c>
      <c r="E151" t="s" s="56">
        <v>136</v>
      </c>
      <c r="F151" s="62"/>
      <c r="G151" s="59">
        <v>2.7</v>
      </c>
      <c r="H151" s="65">
        <f>F151:F151*G151:G151</f>
        <v>0</v>
      </c>
    </row>
    <row r="152" s="4" customFormat="1" ht="22.5" customHeight="1" hidden="1">
      <c r="A152" t="s" s="47">
        <v>113</v>
      </c>
      <c r="B152" s="48">
        <v>1810</v>
      </c>
      <c r="C152" t="s" s="49">
        <v>114</v>
      </c>
      <c r="D152" t="s" s="50">
        <v>161</v>
      </c>
      <c r="E152" t="s" s="49">
        <v>136</v>
      </c>
      <c r="F152" s="51"/>
      <c r="G152" s="52">
        <v>2.7</v>
      </c>
      <c r="H152" s="66">
        <f>F152:F152*G152:G152</f>
        <v>0</v>
      </c>
    </row>
    <row r="153" s="4" customFormat="1" ht="22.5" customHeight="1" hidden="1">
      <c r="A153" t="s" s="54">
        <v>113</v>
      </c>
      <c r="B153" s="55">
        <v>1820</v>
      </c>
      <c r="C153" t="s" s="56">
        <v>114</v>
      </c>
      <c r="D153" t="s" s="57">
        <v>162</v>
      </c>
      <c r="E153" t="s" s="56">
        <v>136</v>
      </c>
      <c r="F153" s="62"/>
      <c r="G153" s="59">
        <v>2.7</v>
      </c>
      <c r="H153" s="65">
        <f>F153:F153*G153:G153</f>
        <v>0</v>
      </c>
    </row>
    <row r="154" s="4" customFormat="1" ht="22.5" customHeight="1" hidden="1">
      <c r="A154" t="s" s="47">
        <v>113</v>
      </c>
      <c r="B154" s="48">
        <v>1420</v>
      </c>
      <c r="C154" t="s" s="49">
        <v>114</v>
      </c>
      <c r="D154" t="s" s="50">
        <v>163</v>
      </c>
      <c r="E154" t="s" s="49">
        <v>20</v>
      </c>
      <c r="F154" s="51"/>
      <c r="G154" s="52">
        <v>0.95</v>
      </c>
      <c r="H154" s="66">
        <f>F154:F154*G154:G154</f>
        <v>0</v>
      </c>
    </row>
    <row r="155" s="4" customFormat="1" ht="22.5" customHeight="1" hidden="1">
      <c r="A155" t="s" s="54">
        <v>113</v>
      </c>
      <c r="B155" s="55">
        <v>1430</v>
      </c>
      <c r="C155" t="s" s="56">
        <v>114</v>
      </c>
      <c r="D155" t="s" s="57">
        <v>164</v>
      </c>
      <c r="E155" t="s" s="56">
        <v>136</v>
      </c>
      <c r="F155" s="62"/>
      <c r="G155" s="59">
        <v>0.85</v>
      </c>
      <c r="H155" s="65">
        <f>F155:F155*G155:G155</f>
        <v>0</v>
      </c>
      <c r="AY155" s="70"/>
      <c r="CP155" s="70"/>
      <c r="EG155" s="71"/>
    </row>
    <row r="156" s="4" customFormat="1" ht="22.5" customHeight="1" hidden="1">
      <c r="A156" t="s" s="47">
        <v>113</v>
      </c>
      <c r="B156" s="48">
        <v>1425</v>
      </c>
      <c r="C156" t="s" s="49">
        <v>114</v>
      </c>
      <c r="D156" t="s" s="50">
        <v>165</v>
      </c>
      <c r="E156" t="s" s="49">
        <v>136</v>
      </c>
      <c r="F156" s="51"/>
      <c r="G156" s="52">
        <v>1.2</v>
      </c>
      <c r="H156" s="66">
        <f>F156:F156*G156:G156</f>
        <v>0</v>
      </c>
      <c r="AY156" s="70"/>
      <c r="CP156" s="70"/>
      <c r="EG156" s="71"/>
    </row>
    <row r="157" s="4" customFormat="1" ht="22.5" customHeight="1">
      <c r="A157" t="s" s="54">
        <v>113</v>
      </c>
      <c r="B157" s="55">
        <v>1370</v>
      </c>
      <c r="C157" t="s" s="56">
        <v>114</v>
      </c>
      <c r="D157" t="s" s="57">
        <v>166</v>
      </c>
      <c r="E157" t="s" s="56">
        <v>20</v>
      </c>
      <c r="F157" s="58">
        <v>3</v>
      </c>
      <c r="G157" s="59">
        <v>1.94</v>
      </c>
      <c r="H157" s="65">
        <f>F157:F157*G157:G157</f>
        <v>5.82</v>
      </c>
      <c r="AY157" s="70"/>
      <c r="CP157" s="70"/>
      <c r="EG157" s="71"/>
    </row>
    <row r="158" s="4" customFormat="1" ht="22.5" customHeight="1" hidden="1">
      <c r="A158" t="s" s="47">
        <v>113</v>
      </c>
      <c r="B158" s="48">
        <v>1350</v>
      </c>
      <c r="C158" t="s" s="49">
        <v>114</v>
      </c>
      <c r="D158" t="s" s="50">
        <v>166</v>
      </c>
      <c r="E158" t="s" s="49">
        <v>136</v>
      </c>
      <c r="F158" s="51"/>
      <c r="G158" s="52"/>
      <c r="H158" s="66">
        <f>F158:F158*G158:G158</f>
        <v>0</v>
      </c>
      <c r="AY158" s="70"/>
      <c r="CP158" s="70"/>
      <c r="EG158" s="71"/>
    </row>
    <row r="159" s="4" customFormat="1" ht="22.5" customHeight="1" hidden="1">
      <c r="A159" t="s" s="54">
        <v>113</v>
      </c>
      <c r="B159" s="55">
        <v>1330</v>
      </c>
      <c r="C159" t="s" s="56">
        <v>114</v>
      </c>
      <c r="D159" t="s" s="57">
        <v>167</v>
      </c>
      <c r="E159" t="s" s="56">
        <v>136</v>
      </c>
      <c r="F159" s="62"/>
      <c r="G159" s="59">
        <v>1.6</v>
      </c>
      <c r="H159" s="65">
        <f>F159:F159*G159:G159</f>
        <v>0</v>
      </c>
      <c r="AY159" s="70"/>
      <c r="CP159" s="70"/>
      <c r="EG159" s="71"/>
    </row>
    <row r="160" s="4" customFormat="1" ht="22.5" customHeight="1">
      <c r="A160" t="s" s="47">
        <v>113</v>
      </c>
      <c r="B160" s="72"/>
      <c r="C160" t="s" s="49">
        <v>114</v>
      </c>
      <c r="D160" t="s" s="50">
        <v>168</v>
      </c>
      <c r="E160" t="s" s="49">
        <v>20</v>
      </c>
      <c r="F160" s="73">
        <v>0.6</v>
      </c>
      <c r="G160" s="52">
        <v>1.2</v>
      </c>
      <c r="H160" s="52">
        <f>G160:G160*F160:F160</f>
        <v>0.72</v>
      </c>
      <c r="AY160" s="70"/>
      <c r="CP160" s="70"/>
      <c r="EG160" s="71"/>
    </row>
    <row r="161" s="4" customFormat="1" ht="22.5" customHeight="1">
      <c r="A161" t="s" s="54">
        <v>113</v>
      </c>
      <c r="B161" s="68"/>
      <c r="C161" t="s" s="56">
        <v>114</v>
      </c>
      <c r="D161" t="s" s="57">
        <v>169</v>
      </c>
      <c r="E161" t="s" s="56">
        <v>20</v>
      </c>
      <c r="F161" s="69">
        <v>0</v>
      </c>
      <c r="G161" s="59">
        <v>2.5</v>
      </c>
      <c r="H161" s="59">
        <f>G161:G161*F161:F161</f>
        <v>0</v>
      </c>
      <c r="AY161" s="70"/>
      <c r="CP161" s="70"/>
      <c r="EG161" s="71"/>
    </row>
    <row r="162" s="4" customFormat="1" ht="22.5" customHeight="1" hidden="1">
      <c r="A162" t="s" s="47">
        <v>113</v>
      </c>
      <c r="B162" s="48">
        <v>1010</v>
      </c>
      <c r="C162" t="s" s="49">
        <v>114</v>
      </c>
      <c r="D162" t="s" s="50">
        <v>170</v>
      </c>
      <c r="E162" t="s" s="49">
        <v>136</v>
      </c>
      <c r="F162" s="51"/>
      <c r="G162" s="52">
        <v>2.75</v>
      </c>
      <c r="H162" s="66">
        <f>F162:F162*G162:G162</f>
        <v>0</v>
      </c>
      <c r="AY162" s="70"/>
      <c r="CP162" s="70"/>
      <c r="EG162" s="71"/>
    </row>
    <row r="163" s="4" customFormat="1" ht="22.5" customHeight="1" hidden="1">
      <c r="A163" t="s" s="54">
        <v>113</v>
      </c>
      <c r="B163" s="55">
        <v>1015</v>
      </c>
      <c r="C163" t="s" s="56">
        <v>114</v>
      </c>
      <c r="D163" t="s" s="57">
        <v>171</v>
      </c>
      <c r="E163" t="s" s="56">
        <v>136</v>
      </c>
      <c r="F163" s="62"/>
      <c r="G163" s="59"/>
      <c r="H163" s="65">
        <f>F163:F163*G163:G163</f>
        <v>0</v>
      </c>
      <c r="AY163" s="70"/>
      <c r="CP163" s="70"/>
      <c r="EG163" s="71"/>
    </row>
    <row r="164" s="4" customFormat="1" ht="22.5" customHeight="1">
      <c r="A164" t="s" s="47">
        <v>113</v>
      </c>
      <c r="B164" s="48">
        <v>1970</v>
      </c>
      <c r="C164" t="s" s="49">
        <v>114</v>
      </c>
      <c r="D164" t="s" s="50">
        <v>172</v>
      </c>
      <c r="E164" t="s" s="49">
        <v>35</v>
      </c>
      <c r="F164" s="61">
        <v>27</v>
      </c>
      <c r="G164" s="52">
        <v>2.2</v>
      </c>
      <c r="H164" s="66">
        <f>F164:F164*G164:G164</f>
        <v>59.4</v>
      </c>
    </row>
    <row r="165" s="4" customFormat="1" ht="22.5" customHeight="1" hidden="1">
      <c r="A165" t="s" s="54">
        <v>113</v>
      </c>
      <c r="B165" s="55">
        <v>1560</v>
      </c>
      <c r="C165" t="s" s="56">
        <v>114</v>
      </c>
      <c r="D165" t="s" s="57">
        <v>173</v>
      </c>
      <c r="E165" t="s" s="56">
        <v>136</v>
      </c>
      <c r="F165" s="62"/>
      <c r="G165" s="59">
        <f t="shared" si="107"/>
        <v>25</v>
      </c>
      <c r="H165" s="65">
        <f>F165:F165*G165:G165</f>
        <v>0</v>
      </c>
    </row>
    <row r="166" s="4" customFormat="1" ht="22.5" customHeight="1">
      <c r="A166" t="s" s="47">
        <v>113</v>
      </c>
      <c r="B166" s="72"/>
      <c r="C166" t="s" s="49">
        <v>114</v>
      </c>
      <c r="D166" t="s" s="50">
        <v>174</v>
      </c>
      <c r="E166" t="s" s="49">
        <v>20</v>
      </c>
      <c r="F166" s="73">
        <f>3.138+2.73</f>
        <v>5.868</v>
      </c>
      <c r="G166" s="52">
        <v>4.2</v>
      </c>
      <c r="H166" s="52">
        <f>G166:G166*F166:F166</f>
        <v>24.6456</v>
      </c>
    </row>
    <row r="167" s="4" customFormat="1" ht="22.5" customHeight="1" hidden="1">
      <c r="A167" t="s" s="54">
        <v>113</v>
      </c>
      <c r="B167" s="55">
        <v>1860</v>
      </c>
      <c r="C167" t="s" s="56">
        <v>114</v>
      </c>
      <c r="D167" t="s" s="57">
        <v>175</v>
      </c>
      <c r="E167" t="s" s="56">
        <v>136</v>
      </c>
      <c r="F167" s="62"/>
      <c r="G167" s="59">
        <v>4.8</v>
      </c>
      <c r="H167" s="65">
        <f>F167:F167*G167:G167</f>
        <v>0</v>
      </c>
    </row>
    <row r="168" s="4" customFormat="1" ht="22.5" customHeight="1">
      <c r="A168" t="s" s="47">
        <v>113</v>
      </c>
      <c r="B168" s="48">
        <v>1880</v>
      </c>
      <c r="C168" t="s" s="49">
        <v>114</v>
      </c>
      <c r="D168" t="s" s="50">
        <v>176</v>
      </c>
      <c r="E168" t="s" s="49">
        <v>20</v>
      </c>
      <c r="F168" s="61">
        <v>1.858</v>
      </c>
      <c r="G168" s="52">
        <v>2.8</v>
      </c>
      <c r="H168" s="66">
        <f>F168:F168*G168:G168</f>
        <v>5.2024</v>
      </c>
    </row>
    <row r="169" s="4" customFormat="1" ht="22.5" customHeight="1">
      <c r="A169" t="s" s="54">
        <v>177</v>
      </c>
      <c r="B169" s="55">
        <v>92607</v>
      </c>
      <c r="C169" t="s" s="56">
        <v>178</v>
      </c>
      <c r="D169" t="s" s="57">
        <v>179</v>
      </c>
      <c r="E169" t="s" s="56">
        <v>136</v>
      </c>
      <c r="F169" s="58">
        <v>3</v>
      </c>
      <c r="G169" s="59">
        <v>12.05</v>
      </c>
      <c r="H169" s="65">
        <f>F169:F169*G169:G169</f>
        <v>36.15</v>
      </c>
    </row>
    <row r="170" s="4" customFormat="1" ht="22.5" customHeight="1">
      <c r="A170" t="s" s="47">
        <v>177</v>
      </c>
      <c r="B170" s="48">
        <v>92525</v>
      </c>
      <c r="C170" t="s" s="49">
        <v>178</v>
      </c>
      <c r="D170" t="s" s="50">
        <v>180</v>
      </c>
      <c r="E170" t="s" s="49">
        <v>136</v>
      </c>
      <c r="F170" s="61">
        <v>1</v>
      </c>
      <c r="G170" s="52">
        <v>11.57</v>
      </c>
      <c r="H170" s="66">
        <f>F170:F170*G170:G170</f>
        <v>11.57</v>
      </c>
    </row>
    <row r="171" s="4" customFormat="1" ht="22.5" customHeight="1">
      <c r="A171" t="s" s="54">
        <v>177</v>
      </c>
      <c r="B171" s="55">
        <v>92680</v>
      </c>
      <c r="C171" t="s" s="56">
        <v>178</v>
      </c>
      <c r="D171" t="s" s="57">
        <v>181</v>
      </c>
      <c r="E171" t="s" s="56">
        <v>136</v>
      </c>
      <c r="F171" s="58">
        <v>0</v>
      </c>
      <c r="G171" s="59">
        <v>4.5</v>
      </c>
      <c r="H171" s="65">
        <f>F171:F171*G171:G171</f>
        <v>0</v>
      </c>
    </row>
    <row r="172" s="4" customFormat="1" ht="22.5" customHeight="1">
      <c r="A172" t="s" s="47">
        <v>177</v>
      </c>
      <c r="B172" s="48">
        <v>92031</v>
      </c>
      <c r="C172" t="s" s="49">
        <v>178</v>
      </c>
      <c r="D172" t="s" s="50">
        <v>182</v>
      </c>
      <c r="E172" t="s" s="49">
        <v>136</v>
      </c>
      <c r="F172" s="61">
        <v>5</v>
      </c>
      <c r="G172" s="52">
        <v>11.16</v>
      </c>
      <c r="H172" s="66">
        <f>F172:F172*G172:G172</f>
        <v>55.8</v>
      </c>
    </row>
    <row r="173" s="4" customFormat="1" ht="22.5" customHeight="1">
      <c r="A173" t="s" s="54">
        <v>177</v>
      </c>
      <c r="B173" s="55">
        <v>92051</v>
      </c>
      <c r="C173" t="s" s="56">
        <v>178</v>
      </c>
      <c r="D173" t="s" s="57">
        <v>183</v>
      </c>
      <c r="E173" t="s" s="56">
        <v>136</v>
      </c>
      <c r="F173" s="58">
        <v>3</v>
      </c>
      <c r="G173" s="59">
        <v>11.16</v>
      </c>
      <c r="H173" s="65">
        <f>F173:F173*G173:G173</f>
        <v>33.48</v>
      </c>
    </row>
    <row r="174" s="4" customFormat="1" ht="22.5" customHeight="1">
      <c r="A174" t="s" s="47">
        <v>177</v>
      </c>
      <c r="B174" s="48">
        <v>92041</v>
      </c>
      <c r="C174" t="s" s="49">
        <v>178</v>
      </c>
      <c r="D174" t="s" s="50">
        <v>184</v>
      </c>
      <c r="E174" t="s" s="49">
        <v>136</v>
      </c>
      <c r="F174" s="61">
        <v>1</v>
      </c>
      <c r="G174" s="52">
        <v>10.27</v>
      </c>
      <c r="H174" s="66">
        <f>F174:F174*G174:G174</f>
        <v>10.27</v>
      </c>
    </row>
    <row r="175" s="4" customFormat="1" ht="22.5" customHeight="1">
      <c r="A175" t="s" s="54">
        <v>177</v>
      </c>
      <c r="B175" s="55">
        <v>92101</v>
      </c>
      <c r="C175" t="s" s="56">
        <v>178</v>
      </c>
      <c r="D175" t="s" s="57">
        <v>185</v>
      </c>
      <c r="E175" t="s" s="56">
        <v>136</v>
      </c>
      <c r="F175" s="58">
        <v>1</v>
      </c>
      <c r="G175" s="59">
        <v>11.16</v>
      </c>
      <c r="H175" s="65">
        <f>F175:F175*G175:G175</f>
        <v>11.16</v>
      </c>
    </row>
    <row r="176" s="4" customFormat="1" ht="22.5" customHeight="1">
      <c r="A176" t="s" s="47">
        <v>177</v>
      </c>
      <c r="B176" s="48">
        <v>92488</v>
      </c>
      <c r="C176" t="s" s="49">
        <v>178</v>
      </c>
      <c r="D176" t="s" s="50">
        <v>186</v>
      </c>
      <c r="E176" t="s" s="49">
        <v>136</v>
      </c>
      <c r="F176" s="61">
        <v>1</v>
      </c>
      <c r="G176" s="52">
        <v>12.06</v>
      </c>
      <c r="H176" s="66">
        <f>F176:F176*G176:G176</f>
        <v>12.06</v>
      </c>
    </row>
    <row r="177" s="4" customFormat="1" ht="22.5" customHeight="1">
      <c r="A177" t="s" s="54">
        <v>177</v>
      </c>
      <c r="B177" s="55">
        <v>92081</v>
      </c>
      <c r="C177" t="s" s="56">
        <v>178</v>
      </c>
      <c r="D177" t="s" s="57">
        <v>187</v>
      </c>
      <c r="E177" t="s" s="56">
        <v>136</v>
      </c>
      <c r="F177" s="58">
        <v>1</v>
      </c>
      <c r="G177" s="59">
        <v>12.04</v>
      </c>
      <c r="H177" s="65">
        <f>F177:F177*G177:G177</f>
        <v>12.04</v>
      </c>
    </row>
    <row r="178" s="4" customFormat="1" ht="22.5" customHeight="1">
      <c r="A178" t="s" s="47">
        <v>177</v>
      </c>
      <c r="B178" s="48">
        <v>74748</v>
      </c>
      <c r="C178" t="s" s="49">
        <v>178</v>
      </c>
      <c r="D178" t="s" s="50">
        <v>188</v>
      </c>
      <c r="E178" t="s" s="49">
        <v>136</v>
      </c>
      <c r="F178" s="61">
        <v>5</v>
      </c>
      <c r="G178" s="52">
        <v>11.77</v>
      </c>
      <c r="H178" s="66">
        <f>F178:F178*G178:G178</f>
        <v>58.85</v>
      </c>
    </row>
    <row r="179" s="4" customFormat="1" ht="22.5" customHeight="1">
      <c r="A179" t="s" s="54">
        <v>177</v>
      </c>
      <c r="B179" s="55">
        <v>92875</v>
      </c>
      <c r="C179" t="s" s="56">
        <v>178</v>
      </c>
      <c r="D179" t="s" s="57">
        <v>189</v>
      </c>
      <c r="E179" t="s" s="56">
        <v>136</v>
      </c>
      <c r="F179" s="58">
        <v>1</v>
      </c>
      <c r="G179" s="59">
        <v>14.49</v>
      </c>
      <c r="H179" s="65">
        <f>F179:F179*G179:G179</f>
        <v>14.49</v>
      </c>
    </row>
    <row r="180" s="4" customFormat="1" ht="22.5" customHeight="1">
      <c r="A180" t="s" s="47">
        <v>177</v>
      </c>
      <c r="B180" s="48">
        <v>92091</v>
      </c>
      <c r="C180" t="s" s="49">
        <v>178</v>
      </c>
      <c r="D180" t="s" s="50">
        <v>190</v>
      </c>
      <c r="E180" t="s" s="49">
        <v>136</v>
      </c>
      <c r="F180" s="61">
        <v>3</v>
      </c>
      <c r="G180" s="52">
        <v>12.81</v>
      </c>
      <c r="H180" s="66">
        <f>F180:F180*G180:G180</f>
        <v>38.43</v>
      </c>
    </row>
    <row r="181" s="4" customFormat="1" ht="22.5" customHeight="1">
      <c r="A181" t="s" s="54">
        <v>177</v>
      </c>
      <c r="B181" s="55">
        <v>93602</v>
      </c>
      <c r="C181" t="s" s="56">
        <v>178</v>
      </c>
      <c r="D181" t="s" s="57">
        <v>191</v>
      </c>
      <c r="E181" t="s" s="56">
        <v>136</v>
      </c>
      <c r="F181" s="58">
        <v>0.5</v>
      </c>
      <c r="G181" s="59">
        <v>12.81</v>
      </c>
      <c r="H181" s="65">
        <f>F181:F181*G181:G181</f>
        <v>6.405</v>
      </c>
    </row>
    <row r="182" s="4" customFormat="1" ht="22.5" customHeight="1">
      <c r="A182" t="s" s="47">
        <v>177</v>
      </c>
      <c r="B182" s="48">
        <v>92551</v>
      </c>
      <c r="C182" t="s" s="49">
        <v>178</v>
      </c>
      <c r="D182" t="s" s="50">
        <v>192</v>
      </c>
      <c r="E182" t="s" s="49">
        <v>136</v>
      </c>
      <c r="F182" s="61">
        <v>1</v>
      </c>
      <c r="G182" s="52">
        <v>12.05</v>
      </c>
      <c r="H182" s="66">
        <f>F182:F182*G182:G182</f>
        <v>12.05</v>
      </c>
    </row>
    <row r="183" s="4" customFormat="1" ht="22.5" customHeight="1">
      <c r="A183" t="s" s="54">
        <v>177</v>
      </c>
      <c r="B183" s="55">
        <v>92501</v>
      </c>
      <c r="C183" t="s" s="56">
        <v>178</v>
      </c>
      <c r="D183" t="s" s="57">
        <v>193</v>
      </c>
      <c r="E183" t="s" s="56">
        <v>136</v>
      </c>
      <c r="F183" s="58">
        <v>2</v>
      </c>
      <c r="G183" s="59">
        <v>9.380000000000001</v>
      </c>
      <c r="H183" s="65">
        <f>F183:F183*G183:G183</f>
        <v>18.76</v>
      </c>
    </row>
    <row r="184" s="4" customFormat="1" ht="22.5" customHeight="1">
      <c r="A184" t="s" s="47">
        <v>177</v>
      </c>
      <c r="B184" s="48">
        <v>92521</v>
      </c>
      <c r="C184" t="s" s="49">
        <v>178</v>
      </c>
      <c r="D184" t="s" s="50">
        <v>194</v>
      </c>
      <c r="E184" t="s" s="49">
        <v>136</v>
      </c>
      <c r="F184" s="61">
        <v>1</v>
      </c>
      <c r="G184" s="52">
        <v>4.824</v>
      </c>
      <c r="H184" s="66">
        <f>F184:F184*G184:G184</f>
        <v>4.824</v>
      </c>
    </row>
    <row r="185" s="4" customFormat="1" ht="22.5" customHeight="1">
      <c r="A185" t="s" s="54">
        <v>177</v>
      </c>
      <c r="B185" s="55">
        <v>92621</v>
      </c>
      <c r="C185" t="s" s="56">
        <v>178</v>
      </c>
      <c r="D185" t="s" s="57">
        <v>195</v>
      </c>
      <c r="E185" t="s" s="56">
        <v>136</v>
      </c>
      <c r="F185" s="58">
        <v>1.5</v>
      </c>
      <c r="G185" s="59">
        <v>17.09</v>
      </c>
      <c r="H185" s="65">
        <f>F185:F185*G185:G185</f>
        <v>25.635</v>
      </c>
    </row>
    <row r="186" s="4" customFormat="1" ht="22.5" customHeight="1">
      <c r="A186" t="s" s="47">
        <v>177</v>
      </c>
      <c r="B186" s="48">
        <v>92661</v>
      </c>
      <c r="C186" t="s" s="49">
        <v>178</v>
      </c>
      <c r="D186" t="s" s="50">
        <v>196</v>
      </c>
      <c r="E186" t="s" s="49">
        <v>20</v>
      </c>
      <c r="F186" s="61">
        <v>2</v>
      </c>
      <c r="G186" s="52">
        <v>4.464</v>
      </c>
      <c r="H186" s="66">
        <f>F186:F186*G186:G186</f>
        <v>8.928000000000001</v>
      </c>
    </row>
    <row r="187" s="4" customFormat="1" ht="22.5" customHeight="1">
      <c r="A187" t="s" s="54">
        <v>177</v>
      </c>
      <c r="B187" s="55">
        <v>92517</v>
      </c>
      <c r="C187" t="s" s="56">
        <v>178</v>
      </c>
      <c r="D187" t="s" s="57">
        <v>197</v>
      </c>
      <c r="E187" t="s" s="56">
        <v>136</v>
      </c>
      <c r="F187" s="58">
        <v>1</v>
      </c>
      <c r="G187" s="59">
        <v>11.57</v>
      </c>
      <c r="H187" s="65">
        <f>F187:F187*G187:G187</f>
        <v>11.57</v>
      </c>
    </row>
    <row r="188" s="4" customFormat="1" ht="22.5" customHeight="1">
      <c r="A188" t="s" s="47">
        <v>177</v>
      </c>
      <c r="B188" s="48">
        <v>92781</v>
      </c>
      <c r="C188" t="s" s="49">
        <v>178</v>
      </c>
      <c r="D188" t="s" s="50">
        <v>198</v>
      </c>
      <c r="E188" t="s" s="49">
        <v>136</v>
      </c>
      <c r="F188" s="61">
        <v>0.5</v>
      </c>
      <c r="G188" s="52">
        <v>12.44</v>
      </c>
      <c r="H188" s="66">
        <f>F188:F188*G188:G188</f>
        <v>6.22</v>
      </c>
    </row>
    <row r="189" s="4" customFormat="1" ht="22.5" customHeight="1">
      <c r="A189" t="s" s="54">
        <v>177</v>
      </c>
      <c r="B189" s="55">
        <v>92611</v>
      </c>
      <c r="C189" t="s" s="56">
        <v>178</v>
      </c>
      <c r="D189" t="s" s="57">
        <v>199</v>
      </c>
      <c r="E189" t="s" s="56">
        <v>136</v>
      </c>
      <c r="F189" s="58">
        <v>3.5</v>
      </c>
      <c r="G189" s="59">
        <v>11.16</v>
      </c>
      <c r="H189" s="65">
        <f>F189:F189*G189:G189</f>
        <v>39.06</v>
      </c>
    </row>
    <row r="190" s="4" customFormat="1" ht="22.5" customHeight="1">
      <c r="A190" t="s" s="47">
        <v>200</v>
      </c>
      <c r="B190" s="48">
        <v>154528</v>
      </c>
      <c r="C190" t="s" s="49">
        <v>201</v>
      </c>
      <c r="D190" t="s" s="50">
        <v>202</v>
      </c>
      <c r="E190" t="s" s="49">
        <v>20</v>
      </c>
      <c r="F190" s="61">
        <v>3.5</v>
      </c>
      <c r="G190" s="52">
        <v>7.655</v>
      </c>
      <c r="H190" s="66">
        <f>F190:F190*G190:G190</f>
        <v>26.7925</v>
      </c>
    </row>
    <row r="191" s="4" customFormat="1" ht="22.5" customHeight="1" hidden="1">
      <c r="A191" t="s" s="54">
        <v>200</v>
      </c>
      <c r="B191" s="55">
        <v>16625</v>
      </c>
      <c r="C191" t="s" s="56">
        <v>201</v>
      </c>
      <c r="D191" t="s" s="57">
        <v>203</v>
      </c>
      <c r="E191" t="s" s="56">
        <v>20</v>
      </c>
      <c r="F191" s="62"/>
      <c r="G191" s="59">
        <v>8.977</v>
      </c>
      <c r="H191" s="65">
        <f>F191:F191*G191:G191</f>
        <v>0</v>
      </c>
    </row>
    <row r="192" s="4" customFormat="1" ht="22.5" customHeight="1" hidden="1">
      <c r="A192" t="s" s="47">
        <v>200</v>
      </c>
      <c r="B192" s="48">
        <v>51173</v>
      </c>
      <c r="C192" t="s" s="49">
        <v>201</v>
      </c>
      <c r="D192" t="s" s="50">
        <v>204</v>
      </c>
      <c r="E192" t="s" s="49">
        <v>205</v>
      </c>
      <c r="F192" s="51"/>
      <c r="G192" s="52">
        <v>5.8</v>
      </c>
      <c r="H192" s="66">
        <f>F192:F192*G192:G192</f>
        <v>0</v>
      </c>
    </row>
    <row r="193" s="4" customFormat="1" ht="22.5" customHeight="1" hidden="1">
      <c r="A193" t="s" s="54">
        <v>200</v>
      </c>
      <c r="B193" s="55">
        <v>42071</v>
      </c>
      <c r="C193" t="s" s="56">
        <v>201</v>
      </c>
      <c r="D193" t="s" s="57">
        <v>206</v>
      </c>
      <c r="E193" t="s" s="56">
        <v>20</v>
      </c>
      <c r="F193" s="62"/>
      <c r="G193" s="59">
        <f>9.122/2.5</f>
        <v>3.6488</v>
      </c>
      <c r="H193" s="65">
        <f>F193:F193*G193:G193</f>
        <v>0</v>
      </c>
    </row>
    <row r="194" s="4" customFormat="1" ht="22.5" customHeight="1" hidden="1">
      <c r="A194" t="s" s="47">
        <v>200</v>
      </c>
      <c r="B194" s="48">
        <v>26013</v>
      </c>
      <c r="C194" t="s" s="49">
        <v>201</v>
      </c>
      <c r="D194" t="s" s="50">
        <v>207</v>
      </c>
      <c r="E194" t="s" s="49">
        <v>66</v>
      </c>
      <c r="F194" s="51"/>
      <c r="G194" s="52">
        <v>6.429</v>
      </c>
      <c r="H194" s="66">
        <f>F194:F194*G194:G194</f>
        <v>0</v>
      </c>
    </row>
    <row r="195" s="4" customFormat="1" ht="22.5" customHeight="1" hidden="1">
      <c r="A195" t="s" s="54">
        <v>208</v>
      </c>
      <c r="B195" t="s" s="56">
        <v>209</v>
      </c>
      <c r="C195" t="s" s="56">
        <v>201</v>
      </c>
      <c r="D195" t="s" s="57">
        <v>210</v>
      </c>
      <c r="E195" t="s" s="56">
        <v>66</v>
      </c>
      <c r="F195" s="62"/>
      <c r="G195" s="59">
        <v>17.24</v>
      </c>
      <c r="H195" s="65">
        <f>F195:F195*G195:G195</f>
        <v>0</v>
      </c>
    </row>
    <row r="196" s="4" customFormat="1" ht="22.5" customHeight="1" hidden="1">
      <c r="A196" t="s" s="47">
        <v>200</v>
      </c>
      <c r="B196" s="48">
        <v>266050</v>
      </c>
      <c r="C196" t="s" s="49">
        <v>201</v>
      </c>
      <c r="D196" t="s" s="50">
        <v>211</v>
      </c>
      <c r="E196" t="s" s="49">
        <v>66</v>
      </c>
      <c r="F196" s="74"/>
      <c r="G196" s="52">
        <v>7.69</v>
      </c>
      <c r="H196" s="66">
        <f>F196:F196*G196:G196</f>
        <v>0</v>
      </c>
    </row>
    <row r="197" s="4" customFormat="1" ht="22.5" customHeight="1">
      <c r="A197" t="s" s="54">
        <v>200</v>
      </c>
      <c r="B197" s="55">
        <v>25487</v>
      </c>
      <c r="C197" t="s" s="56">
        <v>201</v>
      </c>
      <c r="D197" t="s" s="57">
        <v>212</v>
      </c>
      <c r="E197" t="s" s="56">
        <v>66</v>
      </c>
      <c r="F197" s="58">
        <v>0.5</v>
      </c>
      <c r="G197" s="59">
        <v>11.047</v>
      </c>
      <c r="H197" s="65">
        <f>F197:F197*G197:G197</f>
        <v>5.5235</v>
      </c>
    </row>
    <row r="198" s="4" customFormat="1" ht="22.5" customHeight="1">
      <c r="A198" t="s" s="47">
        <v>200</v>
      </c>
      <c r="B198" s="48">
        <v>207883</v>
      </c>
      <c r="C198" t="s" s="49">
        <v>201</v>
      </c>
      <c r="D198" t="s" s="50">
        <v>213</v>
      </c>
      <c r="E198" t="s" s="49">
        <v>20</v>
      </c>
      <c r="F198" s="61">
        <v>2</v>
      </c>
      <c r="G198" s="52">
        <v>4.143</v>
      </c>
      <c r="H198" s="66">
        <f>F198:F198*G198:G198</f>
        <v>8.286</v>
      </c>
    </row>
    <row r="199" s="4" customFormat="1" ht="22.5" customHeight="1" hidden="1">
      <c r="A199" t="s" s="54">
        <v>200</v>
      </c>
      <c r="B199" s="55">
        <v>62423</v>
      </c>
      <c r="C199" t="s" s="56">
        <v>201</v>
      </c>
      <c r="D199" t="s" s="57">
        <v>214</v>
      </c>
      <c r="E199" t="s" s="56">
        <v>20</v>
      </c>
      <c r="F199" s="62"/>
      <c r="G199" s="59">
        <v>3.568</v>
      </c>
      <c r="H199" s="65">
        <f>F199:F199*G199:G199</f>
        <v>0</v>
      </c>
    </row>
    <row r="200" s="4" customFormat="1" ht="22.5" customHeight="1">
      <c r="A200" t="s" s="47">
        <v>200</v>
      </c>
      <c r="B200" s="48">
        <v>15383</v>
      </c>
      <c r="C200" t="s" s="49">
        <v>201</v>
      </c>
      <c r="D200" t="s" s="50">
        <v>215</v>
      </c>
      <c r="E200" t="s" s="49">
        <v>20</v>
      </c>
      <c r="F200" s="61">
        <v>2</v>
      </c>
      <c r="G200" s="52">
        <v>8.24</v>
      </c>
      <c r="H200" s="66">
        <f>F200:F200*G200:G200</f>
        <v>16.48</v>
      </c>
    </row>
    <row r="201" s="4" customFormat="1" ht="22.5" customHeight="1">
      <c r="A201" t="s" s="54">
        <v>200</v>
      </c>
      <c r="B201" s="55">
        <v>98768</v>
      </c>
      <c r="C201" t="s" s="56">
        <v>201</v>
      </c>
      <c r="D201" t="s" s="57">
        <v>216</v>
      </c>
      <c r="E201" t="s" s="56">
        <v>66</v>
      </c>
      <c r="F201" s="58">
        <v>2</v>
      </c>
      <c r="G201" s="59">
        <v>3.417</v>
      </c>
      <c r="H201" s="65">
        <f>F201:F201*G201:G201</f>
        <v>6.834</v>
      </c>
    </row>
    <row r="202" s="4" customFormat="1" ht="22.5" customHeight="1" hidden="1">
      <c r="A202" t="s" s="47">
        <v>200</v>
      </c>
      <c r="B202" s="48">
        <v>98900</v>
      </c>
      <c r="C202" t="s" s="49">
        <v>201</v>
      </c>
      <c r="D202" t="s" s="50">
        <v>217</v>
      </c>
      <c r="E202" t="s" s="49">
        <v>218</v>
      </c>
      <c r="F202" s="51"/>
      <c r="G202" s="52">
        <v>16.209</v>
      </c>
      <c r="H202" s="66">
        <f>F202:F202*G202:G202</f>
        <v>0</v>
      </c>
    </row>
    <row r="203" s="4" customFormat="1" ht="22.5" customHeight="1">
      <c r="A203" t="s" s="54">
        <v>208</v>
      </c>
      <c r="B203" t="s" s="56">
        <v>219</v>
      </c>
      <c r="C203" t="s" s="56">
        <v>201</v>
      </c>
      <c r="D203" t="s" s="57">
        <v>220</v>
      </c>
      <c r="E203" t="s" s="56">
        <v>221</v>
      </c>
      <c r="F203" s="58">
        <v>1</v>
      </c>
      <c r="G203" s="59">
        <v>19.38</v>
      </c>
      <c r="H203" s="65">
        <f>F203:F203*G203:G203</f>
        <v>19.38</v>
      </c>
    </row>
    <row r="204" s="4" customFormat="1" ht="22.5" customHeight="1">
      <c r="A204" t="s" s="47">
        <v>208</v>
      </c>
      <c r="B204" t="s" s="49">
        <v>222</v>
      </c>
      <c r="C204" t="s" s="49">
        <v>201</v>
      </c>
      <c r="D204" t="s" s="50">
        <v>223</v>
      </c>
      <c r="E204" t="s" s="49">
        <v>221</v>
      </c>
      <c r="F204" s="61">
        <v>1</v>
      </c>
      <c r="G204" s="52">
        <v>27.78</v>
      </c>
      <c r="H204" s="66">
        <f>F204:F204*G204:G204</f>
        <v>27.78</v>
      </c>
    </row>
    <row r="205" s="4" customFormat="1" ht="22.5" customHeight="1">
      <c r="A205" t="s" s="54">
        <v>208</v>
      </c>
      <c r="B205" t="s" s="56">
        <v>224</v>
      </c>
      <c r="C205" t="s" s="56">
        <v>201</v>
      </c>
      <c r="D205" t="s" s="57">
        <v>225</v>
      </c>
      <c r="E205" t="s" s="56">
        <v>221</v>
      </c>
      <c r="F205" s="58">
        <v>1</v>
      </c>
      <c r="G205" s="59">
        <v>21.86</v>
      </c>
      <c r="H205" s="65">
        <f>F205:F205*G205:G205</f>
        <v>21.86</v>
      </c>
    </row>
    <row r="206" s="4" customFormat="1" ht="22.5" customHeight="1">
      <c r="A206" t="s" s="47">
        <v>208</v>
      </c>
      <c r="B206" t="s" s="49">
        <v>226</v>
      </c>
      <c r="C206" t="s" s="49">
        <v>201</v>
      </c>
      <c r="D206" t="s" s="50">
        <v>227</v>
      </c>
      <c r="E206" t="s" s="49">
        <v>66</v>
      </c>
      <c r="F206" s="61">
        <v>3</v>
      </c>
      <c r="G206" s="52">
        <v>5.87</v>
      </c>
      <c r="H206" s="66">
        <f>F206:F206*G206:G206</f>
        <v>17.61</v>
      </c>
    </row>
    <row r="207" s="4" customFormat="1" ht="22.5" customHeight="1" hidden="1">
      <c r="A207" t="s" s="54">
        <v>200</v>
      </c>
      <c r="B207" s="55">
        <v>153378</v>
      </c>
      <c r="C207" t="s" s="56">
        <v>201</v>
      </c>
      <c r="D207" t="s" s="57">
        <v>228</v>
      </c>
      <c r="E207" t="s" s="56">
        <v>20</v>
      </c>
      <c r="F207" s="62"/>
      <c r="G207" s="59">
        <v>1.371</v>
      </c>
      <c r="H207" s="65">
        <f>F207:F207*G207:G207</f>
        <v>0</v>
      </c>
    </row>
    <row r="208" s="4" customFormat="1" ht="22.5" customHeight="1">
      <c r="A208" t="s" s="47">
        <v>200</v>
      </c>
      <c r="B208" s="48">
        <v>137376</v>
      </c>
      <c r="C208" t="s" s="49">
        <v>201</v>
      </c>
      <c r="D208" t="s" s="50">
        <v>229</v>
      </c>
      <c r="E208" t="s" s="49">
        <v>20</v>
      </c>
      <c r="F208" s="61">
        <v>5</v>
      </c>
      <c r="G208" s="52">
        <v>6.26</v>
      </c>
      <c r="H208" s="66">
        <f>F208:F208*G208:G208</f>
        <v>31.3</v>
      </c>
    </row>
    <row r="209" s="4" customFormat="1" ht="22.5" customHeight="1">
      <c r="A209" t="s" s="54">
        <v>17</v>
      </c>
      <c r="B209" s="55">
        <v>14541</v>
      </c>
      <c r="C209" t="s" s="56">
        <v>201</v>
      </c>
      <c r="D209" t="s" s="57">
        <v>230</v>
      </c>
      <c r="E209" t="s" s="56">
        <v>231</v>
      </c>
      <c r="F209" s="58">
        <v>3</v>
      </c>
      <c r="G209" s="59">
        <v>4.373</v>
      </c>
      <c r="H209" s="65">
        <f>F209:F209*G209:G209</f>
        <v>13.119</v>
      </c>
    </row>
    <row r="210" s="4" customFormat="1" ht="22.5" customHeight="1" hidden="1">
      <c r="A210" t="s" s="47">
        <v>200</v>
      </c>
      <c r="B210" s="48">
        <v>5087</v>
      </c>
      <c r="C210" t="s" s="49">
        <v>201</v>
      </c>
      <c r="D210" t="s" s="50">
        <v>232</v>
      </c>
      <c r="E210" t="s" s="49">
        <v>66</v>
      </c>
      <c r="F210" s="51"/>
      <c r="G210" s="52">
        <v>28.76</v>
      </c>
      <c r="H210" s="66">
        <f>F210:F210*G210:G210</f>
        <v>0</v>
      </c>
    </row>
    <row r="211" s="4" customFormat="1" ht="22.5" customHeight="1" hidden="1">
      <c r="A211" t="s" s="54">
        <v>200</v>
      </c>
      <c r="B211" s="55">
        <v>45728</v>
      </c>
      <c r="C211" t="s" s="56">
        <v>201</v>
      </c>
      <c r="D211" t="s" s="57">
        <v>233</v>
      </c>
      <c r="E211" t="s" s="56">
        <v>20</v>
      </c>
      <c r="F211" s="62"/>
      <c r="G211" s="59">
        <f t="shared" si="215" ref="G211:G270">8.617/5</f>
        <v>1.7234</v>
      </c>
      <c r="H211" s="65">
        <f>F211:F211*G211:G211</f>
        <v>0</v>
      </c>
    </row>
    <row r="212" s="4" customFormat="1" ht="22.5" customHeight="1">
      <c r="A212" t="s" s="47">
        <v>200</v>
      </c>
      <c r="B212" s="48">
        <v>20542</v>
      </c>
      <c r="C212" t="s" s="49">
        <v>201</v>
      </c>
      <c r="D212" t="s" s="50">
        <v>234</v>
      </c>
      <c r="E212" t="s" s="49">
        <v>66</v>
      </c>
      <c r="F212" s="61">
        <v>1</v>
      </c>
      <c r="G212" s="52">
        <v>6.578</v>
      </c>
      <c r="H212" s="66">
        <f>F212:F212*G212:G212</f>
        <v>6.578</v>
      </c>
    </row>
    <row r="213" s="4" customFormat="1" ht="22.5" customHeight="1" hidden="1">
      <c r="A213" t="s" s="54">
        <v>200</v>
      </c>
      <c r="B213" s="55">
        <v>59163</v>
      </c>
      <c r="C213" t="s" s="56">
        <v>201</v>
      </c>
      <c r="D213" t="s" s="57">
        <v>235</v>
      </c>
      <c r="E213" t="s" s="56">
        <v>20</v>
      </c>
      <c r="F213" s="62"/>
      <c r="G213" s="59">
        <f>7.173/5</f>
        <v>1.4346</v>
      </c>
      <c r="H213" s="65">
        <f>F213:F213*G213:G213</f>
        <v>0</v>
      </c>
    </row>
    <row r="214" s="4" customFormat="1" ht="22.5" customHeight="1">
      <c r="A214" t="s" s="47">
        <v>208</v>
      </c>
      <c r="B214" t="s" s="49">
        <v>236</v>
      </c>
      <c r="C214" t="s" s="49">
        <v>201</v>
      </c>
      <c r="D214" t="s" s="50">
        <v>237</v>
      </c>
      <c r="E214" t="s" s="49">
        <v>238</v>
      </c>
      <c r="F214" s="61">
        <v>2</v>
      </c>
      <c r="G214" s="52">
        <v>8.890000000000001</v>
      </c>
      <c r="H214" s="66">
        <f>F214:F214*G214:G214</f>
        <v>17.78</v>
      </c>
    </row>
    <row r="215" s="4" customFormat="1" ht="22.5" customHeight="1">
      <c r="A215" t="s" s="54">
        <v>208</v>
      </c>
      <c r="B215" t="s" s="56">
        <v>239</v>
      </c>
      <c r="C215" t="s" s="56">
        <v>201</v>
      </c>
      <c r="D215" t="s" s="57">
        <v>240</v>
      </c>
      <c r="E215" t="s" s="56">
        <v>241</v>
      </c>
      <c r="F215" s="69">
        <v>2</v>
      </c>
      <c r="G215" s="59">
        <v>11.4</v>
      </c>
      <c r="H215" s="59">
        <f>G215:G215*F215:F215</f>
        <v>22.8</v>
      </c>
    </row>
    <row r="216" s="4" customFormat="1" ht="22.5" customHeight="1">
      <c r="A216" t="s" s="47">
        <v>208</v>
      </c>
      <c r="B216" t="s" s="49">
        <v>242</v>
      </c>
      <c r="C216" t="s" s="49">
        <v>201</v>
      </c>
      <c r="D216" t="s" s="50">
        <v>243</v>
      </c>
      <c r="E216" t="s" s="49">
        <v>66</v>
      </c>
      <c r="F216" s="61">
        <v>1.5</v>
      </c>
      <c r="G216" s="52">
        <v>8.210000000000001</v>
      </c>
      <c r="H216" s="66">
        <f>F216:F216*G216:G216</f>
        <v>12.315</v>
      </c>
    </row>
    <row r="217" s="4" customFormat="1" ht="22.5" customHeight="1" hidden="1">
      <c r="A217" t="s" s="54">
        <v>17</v>
      </c>
      <c r="B217" s="55">
        <v>46439</v>
      </c>
      <c r="C217" t="s" s="56">
        <v>201</v>
      </c>
      <c r="D217" t="s" s="57">
        <v>244</v>
      </c>
      <c r="E217" t="s" s="56">
        <v>22</v>
      </c>
      <c r="F217" s="62"/>
      <c r="G217" s="59">
        <v>5.714</v>
      </c>
      <c r="H217" s="65">
        <f>F217:F217*G217:G217</f>
        <v>0</v>
      </c>
    </row>
    <row r="218" s="4" customFormat="1" ht="22.5" customHeight="1" hidden="1">
      <c r="A218" t="s" s="47">
        <v>200</v>
      </c>
      <c r="B218" s="48">
        <v>44122</v>
      </c>
      <c r="C218" t="s" s="49">
        <v>201</v>
      </c>
      <c r="D218" t="s" s="50">
        <v>245</v>
      </c>
      <c r="E218" t="s" s="49">
        <v>66</v>
      </c>
      <c r="F218" s="51"/>
      <c r="G218" s="52">
        <v>3.327</v>
      </c>
      <c r="H218" s="66">
        <f>F218:F218*G218:G218</f>
        <v>0</v>
      </c>
    </row>
    <row r="219" s="4" customFormat="1" ht="22.5" customHeight="1">
      <c r="A219" t="s" s="54">
        <v>200</v>
      </c>
      <c r="B219" s="55">
        <v>133072</v>
      </c>
      <c r="C219" t="s" s="56">
        <v>201</v>
      </c>
      <c r="D219" t="s" s="57">
        <v>246</v>
      </c>
      <c r="E219" t="s" s="56">
        <v>20</v>
      </c>
      <c r="F219" s="58">
        <v>9</v>
      </c>
      <c r="G219" s="59">
        <v>0.495</v>
      </c>
      <c r="H219" s="65">
        <f>F219:F219*G219:G219</f>
        <v>4.455</v>
      </c>
    </row>
    <row r="220" s="4" customFormat="1" ht="22.5" customHeight="1">
      <c r="A220" t="s" s="47">
        <v>200</v>
      </c>
      <c r="B220" s="48">
        <v>43027</v>
      </c>
      <c r="C220" t="s" s="49">
        <v>201</v>
      </c>
      <c r="D220" t="s" s="50">
        <v>247</v>
      </c>
      <c r="E220" t="s" s="49">
        <v>66</v>
      </c>
      <c r="F220" s="61">
        <v>1</v>
      </c>
      <c r="G220" s="52">
        <v>14.308</v>
      </c>
      <c r="H220" s="66">
        <f>F220:F220*G220:G220</f>
        <v>14.308</v>
      </c>
    </row>
    <row r="221" s="4" customFormat="1" ht="22.5" customHeight="1" hidden="1">
      <c r="A221" t="s" s="54">
        <v>200</v>
      </c>
      <c r="B221" s="55">
        <v>187729</v>
      </c>
      <c r="C221" t="s" s="56">
        <v>201</v>
      </c>
      <c r="D221" t="s" s="57">
        <v>248</v>
      </c>
      <c r="E221" t="s" s="56">
        <v>66</v>
      </c>
      <c r="F221" s="62"/>
      <c r="G221" s="59">
        <v>16.148</v>
      </c>
      <c r="H221" s="65">
        <f>F221:F221*G221:G221</f>
        <v>0</v>
      </c>
    </row>
    <row r="222" s="4" customFormat="1" ht="22.5" customHeight="1">
      <c r="A222" t="s" s="47">
        <v>200</v>
      </c>
      <c r="B222" s="48">
        <v>3154</v>
      </c>
      <c r="C222" t="s" s="49">
        <v>201</v>
      </c>
      <c r="D222" t="s" s="50">
        <v>249</v>
      </c>
      <c r="E222" t="s" s="49">
        <v>66</v>
      </c>
      <c r="F222" s="61">
        <v>1</v>
      </c>
      <c r="G222" s="52">
        <v>15.194</v>
      </c>
      <c r="H222" s="66">
        <f>F222:F222*G222:G222</f>
        <v>15.194</v>
      </c>
    </row>
    <row r="223" s="4" customFormat="1" ht="22.5" customHeight="1">
      <c r="A223" t="s" s="54">
        <v>17</v>
      </c>
      <c r="B223" s="55">
        <v>11530</v>
      </c>
      <c r="C223" t="s" s="56">
        <v>201</v>
      </c>
      <c r="D223" t="s" s="57">
        <v>250</v>
      </c>
      <c r="E223" t="s" s="56">
        <v>251</v>
      </c>
      <c r="F223" s="58">
        <v>1</v>
      </c>
      <c r="G223" s="59">
        <v>0.8129999999999999</v>
      </c>
      <c r="H223" s="65">
        <f>F223:F223*G223:G223</f>
        <v>0.8129999999999999</v>
      </c>
    </row>
    <row r="224" s="4" customFormat="1" ht="22.5" customHeight="1" hidden="1">
      <c r="A224" t="s" s="47">
        <v>200</v>
      </c>
      <c r="B224" s="48">
        <v>43452</v>
      </c>
      <c r="C224" t="s" s="49">
        <v>201</v>
      </c>
      <c r="D224" t="s" s="50">
        <v>252</v>
      </c>
      <c r="E224" t="s" s="49">
        <v>20</v>
      </c>
      <c r="F224" s="51"/>
      <c r="G224" s="52">
        <f>3.999/0.7</f>
        <v>5.71285714285714</v>
      </c>
      <c r="H224" s="66">
        <f>F224:F224*G224:G224</f>
        <v>0</v>
      </c>
    </row>
    <row r="225" s="4" customFormat="1" ht="22.5" customHeight="1">
      <c r="A225" t="s" s="54">
        <v>200</v>
      </c>
      <c r="B225" s="55">
        <v>42923</v>
      </c>
      <c r="C225" t="s" s="56">
        <v>201</v>
      </c>
      <c r="D225" t="s" s="57">
        <v>253</v>
      </c>
      <c r="E225" t="s" s="56">
        <v>66</v>
      </c>
      <c r="F225" s="58">
        <v>1</v>
      </c>
      <c r="G225" s="59">
        <v>16.153</v>
      </c>
      <c r="H225" s="65">
        <f>F225:F225*G225:G225</f>
        <v>16.153</v>
      </c>
    </row>
    <row r="226" s="4" customFormat="1" ht="22.5" customHeight="1">
      <c r="A226" t="s" s="47">
        <v>208</v>
      </c>
      <c r="B226" t="s" s="49">
        <v>254</v>
      </c>
      <c r="C226" t="s" s="49">
        <v>201</v>
      </c>
      <c r="D226" t="s" s="50">
        <v>255</v>
      </c>
      <c r="E226" t="s" s="49">
        <v>221</v>
      </c>
      <c r="F226" s="61">
        <v>1.25</v>
      </c>
      <c r="G226" s="52">
        <v>26.5</v>
      </c>
      <c r="H226" s="66">
        <f>F226:F226*G226:G226</f>
        <v>33.125</v>
      </c>
    </row>
    <row r="227" s="4" customFormat="1" ht="22.5" customHeight="1" hidden="1">
      <c r="A227" t="s" s="54">
        <v>200</v>
      </c>
      <c r="B227" s="55">
        <v>156258</v>
      </c>
      <c r="C227" t="s" s="56">
        <v>201</v>
      </c>
      <c r="D227" t="s" s="57">
        <v>256</v>
      </c>
      <c r="E227" t="s" s="56">
        <v>66</v>
      </c>
      <c r="F227" s="62"/>
      <c r="G227" s="59">
        <v>7.13</v>
      </c>
      <c r="H227" s="65">
        <f>F227:F227*G227:G227</f>
        <v>0</v>
      </c>
    </row>
    <row r="228" s="4" customFormat="1" ht="22.5" customHeight="1">
      <c r="A228" t="s" s="47">
        <v>208</v>
      </c>
      <c r="B228" t="s" s="49">
        <v>257</v>
      </c>
      <c r="C228" t="s" s="49">
        <v>201</v>
      </c>
      <c r="D228" t="s" s="50">
        <v>258</v>
      </c>
      <c r="E228" t="s" s="49">
        <v>20</v>
      </c>
      <c r="F228" s="61">
        <v>3</v>
      </c>
      <c r="G228" s="52">
        <v>1.99</v>
      </c>
      <c r="H228" s="66">
        <f>F228:F228*G228:G228</f>
        <v>5.97</v>
      </c>
    </row>
    <row r="229" s="4" customFormat="1" ht="22.5" customHeight="1">
      <c r="A229" t="s" s="54">
        <v>17</v>
      </c>
      <c r="B229" s="68"/>
      <c r="C229" t="s" s="56">
        <v>201</v>
      </c>
      <c r="D229" t="s" s="57">
        <v>259</v>
      </c>
      <c r="E229" t="s" s="56">
        <v>260</v>
      </c>
      <c r="F229" s="69">
        <v>1</v>
      </c>
      <c r="G229" s="59">
        <v>3.64</v>
      </c>
      <c r="H229" s="59">
        <f>G229:G229*F229:F229</f>
        <v>3.64</v>
      </c>
    </row>
    <row r="230" s="4" customFormat="1" ht="22.5" customHeight="1" hidden="1">
      <c r="A230" t="s" s="47">
        <v>200</v>
      </c>
      <c r="B230" s="48">
        <v>160541</v>
      </c>
      <c r="C230" t="s" s="49">
        <v>201</v>
      </c>
      <c r="D230" t="s" s="50">
        <v>261</v>
      </c>
      <c r="E230" t="s" s="49">
        <v>20</v>
      </c>
      <c r="F230" s="51"/>
      <c r="G230" s="52">
        <v>4.258</v>
      </c>
      <c r="H230" s="66">
        <f>F230:F230*G230:G230</f>
        <v>0</v>
      </c>
    </row>
    <row r="231" s="4" customFormat="1" ht="22.5" customHeight="1" hidden="1">
      <c r="A231" t="s" s="54">
        <v>200</v>
      </c>
      <c r="B231" s="55">
        <v>44599</v>
      </c>
      <c r="C231" t="s" s="56">
        <v>201</v>
      </c>
      <c r="D231" t="s" s="57">
        <v>262</v>
      </c>
      <c r="E231" t="s" s="56">
        <v>238</v>
      </c>
      <c r="F231" s="62"/>
      <c r="G231" s="59">
        <v>3.27</v>
      </c>
      <c r="H231" s="65">
        <f>F231:F231*G231:G231</f>
        <v>0</v>
      </c>
    </row>
    <row r="232" s="4" customFormat="1" ht="22.5" customHeight="1">
      <c r="A232" t="s" s="47">
        <v>200</v>
      </c>
      <c r="B232" s="48">
        <v>173471</v>
      </c>
      <c r="C232" t="s" s="49">
        <v>201</v>
      </c>
      <c r="D232" t="s" s="50">
        <v>263</v>
      </c>
      <c r="E232" t="s" s="49">
        <v>22</v>
      </c>
      <c r="F232" s="61">
        <f>(6*7.5)+195</f>
        <v>240</v>
      </c>
      <c r="G232" s="52">
        <v>5.419</v>
      </c>
      <c r="H232" s="66">
        <f>F232:F232*G232:G232</f>
        <v>1300.56</v>
      </c>
    </row>
    <row r="233" s="4" customFormat="1" ht="22.5" customHeight="1" hidden="1">
      <c r="A233" t="s" s="54">
        <v>200</v>
      </c>
      <c r="B233" s="55">
        <v>26218</v>
      </c>
      <c r="C233" t="s" s="56">
        <v>201</v>
      </c>
      <c r="D233" t="s" s="57">
        <v>264</v>
      </c>
      <c r="E233" t="s" s="56">
        <v>238</v>
      </c>
      <c r="F233" s="62"/>
      <c r="G233" s="59">
        <v>4.99</v>
      </c>
      <c r="H233" s="65">
        <f>F233:F233*G233:G233</f>
        <v>0</v>
      </c>
    </row>
    <row r="234" s="4" customFormat="1" ht="22.5" customHeight="1" hidden="1">
      <c r="A234" t="s" s="47">
        <v>200</v>
      </c>
      <c r="B234" s="48">
        <v>176355</v>
      </c>
      <c r="C234" t="s" s="49">
        <v>201</v>
      </c>
      <c r="D234" t="s" s="50">
        <v>265</v>
      </c>
      <c r="E234" t="s" s="49">
        <v>22</v>
      </c>
      <c r="F234" s="51"/>
      <c r="G234" s="52">
        <v>4.986</v>
      </c>
      <c r="H234" s="66">
        <f>F234:F234*G234:G234</f>
        <v>0</v>
      </c>
    </row>
    <row r="235" s="4" customFormat="1" ht="22.5" customHeight="1" hidden="1">
      <c r="A235" t="s" s="54">
        <v>200</v>
      </c>
      <c r="B235" s="55">
        <v>42475</v>
      </c>
      <c r="C235" t="s" s="56">
        <v>201</v>
      </c>
      <c r="D235" t="s" s="57">
        <v>266</v>
      </c>
      <c r="E235" t="s" s="56">
        <v>238</v>
      </c>
      <c r="F235" s="62"/>
      <c r="G235" s="59">
        <v>3.83</v>
      </c>
      <c r="H235" s="65">
        <f>F235:F235*G235:G235</f>
        <v>0</v>
      </c>
    </row>
    <row r="236" s="4" customFormat="1" ht="22.5" customHeight="1" hidden="1">
      <c r="A236" t="s" s="47">
        <v>200</v>
      </c>
      <c r="B236" s="48">
        <v>155509</v>
      </c>
      <c r="C236" t="s" s="49">
        <v>201</v>
      </c>
      <c r="D236" t="s" s="50">
        <v>267</v>
      </c>
      <c r="E236" t="s" s="49">
        <v>22</v>
      </c>
      <c r="F236" s="51"/>
      <c r="G236" s="52">
        <v>2.53</v>
      </c>
      <c r="H236" s="66">
        <f>F236:F236*G236:G236</f>
        <v>0</v>
      </c>
    </row>
    <row r="237" s="4" customFormat="1" ht="22.5" customHeight="1" hidden="1">
      <c r="A237" t="s" s="54">
        <v>200</v>
      </c>
      <c r="B237" s="55">
        <v>93616</v>
      </c>
      <c r="C237" t="s" s="56">
        <v>201</v>
      </c>
      <c r="D237" t="s" s="57">
        <v>268</v>
      </c>
      <c r="E237" t="s" s="56">
        <v>22</v>
      </c>
      <c r="F237" s="62"/>
      <c r="G237" s="59">
        <v>4.39</v>
      </c>
      <c r="H237" s="65">
        <f>F237:F237*G237:G237</f>
        <v>0</v>
      </c>
    </row>
    <row r="238" s="4" customFormat="1" ht="22.5" customHeight="1" hidden="1">
      <c r="A238" t="s" s="47">
        <v>200</v>
      </c>
      <c r="B238" s="48">
        <v>43336</v>
      </c>
      <c r="C238" t="s" s="49">
        <v>201</v>
      </c>
      <c r="D238" t="s" s="50">
        <v>269</v>
      </c>
      <c r="E238" t="s" s="49">
        <v>238</v>
      </c>
      <c r="F238" s="51"/>
      <c r="G238" s="52">
        <v>4.43</v>
      </c>
      <c r="H238" s="66">
        <f>F238:F238*G238:G238</f>
        <v>0</v>
      </c>
    </row>
    <row r="239" s="4" customFormat="1" ht="22.5" customHeight="1">
      <c r="A239" t="s" s="54">
        <v>200</v>
      </c>
      <c r="B239" s="55">
        <v>2641</v>
      </c>
      <c r="C239" t="s" s="56">
        <v>201</v>
      </c>
      <c r="D239" t="s" s="57">
        <v>270</v>
      </c>
      <c r="E239" t="s" s="56">
        <v>238</v>
      </c>
      <c r="F239" s="58">
        <v>1</v>
      </c>
      <c r="G239" s="59">
        <v>5.13</v>
      </c>
      <c r="H239" s="65">
        <f>F239:F239*G239:G239</f>
        <v>5.13</v>
      </c>
    </row>
    <row r="240" s="4" customFormat="1" ht="22.5" customHeight="1">
      <c r="A240" t="s" s="47">
        <v>200</v>
      </c>
      <c r="B240" s="48">
        <v>22625</v>
      </c>
      <c r="C240" t="s" s="49">
        <v>201</v>
      </c>
      <c r="D240" t="s" s="50">
        <v>271</v>
      </c>
      <c r="E240" t="s" s="49">
        <v>238</v>
      </c>
      <c r="F240" s="61">
        <v>1</v>
      </c>
      <c r="G240" s="52">
        <v>1.529</v>
      </c>
      <c r="H240" s="66">
        <f>F240:F240*G240:G240</f>
        <v>1.529</v>
      </c>
    </row>
    <row r="241" s="4" customFormat="1" ht="22.5" customHeight="1" hidden="1">
      <c r="A241" t="s" s="54">
        <v>200</v>
      </c>
      <c r="B241" s="55">
        <v>5287</v>
      </c>
      <c r="C241" t="s" s="56">
        <v>201</v>
      </c>
      <c r="D241" t="s" s="57">
        <v>272</v>
      </c>
      <c r="E241" t="s" s="56">
        <v>66</v>
      </c>
      <c r="F241" s="62"/>
      <c r="G241" s="59">
        <v>16.693</v>
      </c>
      <c r="H241" s="65">
        <f>F241:F241*G241:G241</f>
        <v>0</v>
      </c>
    </row>
    <row r="242" s="4" customFormat="1" ht="22.5" customHeight="1">
      <c r="A242" t="s" s="47">
        <v>200</v>
      </c>
      <c r="B242" s="48">
        <v>188841</v>
      </c>
      <c r="C242" t="s" s="49">
        <v>201</v>
      </c>
      <c r="D242" t="s" s="50">
        <v>273</v>
      </c>
      <c r="E242" t="s" s="49">
        <v>274</v>
      </c>
      <c r="F242" s="61">
        <v>2</v>
      </c>
      <c r="G242" s="52">
        <v>5.01</v>
      </c>
      <c r="H242" s="66">
        <f>F242:F242*G242:G242</f>
        <v>10.02</v>
      </c>
    </row>
    <row r="243" s="4" customFormat="1" ht="22.5" customHeight="1">
      <c r="A243" t="s" s="54">
        <v>200</v>
      </c>
      <c r="B243" s="55">
        <v>2814</v>
      </c>
      <c r="C243" t="s" s="56">
        <v>201</v>
      </c>
      <c r="D243" t="s" s="57">
        <v>275</v>
      </c>
      <c r="E243" t="s" s="56">
        <v>260</v>
      </c>
      <c r="F243" s="58">
        <v>1</v>
      </c>
      <c r="G243" s="59">
        <v>2.2</v>
      </c>
      <c r="H243" s="65">
        <f>F243:F243*G243:G243</f>
        <v>2.2</v>
      </c>
    </row>
    <row r="244" s="4" customFormat="1" ht="22.5" customHeight="1" hidden="1">
      <c r="A244" t="s" s="47">
        <v>200</v>
      </c>
      <c r="B244" s="48">
        <v>11576</v>
      </c>
      <c r="C244" t="s" s="49">
        <v>201</v>
      </c>
      <c r="D244" t="s" s="50">
        <v>276</v>
      </c>
      <c r="E244" t="s" s="49">
        <v>20</v>
      </c>
      <c r="F244" s="51"/>
      <c r="G244" s="52">
        <f>6.511/5</f>
        <v>1.3022</v>
      </c>
      <c r="H244" s="66">
        <f>F244:F244*G244:G244</f>
        <v>0</v>
      </c>
    </row>
    <row r="245" s="4" customFormat="1" ht="22.5" customHeight="1">
      <c r="A245" t="s" s="54">
        <v>17</v>
      </c>
      <c r="B245" s="68"/>
      <c r="C245" t="s" s="56">
        <v>201</v>
      </c>
      <c r="D245" t="s" s="57">
        <v>277</v>
      </c>
      <c r="E245" t="s" s="56">
        <v>260</v>
      </c>
      <c r="F245" s="69">
        <v>2</v>
      </c>
      <c r="G245" s="59">
        <v>2.87</v>
      </c>
      <c r="H245" s="59">
        <f>G245:G245*F245:F245</f>
        <v>5.74</v>
      </c>
    </row>
    <row r="246" s="4" customFormat="1" ht="22.5" customHeight="1" hidden="1">
      <c r="A246" t="s" s="47">
        <v>200</v>
      </c>
      <c r="B246" s="48">
        <v>25095</v>
      </c>
      <c r="C246" t="s" s="49">
        <v>201</v>
      </c>
      <c r="D246" t="s" s="50">
        <v>278</v>
      </c>
      <c r="E246" t="s" s="49">
        <v>66</v>
      </c>
      <c r="F246" s="51"/>
      <c r="G246" s="52">
        <v>1.198</v>
      </c>
      <c r="H246" s="66">
        <f>F246:F246*G246:G246</f>
        <v>0</v>
      </c>
    </row>
    <row r="247" s="4" customFormat="1" ht="22.5" customHeight="1">
      <c r="A247" t="s" s="54">
        <v>208</v>
      </c>
      <c r="B247" t="s" s="56">
        <v>279</v>
      </c>
      <c r="C247" t="s" s="56">
        <v>201</v>
      </c>
      <c r="D247" t="s" s="57">
        <v>280</v>
      </c>
      <c r="E247" t="s" s="56">
        <v>66</v>
      </c>
      <c r="F247" s="58">
        <v>1.5</v>
      </c>
      <c r="G247" s="59">
        <v>5.87</v>
      </c>
      <c r="H247" s="65">
        <f>F247:F247*G247:G247</f>
        <v>8.805</v>
      </c>
    </row>
    <row r="248" s="4" customFormat="1" ht="22.5" customHeight="1" hidden="1">
      <c r="A248" t="s" s="47">
        <v>200</v>
      </c>
      <c r="B248" s="48">
        <v>44480</v>
      </c>
      <c r="C248" t="s" s="49">
        <v>201</v>
      </c>
      <c r="D248" t="s" s="50">
        <v>281</v>
      </c>
      <c r="E248" t="s" s="49">
        <v>66</v>
      </c>
      <c r="F248" s="51"/>
      <c r="G248" s="52">
        <v>4.602</v>
      </c>
      <c r="H248" s="66">
        <f>F248:F248*G248:G248</f>
        <v>0</v>
      </c>
    </row>
    <row r="249" s="4" customFormat="1" ht="22.5" customHeight="1" hidden="1">
      <c r="A249" t="s" s="54">
        <v>200</v>
      </c>
      <c r="B249" s="55">
        <v>43063</v>
      </c>
      <c r="C249" t="s" s="56">
        <v>201</v>
      </c>
      <c r="D249" t="s" s="57">
        <v>282</v>
      </c>
      <c r="E249" t="s" s="56">
        <v>20</v>
      </c>
      <c r="F249" s="62"/>
      <c r="G249" s="59">
        <f>9.897/0.34</f>
        <v>29.1088235294118</v>
      </c>
      <c r="H249" s="65">
        <f>F249:F249*G249:G249</f>
        <v>0</v>
      </c>
    </row>
    <row r="250" s="4" customFormat="1" ht="22.5" customHeight="1" hidden="1">
      <c r="A250" t="s" s="47">
        <v>200</v>
      </c>
      <c r="B250" s="48">
        <v>246713</v>
      </c>
      <c r="C250" t="s" s="49">
        <v>201</v>
      </c>
      <c r="D250" t="s" s="50">
        <v>283</v>
      </c>
      <c r="E250" t="s" s="49">
        <v>238</v>
      </c>
      <c r="F250" s="74"/>
      <c r="G250" s="52">
        <v>4.729</v>
      </c>
      <c r="H250" s="66">
        <f>F250:F250*G250:G250</f>
        <v>0</v>
      </c>
    </row>
    <row r="251" s="4" customFormat="1" ht="22.5" customHeight="1">
      <c r="A251" t="s" s="54">
        <v>200</v>
      </c>
      <c r="B251" s="55">
        <v>100180</v>
      </c>
      <c r="C251" t="s" s="56">
        <v>201</v>
      </c>
      <c r="D251" t="s" s="57">
        <v>284</v>
      </c>
      <c r="E251" t="s" s="56">
        <v>285</v>
      </c>
      <c r="F251" s="58">
        <v>1</v>
      </c>
      <c r="G251" s="59">
        <v>4.59</v>
      </c>
      <c r="H251" s="65">
        <f>F251:F251*G251:G251</f>
        <v>4.59</v>
      </c>
    </row>
    <row r="252" s="4" customFormat="1" ht="22.5" customHeight="1">
      <c r="A252" t="s" s="47">
        <v>208</v>
      </c>
      <c r="B252" t="s" s="49">
        <v>286</v>
      </c>
      <c r="C252" t="s" s="49">
        <v>201</v>
      </c>
      <c r="D252" t="s" s="50">
        <v>287</v>
      </c>
      <c r="E252" t="s" s="49">
        <v>288</v>
      </c>
      <c r="F252" s="61">
        <v>48</v>
      </c>
      <c r="G252" s="52">
        <v>0.98</v>
      </c>
      <c r="H252" s="66">
        <f>F252:F252*G252:G252</f>
        <v>47.04</v>
      </c>
    </row>
    <row r="253" s="4" customFormat="1" ht="22.5" customHeight="1">
      <c r="A253" t="s" s="54">
        <v>208</v>
      </c>
      <c r="B253" t="s" s="56">
        <v>289</v>
      </c>
      <c r="C253" t="s" s="56">
        <v>201</v>
      </c>
      <c r="D253" t="s" s="57">
        <v>290</v>
      </c>
      <c r="E253" t="s" s="56">
        <v>288</v>
      </c>
      <c r="F253" s="58">
        <v>33</v>
      </c>
      <c r="G253" s="59">
        <v>0.9</v>
      </c>
      <c r="H253" s="65">
        <f>F253:F253*G253:G253</f>
        <v>29.7</v>
      </c>
    </row>
    <row r="254" s="4" customFormat="1" ht="22.5" customHeight="1" hidden="1">
      <c r="A254" t="s" s="47">
        <v>200</v>
      </c>
      <c r="B254" s="48">
        <v>95351</v>
      </c>
      <c r="C254" t="s" s="49">
        <v>201</v>
      </c>
      <c r="D254" t="s" s="50">
        <v>291</v>
      </c>
      <c r="E254" t="s" s="49">
        <v>20</v>
      </c>
      <c r="F254" s="51"/>
      <c r="G254" s="52">
        <v>2.078</v>
      </c>
      <c r="H254" s="66">
        <f>F254:F254*G254:G254</f>
        <v>0</v>
      </c>
    </row>
    <row r="255" s="4" customFormat="1" ht="22.5" customHeight="1">
      <c r="A255" t="s" s="54">
        <v>200</v>
      </c>
      <c r="B255" s="55">
        <v>24030</v>
      </c>
      <c r="C255" t="s" s="56">
        <v>201</v>
      </c>
      <c r="D255" t="s" s="57">
        <v>292</v>
      </c>
      <c r="E255" t="s" s="56">
        <v>20</v>
      </c>
      <c r="F255" s="58">
        <v>4</v>
      </c>
      <c r="G255" s="59">
        <v>1.5114</v>
      </c>
      <c r="H255" s="65">
        <f>F255:F255*G255:G255</f>
        <v>6.0456</v>
      </c>
    </row>
    <row r="256" s="4" customFormat="1" ht="22.5" customHeight="1">
      <c r="A256" t="s" s="47">
        <v>200</v>
      </c>
      <c r="B256" s="48">
        <v>5062</v>
      </c>
      <c r="C256" t="s" s="49">
        <v>201</v>
      </c>
      <c r="D256" t="s" s="50">
        <v>293</v>
      </c>
      <c r="E256" t="s" s="49">
        <v>20</v>
      </c>
      <c r="F256" s="61">
        <v>2</v>
      </c>
      <c r="G256" s="52">
        <v>9.738</v>
      </c>
      <c r="H256" s="66">
        <f>F256:F256*G256:G256</f>
        <v>19.476</v>
      </c>
    </row>
    <row r="257" s="4" customFormat="1" ht="22.5" customHeight="1" hidden="1">
      <c r="A257" t="s" s="54">
        <v>200</v>
      </c>
      <c r="B257" s="55">
        <v>89189</v>
      </c>
      <c r="C257" t="s" s="56">
        <v>201</v>
      </c>
      <c r="D257" t="s" s="57">
        <v>294</v>
      </c>
      <c r="E257" t="s" s="56">
        <v>20</v>
      </c>
      <c r="F257" s="62"/>
      <c r="G257" s="59">
        <v>8.861000000000001</v>
      </c>
      <c r="H257" s="65">
        <f>F257:F257*G257:G257</f>
        <v>0</v>
      </c>
    </row>
    <row r="258" s="4" customFormat="1" ht="22.5" customHeight="1" hidden="1">
      <c r="A258" t="s" s="47">
        <v>200</v>
      </c>
      <c r="B258" s="48">
        <v>4280</v>
      </c>
      <c r="C258" t="s" s="49">
        <v>201</v>
      </c>
      <c r="D258" t="s" s="50">
        <v>295</v>
      </c>
      <c r="E258" t="s" s="49">
        <v>20</v>
      </c>
      <c r="F258" s="51"/>
      <c r="G258" s="52">
        <v>4.856</v>
      </c>
      <c r="H258" s="66">
        <f>F258:F258*G258:G258</f>
        <v>0</v>
      </c>
    </row>
    <row r="259" s="4" customFormat="1" ht="22.5" customHeight="1" hidden="1">
      <c r="A259" t="s" s="54">
        <v>200</v>
      </c>
      <c r="B259" s="55">
        <v>24280</v>
      </c>
      <c r="C259" t="s" s="56">
        <v>201</v>
      </c>
      <c r="D259" t="s" s="57">
        <v>296</v>
      </c>
      <c r="E259" t="s" s="56">
        <v>20</v>
      </c>
      <c r="F259" s="62"/>
      <c r="G259" s="59">
        <v>6.672</v>
      </c>
      <c r="H259" s="65">
        <f>F259:F259*G259:G259</f>
        <v>0</v>
      </c>
    </row>
    <row r="260" s="4" customFormat="1" ht="22.5" customHeight="1">
      <c r="A260" t="s" s="47">
        <v>200</v>
      </c>
      <c r="B260" s="48">
        <v>6858</v>
      </c>
      <c r="C260" t="s" s="49">
        <v>201</v>
      </c>
      <c r="D260" t="s" s="50">
        <v>297</v>
      </c>
      <c r="E260" t="s" s="49">
        <v>66</v>
      </c>
      <c r="F260" s="61">
        <v>0</v>
      </c>
      <c r="G260" s="52">
        <v>1.515</v>
      </c>
      <c r="H260" s="66">
        <f>F260:F260*G260:G260</f>
        <v>0</v>
      </c>
    </row>
    <row r="261" s="4" customFormat="1" ht="22.5" customHeight="1" hidden="1">
      <c r="A261" t="s" s="54">
        <v>200</v>
      </c>
      <c r="B261" s="55">
        <v>6868</v>
      </c>
      <c r="C261" t="s" s="56">
        <v>201</v>
      </c>
      <c r="D261" t="s" s="57">
        <v>298</v>
      </c>
      <c r="E261" t="s" s="56">
        <v>66</v>
      </c>
      <c r="F261" s="62"/>
      <c r="G261" s="59">
        <v>5.566</v>
      </c>
      <c r="H261" s="65">
        <f>F261:F261*G261:G261</f>
        <v>0</v>
      </c>
    </row>
    <row r="262" s="4" customFormat="1" ht="22.5" customHeight="1">
      <c r="A262" t="s" s="47">
        <v>200</v>
      </c>
      <c r="B262" s="48">
        <v>6855</v>
      </c>
      <c r="C262" t="s" s="49">
        <v>201</v>
      </c>
      <c r="D262" t="s" s="50">
        <v>299</v>
      </c>
      <c r="E262" t="s" s="49">
        <v>66</v>
      </c>
      <c r="F262" s="61">
        <v>0</v>
      </c>
      <c r="G262" s="52">
        <v>1.589</v>
      </c>
      <c r="H262" s="66">
        <f>F262:F262*G262:G262</f>
        <v>0</v>
      </c>
    </row>
    <row r="263" s="4" customFormat="1" ht="22.5" customHeight="1" hidden="1">
      <c r="A263" t="s" s="54">
        <v>200</v>
      </c>
      <c r="B263" s="55">
        <v>6767</v>
      </c>
      <c r="C263" t="s" s="56">
        <v>201</v>
      </c>
      <c r="D263" t="s" s="57">
        <v>300</v>
      </c>
      <c r="E263" t="s" s="56">
        <v>66</v>
      </c>
      <c r="F263" s="62"/>
      <c r="G263" s="59">
        <v>6.069</v>
      </c>
      <c r="H263" s="65">
        <f>F263:F263*G263:G263</f>
        <v>0</v>
      </c>
    </row>
    <row r="264" s="4" customFormat="1" ht="22.5" customHeight="1" hidden="1">
      <c r="A264" t="s" s="47">
        <v>200</v>
      </c>
      <c r="B264" s="48">
        <v>164165</v>
      </c>
      <c r="C264" t="s" s="49">
        <v>201</v>
      </c>
      <c r="D264" t="s" s="50">
        <v>301</v>
      </c>
      <c r="E264" t="s" s="49">
        <v>302</v>
      </c>
      <c r="F264" s="51"/>
      <c r="G264" s="52">
        <v>15.9</v>
      </c>
      <c r="H264" s="66">
        <f>F264:F264*G264:G264</f>
        <v>0</v>
      </c>
    </row>
    <row r="265" s="4" customFormat="1" ht="22.5" customHeight="1" hidden="1">
      <c r="A265" t="s" s="54">
        <v>200</v>
      </c>
      <c r="B265" s="55">
        <v>189415</v>
      </c>
      <c r="C265" t="s" s="56">
        <v>201</v>
      </c>
      <c r="D265" t="s" s="57">
        <v>303</v>
      </c>
      <c r="E265" t="s" s="56">
        <v>20</v>
      </c>
      <c r="F265" s="62"/>
      <c r="G265" s="59">
        <f>0.966*2</f>
        <v>1.932</v>
      </c>
      <c r="H265" s="65">
        <f>F265:F265*G265:G265</f>
        <v>0</v>
      </c>
    </row>
    <row r="266" s="4" customFormat="1" ht="22.5" customHeight="1" hidden="1">
      <c r="A266" t="s" s="47">
        <v>200</v>
      </c>
      <c r="B266" s="48">
        <v>133930</v>
      </c>
      <c r="C266" t="s" s="49">
        <v>201</v>
      </c>
      <c r="D266" t="s" s="50">
        <v>304</v>
      </c>
      <c r="E266" t="s" s="49">
        <v>66</v>
      </c>
      <c r="F266" s="51"/>
      <c r="G266" s="52">
        <v>2.978</v>
      </c>
      <c r="H266" s="66">
        <f>F266:F266*G266:G266</f>
        <v>0</v>
      </c>
    </row>
    <row r="267" s="4" customFormat="1" ht="22.5" customHeight="1">
      <c r="A267" t="s" s="54">
        <v>200</v>
      </c>
      <c r="B267" s="55">
        <v>97319</v>
      </c>
      <c r="C267" t="s" s="56">
        <v>201</v>
      </c>
      <c r="D267" t="s" s="57">
        <v>305</v>
      </c>
      <c r="E267" t="s" s="56">
        <v>285</v>
      </c>
      <c r="F267" s="58">
        <v>3</v>
      </c>
      <c r="G267" s="59">
        <v>20.629</v>
      </c>
      <c r="H267" s="65">
        <f>F267:F267*G267:G267</f>
        <v>61.887</v>
      </c>
    </row>
    <row r="268" s="4" customFormat="1" ht="22.5" customHeight="1" hidden="1">
      <c r="A268" t="s" s="47">
        <v>200</v>
      </c>
      <c r="B268" s="48">
        <v>217298</v>
      </c>
      <c r="C268" t="s" s="49">
        <v>201</v>
      </c>
      <c r="D268" t="s" s="50">
        <v>306</v>
      </c>
      <c r="E268" t="s" s="49">
        <v>285</v>
      </c>
      <c r="F268" s="51"/>
      <c r="G268" s="52">
        <v>5.074</v>
      </c>
      <c r="H268" s="66">
        <f>F268:F268*G268:G268</f>
        <v>0</v>
      </c>
    </row>
    <row r="269" s="4" customFormat="1" ht="22.5" customHeight="1" hidden="1">
      <c r="A269" t="s" s="54">
        <v>200</v>
      </c>
      <c r="B269" s="55">
        <v>40840</v>
      </c>
      <c r="C269" t="s" s="56">
        <v>201</v>
      </c>
      <c r="D269" t="s" s="57">
        <v>307</v>
      </c>
      <c r="E269" t="s" s="56">
        <v>66</v>
      </c>
      <c r="F269" s="62"/>
      <c r="G269" s="59">
        <v>1.905</v>
      </c>
      <c r="H269" s="65">
        <f>F269:F269*G269:G269</f>
        <v>0</v>
      </c>
    </row>
    <row r="270" s="4" customFormat="1" ht="22.5" customHeight="1">
      <c r="A270" t="s" s="47">
        <v>200</v>
      </c>
      <c r="B270" s="48">
        <v>46289</v>
      </c>
      <c r="C270" t="s" s="49">
        <v>201</v>
      </c>
      <c r="D270" t="s" s="50">
        <v>308</v>
      </c>
      <c r="E270" t="s" s="49">
        <v>20</v>
      </c>
      <c r="F270" s="61">
        <v>3</v>
      </c>
      <c r="G270" s="52">
        <f t="shared" si="215"/>
        <v>1.7234</v>
      </c>
      <c r="H270" s="66">
        <f>F270:F270*G270:G270</f>
        <v>5.1702</v>
      </c>
    </row>
    <row r="271" s="4" customFormat="1" ht="22.5" customHeight="1">
      <c r="A271" t="s" s="54">
        <v>200</v>
      </c>
      <c r="B271" s="55">
        <v>983</v>
      </c>
      <c r="C271" t="s" s="56">
        <v>201</v>
      </c>
      <c r="D271" t="s" s="57">
        <v>309</v>
      </c>
      <c r="E271" t="s" s="56">
        <v>66</v>
      </c>
      <c r="F271" s="58">
        <v>8</v>
      </c>
      <c r="G271" s="59">
        <v>1.965</v>
      </c>
      <c r="H271" s="65">
        <f>F271:F271*G271:G271</f>
        <v>15.72</v>
      </c>
    </row>
    <row r="272" s="4" customFormat="1" ht="22.5" customHeight="1" hidden="1">
      <c r="A272" t="s" s="47">
        <v>200</v>
      </c>
      <c r="B272" s="48">
        <v>87231</v>
      </c>
      <c r="C272" t="s" s="49">
        <v>201</v>
      </c>
      <c r="D272" t="s" s="50">
        <v>310</v>
      </c>
      <c r="E272" t="s" s="49">
        <v>66</v>
      </c>
      <c r="F272" s="51"/>
      <c r="G272" s="52">
        <v>1.258</v>
      </c>
      <c r="H272" s="66">
        <f>F272:F272*G272:G272</f>
        <v>0</v>
      </c>
    </row>
    <row r="273" s="4" customFormat="1" ht="22.5" customHeight="1" hidden="1">
      <c r="A273" t="s" s="54">
        <v>200</v>
      </c>
      <c r="B273" s="55">
        <v>1995</v>
      </c>
      <c r="C273" t="s" s="56">
        <v>201</v>
      </c>
      <c r="D273" t="s" s="57">
        <v>311</v>
      </c>
      <c r="E273" t="s" s="56">
        <v>20</v>
      </c>
      <c r="F273" s="62"/>
      <c r="G273" s="59">
        <v>10.867</v>
      </c>
      <c r="H273" s="65">
        <f>F273:F273*G273:G273</f>
        <v>0</v>
      </c>
    </row>
    <row r="274" s="4" customFormat="1" ht="22.5" customHeight="1" hidden="1">
      <c r="A274" t="s" s="47">
        <v>200</v>
      </c>
      <c r="B274" s="48">
        <v>43144</v>
      </c>
      <c r="C274" t="s" s="49">
        <v>201</v>
      </c>
      <c r="D274" t="s" s="50">
        <v>312</v>
      </c>
      <c r="E274" t="s" s="49">
        <v>302</v>
      </c>
      <c r="F274" s="51"/>
      <c r="G274" s="52">
        <v>6.778</v>
      </c>
      <c r="H274" s="66">
        <f>F274:F274*G274:G274</f>
        <v>0</v>
      </c>
    </row>
    <row r="275" s="4" customFormat="1" ht="22.5" customHeight="1">
      <c r="A275" t="s" s="54">
        <v>200</v>
      </c>
      <c r="B275" s="55">
        <v>93027</v>
      </c>
      <c r="C275" t="s" s="56">
        <v>201</v>
      </c>
      <c r="D275" t="s" s="57">
        <v>313</v>
      </c>
      <c r="E275" t="s" s="56">
        <v>20</v>
      </c>
      <c r="F275" s="58">
        <v>1</v>
      </c>
      <c r="G275" s="59">
        <v>6.839</v>
      </c>
      <c r="H275" s="65">
        <f>F275:F275*G275:G275</f>
        <v>6.839</v>
      </c>
    </row>
    <row r="276" s="4" customFormat="1" ht="22.5" customHeight="1">
      <c r="A276" t="s" s="47">
        <v>200</v>
      </c>
      <c r="B276" s="48">
        <v>93039</v>
      </c>
      <c r="C276" t="s" s="49">
        <v>201</v>
      </c>
      <c r="D276" t="s" s="50">
        <v>314</v>
      </c>
      <c r="E276" t="s" s="49">
        <v>20</v>
      </c>
      <c r="F276" s="61">
        <v>1</v>
      </c>
      <c r="G276" s="52">
        <v>5.465</v>
      </c>
      <c r="H276" s="66">
        <f>F276:F276*G276:G276</f>
        <v>5.465</v>
      </c>
    </row>
    <row r="277" s="4" customFormat="1" ht="22.5" customHeight="1">
      <c r="A277" t="s" s="54">
        <v>208</v>
      </c>
      <c r="B277" t="s" s="56">
        <v>315</v>
      </c>
      <c r="C277" t="s" s="56">
        <v>201</v>
      </c>
      <c r="D277" t="s" s="57">
        <v>316</v>
      </c>
      <c r="E277" t="s" s="56">
        <v>317</v>
      </c>
      <c r="F277" s="58">
        <v>18</v>
      </c>
      <c r="G277" s="59">
        <f>22.8/60</f>
        <v>0.38</v>
      </c>
      <c r="H277" s="65">
        <f>F277:F277*G277:G277</f>
        <v>6.84</v>
      </c>
    </row>
    <row r="278" s="4" customFormat="1" ht="22.5" customHeight="1" hidden="1">
      <c r="A278" t="s" s="47">
        <v>200</v>
      </c>
      <c r="B278" s="48">
        <v>66616</v>
      </c>
      <c r="C278" t="s" s="49">
        <v>201</v>
      </c>
      <c r="D278" t="s" s="50">
        <v>318</v>
      </c>
      <c r="E278" t="s" s="49">
        <v>20</v>
      </c>
      <c r="F278" s="51"/>
      <c r="G278" s="52">
        <v>3.256</v>
      </c>
      <c r="H278" s="66">
        <f>F278:F278*G278:G278</f>
        <v>0</v>
      </c>
    </row>
    <row r="279" s="4" customFormat="1" ht="22.5" customHeight="1" hidden="1">
      <c r="A279" t="s" s="54">
        <v>200</v>
      </c>
      <c r="B279" s="55">
        <v>1673</v>
      </c>
      <c r="C279" t="s" s="56">
        <v>201</v>
      </c>
      <c r="D279" t="s" s="57">
        <v>319</v>
      </c>
      <c r="E279" t="s" s="56">
        <v>20</v>
      </c>
      <c r="F279" s="62"/>
      <c r="G279" s="59">
        <v>2.577</v>
      </c>
      <c r="H279" s="65">
        <f>F279:F279*G279:G279</f>
        <v>0</v>
      </c>
    </row>
    <row r="280" s="4" customFormat="1" ht="22.5" customHeight="1">
      <c r="A280" t="s" s="47">
        <v>200</v>
      </c>
      <c r="B280" s="48">
        <v>44859</v>
      </c>
      <c r="C280" t="s" s="49">
        <v>201</v>
      </c>
      <c r="D280" t="s" s="50">
        <v>320</v>
      </c>
      <c r="E280" t="s" s="49">
        <v>20</v>
      </c>
      <c r="F280" s="61">
        <v>5</v>
      </c>
      <c r="G280" s="52">
        <f>9.609/2.5</f>
        <v>3.8436</v>
      </c>
      <c r="H280" s="66">
        <f>F280:F280*G280:G280</f>
        <v>19.218</v>
      </c>
    </row>
    <row r="281" s="4" customFormat="1" ht="22.5" customHeight="1">
      <c r="A281" t="s" s="54">
        <v>200</v>
      </c>
      <c r="B281" s="55">
        <v>211731</v>
      </c>
      <c r="C281" t="s" s="56">
        <v>201</v>
      </c>
      <c r="D281" t="s" s="57">
        <v>321</v>
      </c>
      <c r="E281" t="s" s="56">
        <v>20</v>
      </c>
      <c r="F281" s="58">
        <v>5</v>
      </c>
      <c r="G281" s="59">
        <f>9.272/5</f>
        <v>1.8544</v>
      </c>
      <c r="H281" s="65">
        <f>F281:F281*G281:G281</f>
        <v>9.272</v>
      </c>
    </row>
    <row r="282" s="4" customFormat="1" ht="22.5" customHeight="1">
      <c r="A282" t="s" s="47">
        <v>200</v>
      </c>
      <c r="B282" s="48">
        <v>169371</v>
      </c>
      <c r="C282" t="s" s="49">
        <v>201</v>
      </c>
      <c r="D282" t="s" s="50">
        <v>322</v>
      </c>
      <c r="E282" t="s" s="49">
        <v>20</v>
      </c>
      <c r="F282" s="61">
        <v>10</v>
      </c>
      <c r="G282" s="52">
        <f>5.904/5</f>
        <v>1.1808</v>
      </c>
      <c r="H282" s="66">
        <f>F282:F282*G282:G282</f>
        <v>11.808</v>
      </c>
    </row>
    <row r="283" s="4" customFormat="1" ht="22.5" customHeight="1" hidden="1">
      <c r="A283" t="s" s="54">
        <v>200</v>
      </c>
      <c r="B283" s="55">
        <v>42848</v>
      </c>
      <c r="C283" t="s" s="56">
        <v>201</v>
      </c>
      <c r="D283" t="s" s="57">
        <v>323</v>
      </c>
      <c r="E283" t="s" s="56">
        <v>66</v>
      </c>
      <c r="F283" s="62"/>
      <c r="G283" s="59">
        <v>6.825</v>
      </c>
      <c r="H283" s="65">
        <f>F283:F283*G283:G283</f>
        <v>0</v>
      </c>
    </row>
    <row r="284" s="4" customFormat="1" ht="22.5" customHeight="1">
      <c r="A284" t="s" s="47">
        <v>200</v>
      </c>
      <c r="B284" s="48">
        <v>202892</v>
      </c>
      <c r="C284" t="s" s="49">
        <v>201</v>
      </c>
      <c r="D284" t="s" s="50">
        <v>324</v>
      </c>
      <c r="E284" t="s" s="49">
        <v>20</v>
      </c>
      <c r="F284" s="61">
        <v>2</v>
      </c>
      <c r="G284" s="52">
        <v>2.498</v>
      </c>
      <c r="H284" s="66">
        <f>F284:F284*G284:G284</f>
        <v>4.996</v>
      </c>
    </row>
    <row r="285" s="4" customFormat="1" ht="22.5" customHeight="1">
      <c r="A285" t="s" s="54">
        <v>208</v>
      </c>
      <c r="B285" t="s" s="56">
        <v>325</v>
      </c>
      <c r="C285" t="s" s="56">
        <v>201</v>
      </c>
      <c r="D285" t="s" s="57">
        <v>326</v>
      </c>
      <c r="E285" t="s" s="56">
        <v>238</v>
      </c>
      <c r="F285" s="58">
        <v>9</v>
      </c>
      <c r="G285" s="59">
        <v>4.675</v>
      </c>
      <c r="H285" s="65">
        <f>F285:F285*G285:G285</f>
        <v>42.075</v>
      </c>
    </row>
    <row r="286" s="4" customFormat="1" ht="22.5" customHeight="1">
      <c r="A286" t="s" s="47">
        <v>200</v>
      </c>
      <c r="B286" s="72"/>
      <c r="C286" t="s" s="49">
        <v>201</v>
      </c>
      <c r="D286" t="s" s="50">
        <v>327</v>
      </c>
      <c r="E286" t="s" s="49">
        <v>274</v>
      </c>
      <c r="F286" s="73">
        <v>5</v>
      </c>
      <c r="G286" s="52">
        <v>5.99</v>
      </c>
      <c r="H286" s="52">
        <f>G286:G286*F286:F286</f>
        <v>29.95</v>
      </c>
    </row>
    <row r="287" s="4" customFormat="1" ht="22.5" customHeight="1">
      <c r="A287" t="s" s="54">
        <v>200</v>
      </c>
      <c r="B287" s="55">
        <v>87715</v>
      </c>
      <c r="C287" t="s" s="56">
        <v>201</v>
      </c>
      <c r="D287" t="s" s="57">
        <v>328</v>
      </c>
      <c r="E287" t="s" s="56">
        <v>205</v>
      </c>
      <c r="F287" s="58">
        <v>13</v>
      </c>
      <c r="G287" s="59">
        <v>1.415</v>
      </c>
      <c r="H287" s="65">
        <f>F287:F287*G287:G287</f>
        <v>18.395</v>
      </c>
    </row>
    <row r="288" s="4" customFormat="1" ht="22.5" customHeight="1">
      <c r="A288" t="s" s="47">
        <v>200</v>
      </c>
      <c r="B288" s="48">
        <v>99097</v>
      </c>
      <c r="C288" t="s" s="49">
        <v>201</v>
      </c>
      <c r="D288" t="s" s="50">
        <v>329</v>
      </c>
      <c r="E288" t="s" s="49">
        <v>238</v>
      </c>
      <c r="F288" s="61">
        <v>1</v>
      </c>
      <c r="G288" s="52">
        <v>4.414</v>
      </c>
      <c r="H288" s="66">
        <f>F288:F288*G288:G288</f>
        <v>4.414</v>
      </c>
    </row>
    <row r="289" s="4" customFormat="1" ht="22.5" customHeight="1">
      <c r="A289" t="s" s="54">
        <v>200</v>
      </c>
      <c r="B289" s="55">
        <v>99130</v>
      </c>
      <c r="C289" t="s" s="56">
        <v>201</v>
      </c>
      <c r="D289" t="s" s="57">
        <v>330</v>
      </c>
      <c r="E289" t="s" s="56">
        <v>238</v>
      </c>
      <c r="F289" s="58">
        <v>2</v>
      </c>
      <c r="G289" s="59">
        <v>4.2</v>
      </c>
      <c r="H289" s="65">
        <f>F289:F289*G289:G289</f>
        <v>8.4</v>
      </c>
    </row>
    <row r="290" s="4" customFormat="1" ht="22.5" customHeight="1" hidden="1">
      <c r="A290" t="s" s="47">
        <v>200</v>
      </c>
      <c r="B290" s="48">
        <v>184001</v>
      </c>
      <c r="C290" t="s" s="49">
        <v>201</v>
      </c>
      <c r="D290" t="s" s="50">
        <v>331</v>
      </c>
      <c r="E290" t="s" s="49">
        <v>238</v>
      </c>
      <c r="F290" s="51"/>
      <c r="G290" s="52">
        <v>4.742</v>
      </c>
      <c r="H290" s="66">
        <f>F290:F290*G290:G290</f>
        <v>0</v>
      </c>
    </row>
    <row r="291" s="4" customFormat="1" ht="22.5" customHeight="1" hidden="1">
      <c r="A291" t="s" s="54">
        <v>200</v>
      </c>
      <c r="B291" s="55">
        <v>99096</v>
      </c>
      <c r="C291" t="s" s="56">
        <v>201</v>
      </c>
      <c r="D291" t="s" s="57">
        <v>332</v>
      </c>
      <c r="E291" t="s" s="56">
        <v>238</v>
      </c>
      <c r="F291" s="62"/>
      <c r="G291" s="59">
        <v>4.928</v>
      </c>
      <c r="H291" s="65">
        <f>F291:F291*G291:G291</f>
        <v>0</v>
      </c>
    </row>
    <row r="292" s="4" customFormat="1" ht="22.5" customHeight="1">
      <c r="A292" t="s" s="47">
        <v>200</v>
      </c>
      <c r="B292" s="72"/>
      <c r="C292" t="s" s="49">
        <v>201</v>
      </c>
      <c r="D292" t="s" s="50">
        <v>333</v>
      </c>
      <c r="E292" t="s" s="49">
        <v>238</v>
      </c>
      <c r="F292" s="73">
        <v>3</v>
      </c>
      <c r="G292" s="52">
        <v>7.9</v>
      </c>
      <c r="H292" s="52">
        <f>G292:G292*F292:F292</f>
        <v>23.7</v>
      </c>
    </row>
    <row r="293" s="4" customFormat="1" ht="22.5" customHeight="1">
      <c r="A293" t="s" s="54">
        <v>200</v>
      </c>
      <c r="B293" s="55">
        <v>99099</v>
      </c>
      <c r="C293" t="s" s="56">
        <v>201</v>
      </c>
      <c r="D293" t="s" s="57">
        <v>334</v>
      </c>
      <c r="E293" t="s" s="56">
        <v>238</v>
      </c>
      <c r="F293" s="58">
        <v>1</v>
      </c>
      <c r="G293" s="59">
        <v>4.524</v>
      </c>
      <c r="H293" s="65">
        <f>F293:F293*G293:G293</f>
        <v>4.524</v>
      </c>
    </row>
    <row r="294" s="4" customFormat="1" ht="22.5" customHeight="1">
      <c r="A294" t="s" s="47">
        <v>200</v>
      </c>
      <c r="B294" s="72"/>
      <c r="C294" t="s" s="49">
        <v>201</v>
      </c>
      <c r="D294" t="s" s="50">
        <v>335</v>
      </c>
      <c r="E294" t="s" s="49">
        <v>238</v>
      </c>
      <c r="F294" s="73">
        <v>1</v>
      </c>
      <c r="G294" s="52">
        <v>4.928</v>
      </c>
      <c r="H294" s="52">
        <f>G294:G294*F294:F294</f>
        <v>4.928</v>
      </c>
    </row>
    <row r="295" s="4" customFormat="1" ht="22.5" customHeight="1">
      <c r="A295" t="s" s="54">
        <v>200</v>
      </c>
      <c r="B295" s="55">
        <v>43046</v>
      </c>
      <c r="C295" t="s" s="56">
        <v>201</v>
      </c>
      <c r="D295" t="s" s="57">
        <v>336</v>
      </c>
      <c r="E295" t="s" s="56">
        <v>205</v>
      </c>
      <c r="F295" s="58">
        <v>1</v>
      </c>
      <c r="G295" s="59">
        <v>2.885</v>
      </c>
      <c r="H295" s="65">
        <f>F295:F295*G295:G295</f>
        <v>2.885</v>
      </c>
    </row>
    <row r="296" s="4" customFormat="1" ht="22.5" customHeight="1" hidden="1">
      <c r="A296" t="s" s="47">
        <v>200</v>
      </c>
      <c r="B296" s="48">
        <v>221212</v>
      </c>
      <c r="C296" t="s" s="49">
        <v>201</v>
      </c>
      <c r="D296" t="s" s="50">
        <v>337</v>
      </c>
      <c r="E296" t="s" s="49">
        <v>238</v>
      </c>
      <c r="F296" s="51"/>
      <c r="G296" s="52">
        <v>8.438000000000001</v>
      </c>
      <c r="H296" s="66">
        <f>F296:F296*G296:G296</f>
        <v>0</v>
      </c>
    </row>
    <row r="297" s="4" customFormat="1" ht="22.5" customHeight="1">
      <c r="A297" t="s" s="54">
        <v>200</v>
      </c>
      <c r="B297" s="55">
        <v>20122</v>
      </c>
      <c r="C297" t="s" s="56">
        <v>201</v>
      </c>
      <c r="D297" t="s" s="57">
        <v>338</v>
      </c>
      <c r="E297" t="s" s="56">
        <v>238</v>
      </c>
      <c r="F297" s="58">
        <v>2</v>
      </c>
      <c r="G297" s="59">
        <v>7.126</v>
      </c>
      <c r="H297" s="65">
        <f>F297:F297*G297:G297</f>
        <v>14.252</v>
      </c>
    </row>
    <row r="298" s="4" customFormat="1" ht="22.5" customHeight="1" hidden="1">
      <c r="A298" t="s" s="47">
        <v>200</v>
      </c>
      <c r="B298" s="48">
        <v>20123</v>
      </c>
      <c r="C298" t="s" s="49">
        <v>201</v>
      </c>
      <c r="D298" t="s" s="50">
        <v>339</v>
      </c>
      <c r="E298" t="s" s="49">
        <v>238</v>
      </c>
      <c r="F298" s="51"/>
      <c r="G298" s="52">
        <v>6.953</v>
      </c>
      <c r="H298" s="66">
        <f>F298:F298*G298:G298</f>
        <v>0</v>
      </c>
    </row>
    <row r="299" s="4" customFormat="1" ht="22.5" customHeight="1">
      <c r="A299" t="s" s="54">
        <v>200</v>
      </c>
      <c r="B299" s="55">
        <v>19611</v>
      </c>
      <c r="C299" t="s" s="56">
        <v>201</v>
      </c>
      <c r="D299" t="s" s="57">
        <v>340</v>
      </c>
      <c r="E299" t="s" s="56">
        <v>238</v>
      </c>
      <c r="F299" s="58">
        <v>2</v>
      </c>
      <c r="G299" s="59">
        <v>7.126</v>
      </c>
      <c r="H299" s="65">
        <f>F299:F299*G299:G299</f>
        <v>14.252</v>
      </c>
    </row>
    <row r="300" s="4" customFormat="1" ht="22.5" customHeight="1">
      <c r="A300" t="s" s="47">
        <v>200</v>
      </c>
      <c r="B300" s="48">
        <v>221210</v>
      </c>
      <c r="C300" t="s" s="49">
        <v>201</v>
      </c>
      <c r="D300" t="s" s="50">
        <v>341</v>
      </c>
      <c r="E300" t="s" s="49">
        <v>238</v>
      </c>
      <c r="F300" s="61">
        <v>1</v>
      </c>
      <c r="G300" s="52">
        <v>8.438000000000001</v>
      </c>
      <c r="H300" s="66">
        <f>F300:F300*G300:G300</f>
        <v>8.438000000000001</v>
      </c>
    </row>
    <row r="301" s="4" customFormat="1" ht="22.5" customHeight="1">
      <c r="A301" t="s" s="54">
        <v>200</v>
      </c>
      <c r="B301" s="55">
        <v>66320</v>
      </c>
      <c r="C301" t="s" s="56">
        <v>201</v>
      </c>
      <c r="D301" t="s" s="57">
        <v>342</v>
      </c>
      <c r="E301" t="s" s="56">
        <v>20</v>
      </c>
      <c r="F301" s="58">
        <v>0.3</v>
      </c>
      <c r="G301" s="59">
        <f>5.161/0.285</f>
        <v>18.1087719298246</v>
      </c>
      <c r="H301" s="65">
        <f>F301:F301*G301:G301</f>
        <v>5.43263157894738</v>
      </c>
    </row>
    <row r="302" s="4" customFormat="1" ht="22.5" customHeight="1" hidden="1">
      <c r="A302" t="s" s="47">
        <v>200</v>
      </c>
      <c r="B302" s="48">
        <v>45031</v>
      </c>
      <c r="C302" t="s" s="49">
        <v>201</v>
      </c>
      <c r="D302" t="s" s="50">
        <v>343</v>
      </c>
      <c r="E302" t="s" s="49">
        <v>302</v>
      </c>
      <c r="F302" s="51"/>
      <c r="G302" s="52">
        <v>2.833</v>
      </c>
      <c r="H302" s="66">
        <f>F302:F302*G302:G302</f>
        <v>0</v>
      </c>
    </row>
    <row r="303" s="4" customFormat="1" ht="22.5" customHeight="1">
      <c r="A303" t="s" s="54">
        <v>200</v>
      </c>
      <c r="B303" s="55">
        <v>25254</v>
      </c>
      <c r="C303" t="s" s="56">
        <v>201</v>
      </c>
      <c r="D303" t="s" s="57">
        <v>344</v>
      </c>
      <c r="E303" t="s" s="56">
        <v>20</v>
      </c>
      <c r="F303" s="58">
        <v>10</v>
      </c>
      <c r="G303" s="59">
        <v>0.354</v>
      </c>
      <c r="H303" s="65">
        <f>F303:F303*G303:G303</f>
        <v>3.54</v>
      </c>
    </row>
    <row r="304" s="4" customFormat="1" ht="22.5" customHeight="1">
      <c r="A304" t="s" s="47">
        <v>200</v>
      </c>
      <c r="B304" s="48">
        <v>160618</v>
      </c>
      <c r="C304" t="s" s="49">
        <v>201</v>
      </c>
      <c r="D304" t="s" s="50">
        <v>345</v>
      </c>
      <c r="E304" t="s" s="49">
        <v>20</v>
      </c>
      <c r="F304" s="61">
        <v>1</v>
      </c>
      <c r="G304" s="52">
        <v>4.773</v>
      </c>
      <c r="H304" s="66">
        <f>F304:F304*G304:G304</f>
        <v>4.773</v>
      </c>
    </row>
    <row r="305" s="4" customFormat="1" ht="22.5" customHeight="1" hidden="1">
      <c r="A305" t="s" s="54">
        <v>200</v>
      </c>
      <c r="B305" s="55">
        <v>163158</v>
      </c>
      <c r="C305" t="s" s="56">
        <v>201</v>
      </c>
      <c r="D305" t="s" s="57">
        <v>346</v>
      </c>
      <c r="E305" t="s" s="56">
        <v>238</v>
      </c>
      <c r="F305" s="62"/>
      <c r="G305" s="59">
        <v>2.176</v>
      </c>
      <c r="H305" s="65">
        <f>F305:F305*G305:G305</f>
        <v>0</v>
      </c>
    </row>
    <row r="306" s="4" customFormat="1" ht="22.5" customHeight="1">
      <c r="A306" t="s" s="47">
        <v>200</v>
      </c>
      <c r="B306" s="48">
        <v>45729</v>
      </c>
      <c r="C306" t="s" s="49">
        <v>201</v>
      </c>
      <c r="D306" t="s" s="50">
        <v>347</v>
      </c>
      <c r="E306" t="s" s="49">
        <v>20</v>
      </c>
      <c r="F306" s="61">
        <v>1</v>
      </c>
      <c r="G306" s="52">
        <f>8.557/5</f>
        <v>1.7114</v>
      </c>
      <c r="H306" s="66">
        <f>F306:F306*G306:G306</f>
        <v>1.7114</v>
      </c>
    </row>
    <row r="307" s="4" customFormat="1" ht="22.5" customHeight="1" hidden="1">
      <c r="A307" t="s" s="54">
        <v>208</v>
      </c>
      <c r="B307" t="s" s="56">
        <v>348</v>
      </c>
      <c r="C307" t="s" s="56">
        <v>201</v>
      </c>
      <c r="D307" t="s" s="57">
        <v>349</v>
      </c>
      <c r="E307" t="s" s="56">
        <v>20</v>
      </c>
      <c r="F307" s="62"/>
      <c r="G307" s="59">
        <f>16.58/3</f>
        <v>5.52666666666667</v>
      </c>
      <c r="H307" s="65">
        <f>F307:F307*G307:G307</f>
        <v>0</v>
      </c>
    </row>
    <row r="308" s="4" customFormat="1" ht="22.5" customHeight="1">
      <c r="A308" t="s" s="47">
        <v>200</v>
      </c>
      <c r="B308" s="48">
        <v>220898</v>
      </c>
      <c r="C308" t="s" s="49">
        <v>201</v>
      </c>
      <c r="D308" t="s" s="50">
        <v>350</v>
      </c>
      <c r="E308" t="s" s="49">
        <v>20</v>
      </c>
      <c r="F308" s="61">
        <v>2</v>
      </c>
      <c r="G308" s="52">
        <v>1.999</v>
      </c>
      <c r="H308" s="66">
        <f>F308:F308*G308:G308</f>
        <v>3.998</v>
      </c>
    </row>
    <row r="309" s="4" customFormat="1" ht="22.5" customHeight="1">
      <c r="A309" t="s" s="54">
        <v>200</v>
      </c>
      <c r="B309" s="55">
        <v>220982</v>
      </c>
      <c r="C309" t="s" s="56">
        <v>201</v>
      </c>
      <c r="D309" t="s" s="57">
        <v>351</v>
      </c>
      <c r="E309" t="s" s="56">
        <v>20</v>
      </c>
      <c r="F309" s="58">
        <v>6.5</v>
      </c>
      <c r="G309" s="59">
        <v>1.637</v>
      </c>
      <c r="H309" s="65">
        <f>F309:F309*G309:G309</f>
        <v>10.6405</v>
      </c>
    </row>
    <row r="310" s="4" customFormat="1" ht="22.5" customHeight="1" hidden="1">
      <c r="A310" t="s" s="47">
        <v>200</v>
      </c>
      <c r="B310" s="48">
        <v>91323</v>
      </c>
      <c r="C310" t="s" s="49">
        <v>201</v>
      </c>
      <c r="D310" t="s" s="50">
        <v>352</v>
      </c>
      <c r="E310" t="s" s="49">
        <v>20</v>
      </c>
      <c r="F310" s="51"/>
      <c r="G310" s="52">
        <v>1.02</v>
      </c>
      <c r="H310" s="66">
        <f>F310:F310*G310:G310</f>
        <v>0</v>
      </c>
    </row>
    <row r="311" s="4" customFormat="1" ht="22.5" customHeight="1">
      <c r="A311" t="s" s="54">
        <v>200</v>
      </c>
      <c r="B311" s="55">
        <v>52705</v>
      </c>
      <c r="C311" t="s" s="56">
        <v>201</v>
      </c>
      <c r="D311" t="s" s="57">
        <v>353</v>
      </c>
      <c r="E311" t="s" s="56">
        <v>20</v>
      </c>
      <c r="F311" s="58">
        <v>8</v>
      </c>
      <c r="G311" s="59">
        <v>0.886</v>
      </c>
      <c r="H311" s="65">
        <f>F311:F311*G311:G311</f>
        <v>7.088</v>
      </c>
    </row>
    <row r="312" s="4" customFormat="1" ht="22.5" customHeight="1" hidden="1">
      <c r="A312" t="s" s="47">
        <v>200</v>
      </c>
      <c r="B312" s="48">
        <v>4405</v>
      </c>
      <c r="C312" t="s" s="49">
        <v>201</v>
      </c>
      <c r="D312" t="s" s="50">
        <v>354</v>
      </c>
      <c r="E312" t="s" s="49">
        <v>20</v>
      </c>
      <c r="F312" s="51"/>
      <c r="G312" s="52">
        <f>3.93/0.65</f>
        <v>6.04615384615385</v>
      </c>
      <c r="H312" s="66">
        <f>F312:F312*G312:G312</f>
        <v>0</v>
      </c>
    </row>
    <row r="313" s="4" customFormat="1" ht="22.5" customHeight="1" hidden="1">
      <c r="A313" t="s" s="54">
        <v>17</v>
      </c>
      <c r="B313" s="55">
        <v>42313</v>
      </c>
      <c r="C313" t="s" s="56">
        <v>201</v>
      </c>
      <c r="D313" t="s" s="57">
        <v>355</v>
      </c>
      <c r="E313" t="s" s="56">
        <v>20</v>
      </c>
      <c r="F313" s="62"/>
      <c r="G313" s="59">
        <v>7.582</v>
      </c>
      <c r="H313" s="65">
        <f>F313:F313*G313:G313</f>
        <v>0</v>
      </c>
    </row>
    <row r="314" s="4" customFormat="1" ht="22.5" customHeight="1">
      <c r="A314" t="s" s="47">
        <v>200</v>
      </c>
      <c r="B314" s="48">
        <v>40920</v>
      </c>
      <c r="C314" t="s" s="49">
        <v>201</v>
      </c>
      <c r="D314" t="s" s="50">
        <v>356</v>
      </c>
      <c r="E314" t="s" s="49">
        <v>66</v>
      </c>
      <c r="F314" s="61">
        <v>0</v>
      </c>
      <c r="G314" s="52">
        <v>1.779</v>
      </c>
      <c r="H314" s="66">
        <f>F314:F314*G314:G314</f>
        <v>0</v>
      </c>
    </row>
    <row r="315" s="4" customFormat="1" ht="22.5" customHeight="1" hidden="1">
      <c r="A315" t="s" s="54">
        <v>200</v>
      </c>
      <c r="B315" s="55">
        <v>244443</v>
      </c>
      <c r="C315" t="s" s="56">
        <v>201</v>
      </c>
      <c r="D315" t="s" s="57">
        <v>357</v>
      </c>
      <c r="E315" t="s" s="56">
        <v>66</v>
      </c>
      <c r="F315" s="62"/>
      <c r="G315" s="59">
        <v>3.034</v>
      </c>
      <c r="H315" s="65">
        <f>F315:F315*G315:G315</f>
        <v>0</v>
      </c>
    </row>
    <row r="316" s="4" customFormat="1" ht="22.5" customHeight="1" hidden="1">
      <c r="A316" t="s" s="47">
        <v>200</v>
      </c>
      <c r="B316" s="48">
        <v>244573</v>
      </c>
      <c r="C316" t="s" s="49">
        <v>201</v>
      </c>
      <c r="D316" t="s" s="50">
        <v>358</v>
      </c>
      <c r="E316" t="s" s="49">
        <v>66</v>
      </c>
      <c r="F316" s="51"/>
      <c r="G316" s="52">
        <v>0.79</v>
      </c>
      <c r="H316" s="66">
        <f>F316:F316*G316:G316</f>
        <v>0</v>
      </c>
    </row>
    <row r="317" s="4" customFormat="1" ht="22.5" customHeight="1">
      <c r="A317" t="s" s="54">
        <v>200</v>
      </c>
      <c r="B317" s="55">
        <v>43211</v>
      </c>
      <c r="C317" t="s" s="56">
        <v>201</v>
      </c>
      <c r="D317" t="s" s="57">
        <v>359</v>
      </c>
      <c r="E317" t="s" s="56">
        <v>238</v>
      </c>
      <c r="F317" s="58">
        <v>2</v>
      </c>
      <c r="G317" s="59">
        <v>0.668</v>
      </c>
      <c r="H317" s="65">
        <f>F317:F317*G317:G317</f>
        <v>1.336</v>
      </c>
    </row>
    <row r="318" s="4" customFormat="1" ht="22.5" customHeight="1" hidden="1">
      <c r="A318" t="s" s="47">
        <v>200</v>
      </c>
      <c r="B318" s="48">
        <v>8346</v>
      </c>
      <c r="C318" t="s" s="49">
        <v>201</v>
      </c>
      <c r="D318" t="s" s="50">
        <v>360</v>
      </c>
      <c r="E318" t="s" s="49">
        <v>238</v>
      </c>
      <c r="F318" s="51"/>
      <c r="G318" s="52">
        <v>5.683</v>
      </c>
      <c r="H318" s="66">
        <f>F318:F318*G318:G318</f>
        <v>0</v>
      </c>
    </row>
    <row r="319" s="4" customFormat="1" ht="22.5" customHeight="1">
      <c r="A319" t="s" s="54">
        <v>200</v>
      </c>
      <c r="B319" s="55">
        <v>43222</v>
      </c>
      <c r="C319" t="s" s="56">
        <v>201</v>
      </c>
      <c r="D319" t="s" s="57">
        <v>361</v>
      </c>
      <c r="E319" t="s" s="56">
        <v>238</v>
      </c>
      <c r="F319" s="58">
        <v>1</v>
      </c>
      <c r="G319" s="59">
        <v>0.997</v>
      </c>
      <c r="H319" s="65">
        <f>F319:F319*G319:G319</f>
        <v>0.997</v>
      </c>
    </row>
    <row r="320" s="4" customFormat="1" ht="22.5" customHeight="1">
      <c r="A320" t="s" s="47">
        <v>208</v>
      </c>
      <c r="B320" t="s" s="49">
        <v>362</v>
      </c>
      <c r="C320" t="s" s="49">
        <v>201</v>
      </c>
      <c r="D320" t="s" s="50">
        <v>363</v>
      </c>
      <c r="E320" t="s" s="49">
        <v>238</v>
      </c>
      <c r="F320" s="61">
        <v>0</v>
      </c>
      <c r="G320" s="52">
        <v>7.5</v>
      </c>
      <c r="H320" s="66">
        <f>F320:F320*G320:G320</f>
        <v>0</v>
      </c>
    </row>
    <row r="321" s="4" customFormat="1" ht="22.5" customHeight="1" hidden="1">
      <c r="A321" t="s" s="54">
        <v>208</v>
      </c>
      <c r="B321" t="s" s="56">
        <v>364</v>
      </c>
      <c r="C321" t="s" s="56">
        <v>201</v>
      </c>
      <c r="D321" t="s" s="57">
        <v>365</v>
      </c>
      <c r="E321" t="s" s="56">
        <v>238</v>
      </c>
      <c r="F321" s="62"/>
      <c r="G321" s="59">
        <v>6.95</v>
      </c>
      <c r="H321" s="65">
        <f>F321:F321*G321:G321</f>
        <v>0</v>
      </c>
    </row>
    <row r="322" s="4" customFormat="1" ht="22.5" customHeight="1" hidden="1">
      <c r="A322" t="s" s="47">
        <v>17</v>
      </c>
      <c r="B322" s="48">
        <v>41614</v>
      </c>
      <c r="C322" t="s" s="49">
        <v>366</v>
      </c>
      <c r="D322" t="s" s="50">
        <v>367</v>
      </c>
      <c r="E322" t="s" s="49">
        <v>20</v>
      </c>
      <c r="F322" s="51"/>
      <c r="G322" s="52">
        <v>7.038</v>
      </c>
      <c r="H322" s="66">
        <f>F322:F322*G322:G322</f>
        <v>0</v>
      </c>
    </row>
    <row r="323" s="4" customFormat="1" ht="22.5" customHeight="1">
      <c r="A323" t="s" s="54">
        <v>368</v>
      </c>
      <c r="B323" s="55">
        <v>902288</v>
      </c>
      <c r="C323" t="s" s="56">
        <v>366</v>
      </c>
      <c r="D323" t="s" s="57">
        <v>369</v>
      </c>
      <c r="E323" t="s" s="56">
        <v>20</v>
      </c>
      <c r="F323" s="58">
        <v>20</v>
      </c>
      <c r="G323" s="59">
        <v>8.699999999999999</v>
      </c>
      <c r="H323" s="65">
        <f>F323:F323*G323:G323</f>
        <v>174</v>
      </c>
    </row>
    <row r="324" s="4" customFormat="1" ht="22.5" customHeight="1" hidden="1">
      <c r="A324" t="s" s="47">
        <v>370</v>
      </c>
      <c r="B324" s="48">
        <v>76936</v>
      </c>
      <c r="C324" t="s" s="49">
        <v>366</v>
      </c>
      <c r="D324" t="s" s="50">
        <v>371</v>
      </c>
      <c r="E324" t="s" s="49">
        <v>20</v>
      </c>
      <c r="F324" s="51"/>
      <c r="G324" s="52">
        <v>3.685</v>
      </c>
      <c r="H324" s="66">
        <f>F324:F324*G324:G324</f>
        <v>0</v>
      </c>
    </row>
    <row r="325" s="4" customFormat="1" ht="22.5" customHeight="1" hidden="1">
      <c r="A325" t="s" s="54">
        <v>370</v>
      </c>
      <c r="B325" s="55">
        <v>72528</v>
      </c>
      <c r="C325" t="s" s="56">
        <v>366</v>
      </c>
      <c r="D325" t="s" s="57">
        <v>372</v>
      </c>
      <c r="E325" t="s" s="56">
        <v>20</v>
      </c>
      <c r="F325" s="62"/>
      <c r="G325" s="59">
        <v>6.411</v>
      </c>
      <c r="H325" s="65">
        <f>F325:F325*G325:G325</f>
        <v>0</v>
      </c>
    </row>
    <row r="326" s="4" customFormat="1" ht="22.5" customHeight="1" hidden="1">
      <c r="A326" t="s" s="47">
        <v>370</v>
      </c>
      <c r="B326" s="48">
        <v>76574</v>
      </c>
      <c r="C326" t="s" s="49">
        <v>366</v>
      </c>
      <c r="D326" t="s" s="50">
        <v>373</v>
      </c>
      <c r="E326" t="s" s="49">
        <v>66</v>
      </c>
      <c r="F326" s="51"/>
      <c r="G326" s="52">
        <v>20.016</v>
      </c>
      <c r="H326" s="66">
        <f>F326:F326*G326:G326</f>
        <v>0</v>
      </c>
    </row>
    <row r="327" s="4" customFormat="1" ht="22.5" customHeight="1" hidden="1">
      <c r="A327" t="s" s="54">
        <v>370</v>
      </c>
      <c r="B327" s="55">
        <v>5799</v>
      </c>
      <c r="C327" t="s" s="56">
        <v>366</v>
      </c>
      <c r="D327" t="s" s="57">
        <v>374</v>
      </c>
      <c r="E327" t="s" s="56">
        <v>20</v>
      </c>
      <c r="F327" s="62"/>
      <c r="G327" s="59">
        <v>3.25</v>
      </c>
      <c r="H327" s="65">
        <f>F327:F327*G327:G327</f>
        <v>0</v>
      </c>
    </row>
    <row r="328" s="4" customFormat="1" ht="22.5" customHeight="1" hidden="1">
      <c r="A328" t="s" s="47">
        <v>370</v>
      </c>
      <c r="B328" s="48">
        <v>39116</v>
      </c>
      <c r="C328" t="s" s="49">
        <v>366</v>
      </c>
      <c r="D328" t="s" s="50">
        <v>375</v>
      </c>
      <c r="E328" t="s" s="49">
        <v>20</v>
      </c>
      <c r="F328" s="51"/>
      <c r="G328" s="52">
        <v>7.033</v>
      </c>
      <c r="H328" s="66">
        <f>F328:F328*G328:G328</f>
        <v>0</v>
      </c>
    </row>
    <row r="329" s="4" customFormat="1" ht="22.5" customHeight="1">
      <c r="A329" t="s" s="54">
        <v>368</v>
      </c>
      <c r="B329" s="55">
        <v>902195</v>
      </c>
      <c r="C329" t="s" s="56">
        <v>366</v>
      </c>
      <c r="D329" t="s" s="57">
        <v>376</v>
      </c>
      <c r="E329" t="s" s="56">
        <v>20</v>
      </c>
      <c r="F329" s="58">
        <v>1.3</v>
      </c>
      <c r="G329" s="59">
        <v>16.1</v>
      </c>
      <c r="H329" s="65">
        <f>F329:F329*G329:G329</f>
        <v>20.93</v>
      </c>
    </row>
    <row r="330" s="4" customFormat="1" ht="22.5" customHeight="1">
      <c r="A330" t="s" s="47">
        <v>368</v>
      </c>
      <c r="B330" s="48">
        <v>902194</v>
      </c>
      <c r="C330" t="s" s="49">
        <v>366</v>
      </c>
      <c r="D330" t="s" s="50">
        <v>377</v>
      </c>
      <c r="E330" t="s" s="49">
        <v>20</v>
      </c>
      <c r="F330" s="61">
        <v>1.3</v>
      </c>
      <c r="G330" s="52">
        <v>17.2</v>
      </c>
      <c r="H330" s="66">
        <f>F330:F330*G330:G330</f>
        <v>22.36</v>
      </c>
    </row>
    <row r="331" s="4" customFormat="1" ht="22.5" customHeight="1" hidden="1">
      <c r="A331" t="s" s="54">
        <v>370</v>
      </c>
      <c r="B331" s="55">
        <v>77646</v>
      </c>
      <c r="C331" t="s" s="56">
        <v>366</v>
      </c>
      <c r="D331" t="s" s="57">
        <v>378</v>
      </c>
      <c r="E331" t="s" s="56">
        <v>35</v>
      </c>
      <c r="F331" s="62"/>
      <c r="G331" s="59">
        <v>0.702277777777778</v>
      </c>
      <c r="H331" s="65">
        <f>F331:F331*G331:G331</f>
        <v>0</v>
      </c>
    </row>
    <row r="332" s="4" customFormat="1" ht="22.5" customHeight="1">
      <c r="A332" t="s" s="47">
        <v>368</v>
      </c>
      <c r="B332" s="48">
        <v>902173</v>
      </c>
      <c r="C332" t="s" s="49">
        <v>366</v>
      </c>
      <c r="D332" t="s" s="50">
        <v>379</v>
      </c>
      <c r="E332" t="s" s="49">
        <v>20</v>
      </c>
      <c r="F332" s="61">
        <v>7.9</v>
      </c>
      <c r="G332" s="52">
        <v>12.9</v>
      </c>
      <c r="H332" s="66">
        <f>F332:F332*G332:G332</f>
        <v>101.91</v>
      </c>
    </row>
    <row r="333" s="4" customFormat="1" ht="22.5" customHeight="1" hidden="1">
      <c r="A333" t="s" s="54">
        <v>370</v>
      </c>
      <c r="B333" s="55">
        <v>73910</v>
      </c>
      <c r="C333" t="s" s="56">
        <v>366</v>
      </c>
      <c r="D333" t="s" s="57">
        <v>380</v>
      </c>
      <c r="E333" t="s" s="56">
        <v>35</v>
      </c>
      <c r="F333" s="62"/>
      <c r="G333" s="59">
        <v>0.3</v>
      </c>
      <c r="H333" s="65">
        <f>F333:F333*G333:G333</f>
        <v>0</v>
      </c>
    </row>
    <row r="334" s="4" customFormat="1" ht="22.5" customHeight="1" hidden="1">
      <c r="A334" t="s" s="47">
        <v>370</v>
      </c>
      <c r="B334" s="48">
        <v>73909</v>
      </c>
      <c r="C334" t="s" s="49">
        <v>366</v>
      </c>
      <c r="D334" t="s" s="50">
        <v>381</v>
      </c>
      <c r="E334" t="s" s="49">
        <v>35</v>
      </c>
      <c r="F334" s="51"/>
      <c r="G334" s="52">
        <v>0.6</v>
      </c>
      <c r="H334" s="66">
        <f>F334:F334*G334:G334</f>
        <v>0</v>
      </c>
    </row>
    <row r="335" s="4" customFormat="1" ht="22.5" customHeight="1">
      <c r="A335" t="s" s="54">
        <v>370</v>
      </c>
      <c r="B335" s="55">
        <v>72334</v>
      </c>
      <c r="C335" t="s" s="56">
        <v>366</v>
      </c>
      <c r="D335" t="s" s="57">
        <v>382</v>
      </c>
      <c r="E335" t="s" s="56">
        <v>35</v>
      </c>
      <c r="F335" s="58">
        <v>41</v>
      </c>
      <c r="G335" s="59">
        <f>9.6/48</f>
        <v>0.2</v>
      </c>
      <c r="H335" s="65">
        <f>F335:F335*G335:G335</f>
        <v>8.199999999999999</v>
      </c>
    </row>
    <row r="336" s="4" customFormat="1" ht="22.5" customHeight="1">
      <c r="A336" t="s" s="47">
        <v>370</v>
      </c>
      <c r="B336" s="48">
        <v>79521</v>
      </c>
      <c r="C336" t="s" s="49">
        <v>366</v>
      </c>
      <c r="D336" t="s" s="50">
        <v>383</v>
      </c>
      <c r="E336" t="s" s="49">
        <v>35</v>
      </c>
      <c r="F336" s="61">
        <v>110</v>
      </c>
      <c r="G336" s="52">
        <f>10.086/30</f>
        <v>0.3362</v>
      </c>
      <c r="H336" s="66">
        <f>F336:F336*G336:G336</f>
        <v>36.982</v>
      </c>
    </row>
    <row r="337" s="4" customFormat="1" ht="22.5" customHeight="1">
      <c r="A337" t="s" s="54">
        <v>368</v>
      </c>
      <c r="B337" s="55">
        <v>902304</v>
      </c>
      <c r="C337" t="s" s="56">
        <v>366</v>
      </c>
      <c r="D337" t="s" s="57">
        <v>384</v>
      </c>
      <c r="E337" t="s" s="56">
        <v>20</v>
      </c>
      <c r="F337" s="58">
        <v>2</v>
      </c>
      <c r="G337" s="59">
        <v>8.449999999999999</v>
      </c>
      <c r="H337" s="65">
        <f>F337:F337*G337:G337</f>
        <v>16.9</v>
      </c>
    </row>
    <row r="338" s="4" customFormat="1" ht="22.5" customHeight="1">
      <c r="A338" t="s" s="47">
        <v>368</v>
      </c>
      <c r="B338" s="48">
        <v>902302</v>
      </c>
      <c r="C338" t="s" s="49">
        <v>366</v>
      </c>
      <c r="D338" t="s" s="50">
        <v>385</v>
      </c>
      <c r="E338" t="s" s="49">
        <v>20</v>
      </c>
      <c r="F338" s="61">
        <v>0</v>
      </c>
      <c r="G338" s="52">
        <v>19.45</v>
      </c>
      <c r="H338" s="66">
        <f>F338:F338*G338:G338</f>
        <v>0</v>
      </c>
    </row>
    <row r="339" s="4" customFormat="1" ht="22.5" customHeight="1">
      <c r="A339" t="s" s="54">
        <v>370</v>
      </c>
      <c r="B339" s="68"/>
      <c r="C339" t="s" s="56">
        <v>366</v>
      </c>
      <c r="D339" t="s" s="57">
        <v>385</v>
      </c>
      <c r="E339" t="s" s="56">
        <v>20</v>
      </c>
      <c r="F339" s="69">
        <v>0</v>
      </c>
      <c r="G339" s="59">
        <v>16.136</v>
      </c>
      <c r="H339" s="59">
        <f>G339:G339*F339:F339</f>
        <v>0</v>
      </c>
    </row>
    <row r="340" s="4" customFormat="1" ht="22.5" customHeight="1" hidden="1">
      <c r="A340" t="s" s="47">
        <v>370</v>
      </c>
      <c r="B340" s="48">
        <v>39619</v>
      </c>
      <c r="C340" t="s" s="49">
        <v>366</v>
      </c>
      <c r="D340" t="s" s="50">
        <v>386</v>
      </c>
      <c r="E340" t="s" s="49">
        <v>20</v>
      </c>
      <c r="F340" s="51"/>
      <c r="G340" s="52">
        <v>1.264</v>
      </c>
      <c r="H340" s="66">
        <f>F340:F340*G340:G340</f>
        <v>0</v>
      </c>
    </row>
    <row r="341" s="4" customFormat="1" ht="22.5" customHeight="1">
      <c r="A341" t="s" s="54">
        <v>368</v>
      </c>
      <c r="B341" s="55">
        <v>902177</v>
      </c>
      <c r="C341" t="s" s="56">
        <v>366</v>
      </c>
      <c r="D341" t="s" s="57">
        <v>387</v>
      </c>
      <c r="E341" t="s" s="56">
        <v>20</v>
      </c>
      <c r="F341" s="58">
        <v>8.25</v>
      </c>
      <c r="G341" s="59">
        <v>11.01</v>
      </c>
      <c r="H341" s="65">
        <f>F341:F341*G341:G341</f>
        <v>90.8325</v>
      </c>
    </row>
    <row r="342" s="4" customFormat="1" ht="22.5" customHeight="1">
      <c r="A342" t="s" s="47">
        <v>368</v>
      </c>
      <c r="B342" s="48">
        <v>902006</v>
      </c>
      <c r="C342" t="s" s="49">
        <v>366</v>
      </c>
      <c r="D342" t="s" s="50">
        <v>388</v>
      </c>
      <c r="E342" t="s" s="49">
        <v>20</v>
      </c>
      <c r="F342" s="61">
        <v>4.7</v>
      </c>
      <c r="G342" s="52">
        <v>11.29</v>
      </c>
      <c r="H342" s="66">
        <f>F342:F342*G342:G342</f>
        <v>53.063</v>
      </c>
    </row>
    <row r="343" s="4" customFormat="1" ht="22.5" customHeight="1" hidden="1">
      <c r="A343" t="s" s="54">
        <v>370</v>
      </c>
      <c r="B343" s="55">
        <v>38892</v>
      </c>
      <c r="C343" t="s" s="56">
        <v>366</v>
      </c>
      <c r="D343" t="s" s="57">
        <v>389</v>
      </c>
      <c r="E343" t="s" s="56">
        <v>20</v>
      </c>
      <c r="F343" s="62"/>
      <c r="G343" s="59">
        <v>1.064</v>
      </c>
      <c r="H343" s="65">
        <f>F343:F343*G343:G343</f>
        <v>0</v>
      </c>
    </row>
    <row r="344" s="4" customFormat="1" ht="22.5" customHeight="1">
      <c r="A344" t="s" s="47">
        <v>368</v>
      </c>
      <c r="B344" s="48">
        <v>902171</v>
      </c>
      <c r="C344" t="s" s="49">
        <v>366</v>
      </c>
      <c r="D344" t="s" s="50">
        <v>390</v>
      </c>
      <c r="E344" t="s" s="49">
        <v>20</v>
      </c>
      <c r="F344" s="61">
        <v>2.712</v>
      </c>
      <c r="G344" s="52">
        <v>12.5</v>
      </c>
      <c r="H344" s="66">
        <f>F344:F344*G344:G344</f>
        <v>33.9</v>
      </c>
    </row>
    <row r="345" s="4" customFormat="1" ht="22.5" customHeight="1" hidden="1">
      <c r="A345" t="s" s="54">
        <v>370</v>
      </c>
      <c r="B345" s="55">
        <v>38879</v>
      </c>
      <c r="C345" t="s" s="56">
        <v>366</v>
      </c>
      <c r="D345" t="s" s="57">
        <v>391</v>
      </c>
      <c r="E345" t="s" s="56">
        <v>20</v>
      </c>
      <c r="F345" s="62"/>
      <c r="G345" s="59">
        <v>6.538</v>
      </c>
      <c r="H345" s="65">
        <f>F345:F345*G345:G345</f>
        <v>0</v>
      </c>
    </row>
    <row r="346" s="4" customFormat="1" ht="22.5" customHeight="1">
      <c r="A346" t="s" s="47">
        <v>370</v>
      </c>
      <c r="B346" s="48">
        <v>71168</v>
      </c>
      <c r="C346" t="s" s="49">
        <v>366</v>
      </c>
      <c r="D346" t="s" s="50">
        <v>392</v>
      </c>
      <c r="E346" t="s" s="49">
        <v>393</v>
      </c>
      <c r="F346" s="61">
        <v>1.6</v>
      </c>
      <c r="G346" s="52">
        <v>0.55</v>
      </c>
      <c r="H346" s="66">
        <f>F346:F346*G346:G346</f>
        <v>0.88</v>
      </c>
    </row>
    <row r="347" s="4" customFormat="1" ht="22.5" customHeight="1" hidden="1">
      <c r="A347" t="s" s="54">
        <v>370</v>
      </c>
      <c r="B347" s="55">
        <v>39438</v>
      </c>
      <c r="C347" t="s" s="56">
        <v>366</v>
      </c>
      <c r="D347" t="s" s="57">
        <v>394</v>
      </c>
      <c r="E347" t="s" s="56">
        <v>20</v>
      </c>
      <c r="F347" s="62"/>
      <c r="G347" s="59">
        <v>2.999</v>
      </c>
      <c r="H347" s="65">
        <f>F347:F347*G347:G347</f>
        <v>0</v>
      </c>
    </row>
    <row r="348" s="4" customFormat="1" ht="22.5" customHeight="1" hidden="1">
      <c r="A348" t="s" s="47">
        <v>370</v>
      </c>
      <c r="B348" s="48">
        <v>33690</v>
      </c>
      <c r="C348" t="s" s="49">
        <v>366</v>
      </c>
      <c r="D348" t="s" s="50">
        <v>395</v>
      </c>
      <c r="E348" t="s" s="49">
        <v>20</v>
      </c>
      <c r="F348" s="51"/>
      <c r="G348" s="52">
        <v>4.099</v>
      </c>
      <c r="H348" s="66">
        <f>F348:F348*G348:G348</f>
        <v>0</v>
      </c>
    </row>
    <row r="349" s="4" customFormat="1" ht="22.5" customHeight="1" hidden="1">
      <c r="A349" t="s" s="54">
        <v>370</v>
      </c>
      <c r="B349" s="55">
        <v>36167</v>
      </c>
      <c r="C349" t="s" s="56">
        <v>366</v>
      </c>
      <c r="D349" t="s" s="57">
        <v>396</v>
      </c>
      <c r="E349" t="s" s="56">
        <v>20</v>
      </c>
      <c r="F349" s="62"/>
      <c r="G349" s="59">
        <v>3.791</v>
      </c>
      <c r="H349" s="65">
        <f>F349:F349*G349:G349</f>
        <v>0</v>
      </c>
    </row>
    <row r="350" s="4" customFormat="1" ht="22.5" customHeight="1">
      <c r="A350" t="s" s="47">
        <v>368</v>
      </c>
      <c r="B350" s="48">
        <v>132078</v>
      </c>
      <c r="C350" t="s" s="49">
        <v>366</v>
      </c>
      <c r="D350" t="s" s="50">
        <v>397</v>
      </c>
      <c r="E350" t="s" s="49">
        <v>20</v>
      </c>
      <c r="F350" s="61">
        <v>4.3</v>
      </c>
      <c r="G350" s="52">
        <v>18.3</v>
      </c>
      <c r="H350" s="66">
        <f>F350:F350*G350:G350</f>
        <v>78.69</v>
      </c>
    </row>
    <row r="351" s="4" customFormat="1" ht="22.5" customHeight="1">
      <c r="A351" t="s" s="54">
        <v>370</v>
      </c>
      <c r="B351" s="68"/>
      <c r="C351" t="s" s="56">
        <v>366</v>
      </c>
      <c r="D351" t="s" s="57">
        <v>398</v>
      </c>
      <c r="E351" t="s" s="56">
        <v>393</v>
      </c>
      <c r="F351" s="69">
        <v>2.7</v>
      </c>
      <c r="G351" s="59">
        <v>4.615</v>
      </c>
      <c r="H351" s="59">
        <f>G351:G351*F351:F351</f>
        <v>12.4605</v>
      </c>
    </row>
    <row r="352" s="4" customFormat="1" ht="22.5" customHeight="1">
      <c r="A352" t="s" s="47">
        <v>368</v>
      </c>
      <c r="B352" s="48">
        <v>902305</v>
      </c>
      <c r="C352" t="s" s="49">
        <v>366</v>
      </c>
      <c r="D352" t="s" s="50">
        <v>399</v>
      </c>
      <c r="E352" t="s" s="49">
        <v>20</v>
      </c>
      <c r="F352" s="61">
        <v>5</v>
      </c>
      <c r="G352" s="52">
        <v>9.69</v>
      </c>
      <c r="H352" s="66">
        <f>F352:F352*G352:G352</f>
        <v>48.45</v>
      </c>
    </row>
    <row r="353" s="4" customFormat="1" ht="22.5" customHeight="1" hidden="1">
      <c r="A353" t="s" s="54">
        <v>370</v>
      </c>
      <c r="B353" s="55">
        <v>71440</v>
      </c>
      <c r="C353" t="s" s="56">
        <v>366</v>
      </c>
      <c r="D353" t="s" s="57">
        <v>400</v>
      </c>
      <c r="E353" t="s" s="56">
        <v>35</v>
      </c>
      <c r="F353" s="62"/>
      <c r="G353" s="59">
        <v>2.8</v>
      </c>
      <c r="H353" s="65">
        <f>F353:F353*G353:G353</f>
        <v>0</v>
      </c>
    </row>
    <row r="354" s="4" customFormat="1" ht="22.5" customHeight="1" hidden="1">
      <c r="A354" t="s" s="47">
        <v>370</v>
      </c>
      <c r="B354" s="48">
        <v>37690</v>
      </c>
      <c r="C354" t="s" s="49">
        <v>366</v>
      </c>
      <c r="D354" t="s" s="50">
        <v>401</v>
      </c>
      <c r="E354" t="s" s="49">
        <v>20</v>
      </c>
      <c r="F354" s="51"/>
      <c r="G354" s="52">
        <v>7.82</v>
      </c>
      <c r="H354" s="66">
        <f>F354:F354*G354:G354</f>
        <v>0</v>
      </c>
    </row>
    <row r="355" s="4" customFormat="1" ht="22.5" customHeight="1" hidden="1">
      <c r="A355" t="s" s="54">
        <v>370</v>
      </c>
      <c r="B355" s="55">
        <v>39664</v>
      </c>
      <c r="C355" t="s" s="56">
        <v>366</v>
      </c>
      <c r="D355" t="s" s="57">
        <v>402</v>
      </c>
      <c r="E355" t="s" s="56">
        <v>35</v>
      </c>
      <c r="F355" s="62"/>
      <c r="G355" s="59">
        <v>2.363</v>
      </c>
      <c r="H355" s="65">
        <f>F355:F355*G355:G355</f>
        <v>0</v>
      </c>
    </row>
    <row r="356" s="4" customFormat="1" ht="22.5" customHeight="1" hidden="1">
      <c r="A356" t="s" s="47">
        <v>370</v>
      </c>
      <c r="B356" s="48">
        <v>39665</v>
      </c>
      <c r="C356" t="s" s="49">
        <v>366</v>
      </c>
      <c r="D356" t="s" s="50">
        <v>403</v>
      </c>
      <c r="E356" t="s" s="49">
        <v>35</v>
      </c>
      <c r="F356" s="51"/>
      <c r="G356" s="52">
        <v>5</v>
      </c>
      <c r="H356" s="66">
        <f>F356:F356*G356:G356</f>
        <v>0</v>
      </c>
    </row>
    <row r="357" s="4" customFormat="1" ht="22.5" customHeight="1" hidden="1">
      <c r="A357" t="s" s="54">
        <v>370</v>
      </c>
      <c r="B357" s="55">
        <v>5994</v>
      </c>
      <c r="C357" t="s" s="56">
        <v>366</v>
      </c>
      <c r="D357" t="s" s="57">
        <v>404</v>
      </c>
      <c r="E357" t="s" s="56">
        <v>35</v>
      </c>
      <c r="F357" s="62"/>
      <c r="G357" s="59">
        <v>0.725</v>
      </c>
      <c r="H357" s="65">
        <f>F357:F357*G357:G357</f>
        <v>0</v>
      </c>
    </row>
    <row r="358" s="4" customFormat="1" ht="22.5" customHeight="1">
      <c r="A358" t="s" s="47">
        <v>368</v>
      </c>
      <c r="B358" s="48">
        <v>902281</v>
      </c>
      <c r="C358" t="s" s="49">
        <v>366</v>
      </c>
      <c r="D358" t="s" s="50">
        <v>405</v>
      </c>
      <c r="E358" t="s" s="49">
        <v>20</v>
      </c>
      <c r="F358" s="61">
        <v>5.5</v>
      </c>
      <c r="G358" s="52">
        <v>12.3</v>
      </c>
      <c r="H358" s="66">
        <f>F358:F358*G358:G358</f>
        <v>67.65000000000001</v>
      </c>
    </row>
    <row r="359" s="4" customFormat="1" ht="22.5" customHeight="1" hidden="1">
      <c r="A359" t="s" s="54">
        <v>370</v>
      </c>
      <c r="B359" s="55">
        <v>77925</v>
      </c>
      <c r="C359" t="s" s="56">
        <v>366</v>
      </c>
      <c r="D359" t="s" s="57">
        <v>406</v>
      </c>
      <c r="E359" t="s" s="56">
        <v>251</v>
      </c>
      <c r="F359" s="62"/>
      <c r="G359" s="59">
        <v>3.526375</v>
      </c>
      <c r="H359" s="65">
        <f>F359:F359*G359:G359</f>
        <v>0</v>
      </c>
    </row>
    <row r="360" s="4" customFormat="1" ht="22.5" customHeight="1">
      <c r="A360" t="s" s="47">
        <v>368</v>
      </c>
      <c r="B360" s="48">
        <v>902303</v>
      </c>
      <c r="C360" t="s" s="49">
        <v>366</v>
      </c>
      <c r="D360" t="s" s="50">
        <v>407</v>
      </c>
      <c r="E360" t="s" s="49">
        <v>20</v>
      </c>
      <c r="F360" s="61">
        <v>4.3</v>
      </c>
      <c r="G360" s="52">
        <v>10.69</v>
      </c>
      <c r="H360" s="66">
        <f>F360:F360*G360:G360</f>
        <v>45.967</v>
      </c>
    </row>
    <row r="361" s="4" customFormat="1" ht="22.5" customHeight="1">
      <c r="A361" t="s" s="54">
        <v>368</v>
      </c>
      <c r="B361" s="55">
        <v>132007</v>
      </c>
      <c r="C361" t="s" s="56">
        <v>366</v>
      </c>
      <c r="D361" t="s" s="57">
        <v>408</v>
      </c>
      <c r="E361" t="s" s="56">
        <v>20</v>
      </c>
      <c r="F361" s="58">
        <f>1.085+10.7</f>
        <v>11.785</v>
      </c>
      <c r="G361" s="59">
        <v>11.7</v>
      </c>
      <c r="H361" s="65">
        <f>F361:F361*G361:G361</f>
        <v>137.8845</v>
      </c>
    </row>
    <row r="362" s="4" customFormat="1" ht="22.5" customHeight="1" hidden="1">
      <c r="A362" t="s" s="47">
        <v>17</v>
      </c>
      <c r="B362" s="48">
        <v>41197</v>
      </c>
      <c r="C362" t="s" s="49">
        <v>366</v>
      </c>
      <c r="D362" t="s" s="50">
        <v>409</v>
      </c>
      <c r="E362" t="s" s="49">
        <v>20</v>
      </c>
      <c r="F362" s="51"/>
      <c r="G362" s="52">
        <v>10</v>
      </c>
      <c r="H362" s="66">
        <f>F362:F362*G362:G362</f>
        <v>0</v>
      </c>
    </row>
    <row r="363" s="4" customFormat="1" ht="22.5" customHeight="1" hidden="1">
      <c r="A363" t="s" s="54">
        <v>17</v>
      </c>
      <c r="B363" s="55">
        <v>47929</v>
      </c>
      <c r="C363" t="s" s="56">
        <v>366</v>
      </c>
      <c r="D363" t="s" s="57">
        <v>410</v>
      </c>
      <c r="E363" t="s" s="56">
        <v>20</v>
      </c>
      <c r="F363" s="62"/>
      <c r="G363" s="59">
        <v>6.978</v>
      </c>
      <c r="H363" s="65">
        <f>F363:F363*G363:G363</f>
        <v>0</v>
      </c>
    </row>
    <row r="364" s="4" customFormat="1" ht="22.5" customHeight="1">
      <c r="A364" t="s" s="47">
        <v>370</v>
      </c>
      <c r="B364" s="48">
        <v>35722</v>
      </c>
      <c r="C364" t="s" s="49">
        <v>366</v>
      </c>
      <c r="D364" t="s" s="50">
        <v>411</v>
      </c>
      <c r="E364" t="s" s="49">
        <v>20</v>
      </c>
      <c r="F364" s="61">
        <v>4.2</v>
      </c>
      <c r="G364" s="52">
        <v>2.254</v>
      </c>
      <c r="H364" s="66">
        <f>F364:F364*G364:G364</f>
        <v>9.466799999999999</v>
      </c>
    </row>
    <row r="365" s="4" customFormat="1" ht="22.5" customHeight="1" hidden="1">
      <c r="A365" t="s" s="54">
        <v>17</v>
      </c>
      <c r="B365" s="55">
        <v>46306</v>
      </c>
      <c r="C365" t="s" s="56">
        <v>366</v>
      </c>
      <c r="D365" t="s" s="57">
        <v>412</v>
      </c>
      <c r="E365" t="s" s="56">
        <v>20</v>
      </c>
      <c r="F365" s="62"/>
      <c r="G365" s="59">
        <v>3.06</v>
      </c>
      <c r="H365" s="65">
        <f>F365:F365*G365:G365</f>
        <v>0</v>
      </c>
    </row>
    <row r="366" s="4" customFormat="1" ht="22.5" customHeight="1">
      <c r="A366" t="s" s="47">
        <v>368</v>
      </c>
      <c r="B366" s="48">
        <v>902236</v>
      </c>
      <c r="C366" t="s" s="49">
        <v>366</v>
      </c>
      <c r="D366" t="s" s="50">
        <v>413</v>
      </c>
      <c r="E366" t="s" s="49">
        <v>20</v>
      </c>
      <c r="F366" s="61">
        <f>0.235+5.8</f>
        <v>6.035</v>
      </c>
      <c r="G366" s="52">
        <v>16.65</v>
      </c>
      <c r="H366" s="66">
        <f>F366:F366*G366:G366</f>
        <v>100.48275</v>
      </c>
    </row>
    <row r="367" s="4" customFormat="1" ht="22.5" customHeight="1" hidden="1">
      <c r="A367" t="s" s="54">
        <v>370</v>
      </c>
      <c r="B367" s="55">
        <v>71522</v>
      </c>
      <c r="C367" t="s" s="56">
        <v>366</v>
      </c>
      <c r="D367" t="s" s="57">
        <v>414</v>
      </c>
      <c r="E367" t="s" s="56">
        <v>20</v>
      </c>
      <c r="F367" s="62"/>
      <c r="G367" s="59">
        <v>3.516</v>
      </c>
      <c r="H367" s="65">
        <f>F367:F367*G367:G367</f>
        <v>0</v>
      </c>
    </row>
    <row r="368" s="4" customFormat="1" ht="22.5" customHeight="1" hidden="1">
      <c r="A368" t="s" s="47">
        <v>370</v>
      </c>
      <c r="B368" s="48">
        <v>76871</v>
      </c>
      <c r="C368" t="s" s="49">
        <v>366</v>
      </c>
      <c r="D368" t="s" s="50">
        <v>415</v>
      </c>
      <c r="E368" t="s" s="49">
        <v>20</v>
      </c>
      <c r="F368" s="51"/>
      <c r="G368" s="52">
        <v>15.9</v>
      </c>
      <c r="H368" s="66">
        <f>F368:F368*G368:G368</f>
        <v>0</v>
      </c>
    </row>
    <row r="369" s="4" customFormat="1" ht="22.5" customHeight="1">
      <c r="A369" t="s" s="54">
        <v>370</v>
      </c>
      <c r="B369" s="55">
        <v>72632</v>
      </c>
      <c r="C369" t="s" s="56">
        <v>366</v>
      </c>
      <c r="D369" t="s" s="57">
        <v>416</v>
      </c>
      <c r="E369" t="s" s="56">
        <v>20</v>
      </c>
      <c r="F369" s="58">
        <v>0</v>
      </c>
      <c r="G369" s="59">
        <v>2.622</v>
      </c>
      <c r="H369" s="65">
        <f>F369:F369*G369:G369</f>
        <v>0</v>
      </c>
    </row>
    <row r="370" s="4" customFormat="1" ht="22.5" customHeight="1">
      <c r="A370" t="s" s="47">
        <v>368</v>
      </c>
      <c r="B370" s="48">
        <v>132086</v>
      </c>
      <c r="C370" t="s" s="49">
        <v>366</v>
      </c>
      <c r="D370" t="s" s="50">
        <v>417</v>
      </c>
      <c r="E370" t="s" s="49">
        <v>20</v>
      </c>
      <c r="F370" s="61">
        <f>5.792+5.526+4.8</f>
        <v>16.118</v>
      </c>
      <c r="G370" s="52">
        <v>18.9</v>
      </c>
      <c r="H370" s="66">
        <f>F370:F370*G370:G370</f>
        <v>304.6302</v>
      </c>
    </row>
    <row r="371" s="4" customFormat="1" ht="22.5" customHeight="1">
      <c r="A371" t="s" s="54">
        <v>368</v>
      </c>
      <c r="B371" s="55">
        <v>132085</v>
      </c>
      <c r="C371" t="s" s="56">
        <v>366</v>
      </c>
      <c r="D371" t="s" s="57">
        <v>418</v>
      </c>
      <c r="E371" t="s" s="56">
        <v>20</v>
      </c>
      <c r="F371" s="58">
        <v>7.6</v>
      </c>
      <c r="G371" s="59">
        <v>22.9</v>
      </c>
      <c r="H371" s="65">
        <f>F371:F371*G371:G371</f>
        <v>174.04</v>
      </c>
    </row>
    <row r="372" s="4" customFormat="1" ht="22.5" customHeight="1">
      <c r="A372" t="s" s="47">
        <v>368</v>
      </c>
      <c r="B372" s="48">
        <v>132009</v>
      </c>
      <c r="C372" t="s" s="49">
        <v>366</v>
      </c>
      <c r="D372" t="s" s="50">
        <v>419</v>
      </c>
      <c r="E372" t="s" s="49">
        <v>20</v>
      </c>
      <c r="F372" s="61">
        <f>0.6+5.182+5.274</f>
        <v>11.056</v>
      </c>
      <c r="G372" s="52">
        <v>7</v>
      </c>
      <c r="H372" s="66">
        <f>F372:F372*G372:G372</f>
        <v>77.392</v>
      </c>
    </row>
    <row r="373" s="4" customFormat="1" ht="22.5" customHeight="1">
      <c r="A373" t="s" s="54">
        <v>368</v>
      </c>
      <c r="B373" s="55">
        <v>902187</v>
      </c>
      <c r="C373" t="s" s="56">
        <v>366</v>
      </c>
      <c r="D373" t="s" s="57">
        <v>420</v>
      </c>
      <c r="E373" t="s" s="56">
        <v>20</v>
      </c>
      <c r="F373" s="58">
        <f>1.77+0.9</f>
        <v>2.67</v>
      </c>
      <c r="G373" s="59">
        <v>47.9</v>
      </c>
      <c r="H373" s="65">
        <f>F373:F373*G373:G373</f>
        <v>127.893</v>
      </c>
    </row>
    <row r="374" s="4" customFormat="1" ht="22.5" customHeight="1">
      <c r="A374" t="s" s="47">
        <v>368</v>
      </c>
      <c r="B374" s="48">
        <v>902221</v>
      </c>
      <c r="C374" t="s" s="49">
        <v>366</v>
      </c>
      <c r="D374" t="s" s="50">
        <v>421</v>
      </c>
      <c r="E374" t="s" s="49">
        <v>20</v>
      </c>
      <c r="F374" s="61">
        <v>2.8</v>
      </c>
      <c r="G374" s="52">
        <v>11.88</v>
      </c>
      <c r="H374" s="66">
        <f>F374:F374*G374:G374</f>
        <v>33.264</v>
      </c>
    </row>
    <row r="375" s="4" customFormat="1" ht="22.5" customHeight="1">
      <c r="A375" t="s" s="54">
        <v>370</v>
      </c>
      <c r="B375" s="55">
        <v>72885</v>
      </c>
      <c r="C375" t="s" s="56">
        <v>366</v>
      </c>
      <c r="D375" t="s" s="57">
        <v>422</v>
      </c>
      <c r="E375" t="s" s="56">
        <v>20</v>
      </c>
      <c r="F375" s="58">
        <v>3.2</v>
      </c>
      <c r="G375" s="59">
        <v>6.813</v>
      </c>
      <c r="H375" s="65">
        <f>F375:F375*G375:G375</f>
        <v>21.8016</v>
      </c>
    </row>
    <row r="376" s="4" customFormat="1" ht="22.5" customHeight="1">
      <c r="A376" t="s" s="47">
        <v>370</v>
      </c>
      <c r="B376" s="48">
        <v>76864</v>
      </c>
      <c r="C376" t="s" s="49">
        <v>366</v>
      </c>
      <c r="D376" t="s" s="50">
        <v>423</v>
      </c>
      <c r="E376" t="s" s="49">
        <v>20</v>
      </c>
      <c r="F376" s="61">
        <v>5.5</v>
      </c>
      <c r="G376" s="52">
        <v>14.69</v>
      </c>
      <c r="H376" s="66">
        <f>F376:F376*G376:G376</f>
        <v>80.795</v>
      </c>
    </row>
    <row r="377" s="4" customFormat="1" ht="22.5" customHeight="1" hidden="1">
      <c r="A377" t="s" s="54">
        <v>370</v>
      </c>
      <c r="B377" s="55">
        <v>76863</v>
      </c>
      <c r="C377" t="s" s="56">
        <v>366</v>
      </c>
      <c r="D377" t="s" s="57">
        <v>424</v>
      </c>
      <c r="E377" t="s" s="56">
        <v>20</v>
      </c>
      <c r="F377" s="62"/>
      <c r="G377" s="59">
        <v>12.352</v>
      </c>
      <c r="H377" s="65">
        <f>F377:F377*G377:G377</f>
        <v>0</v>
      </c>
    </row>
    <row r="378" s="4" customFormat="1" ht="22.5" customHeight="1" hidden="1">
      <c r="A378" t="s" s="47">
        <v>370</v>
      </c>
      <c r="B378" s="48">
        <v>36318</v>
      </c>
      <c r="C378" t="s" s="49">
        <v>366</v>
      </c>
      <c r="D378" t="s" s="50">
        <v>425</v>
      </c>
      <c r="E378" t="s" s="49">
        <v>20</v>
      </c>
      <c r="F378" s="51"/>
      <c r="G378" s="52">
        <v>7.67</v>
      </c>
      <c r="H378" s="66">
        <f>F378:F378*G378:G378</f>
        <v>0</v>
      </c>
    </row>
    <row r="379" s="4" customFormat="1" ht="22.5" customHeight="1" hidden="1">
      <c r="A379" t="s" s="54">
        <v>370</v>
      </c>
      <c r="B379" s="55">
        <v>30029</v>
      </c>
      <c r="C379" t="s" s="56">
        <v>366</v>
      </c>
      <c r="D379" t="s" s="57">
        <v>426</v>
      </c>
      <c r="E379" t="s" s="56">
        <v>20</v>
      </c>
      <c r="F379" s="62"/>
      <c r="G379" s="59">
        <v>7.143</v>
      </c>
      <c r="H379" s="65">
        <f>F379:F379*G379:G379</f>
        <v>0</v>
      </c>
    </row>
    <row r="380" s="4" customFormat="1" ht="22.5" customHeight="1" hidden="1">
      <c r="A380" t="s" s="47">
        <v>17</v>
      </c>
      <c r="B380" s="48">
        <v>41536</v>
      </c>
      <c r="C380" t="s" s="49">
        <v>366</v>
      </c>
      <c r="D380" t="s" s="50">
        <v>427</v>
      </c>
      <c r="E380" t="s" s="49">
        <v>20</v>
      </c>
      <c r="F380" s="51"/>
      <c r="G380" s="52">
        <v>8.49</v>
      </c>
      <c r="H380" s="66">
        <f>F380:F380*G380:G380</f>
        <v>0</v>
      </c>
    </row>
    <row r="381" s="4" customFormat="1" ht="22.5" customHeight="1">
      <c r="A381" t="s" s="54">
        <v>370</v>
      </c>
      <c r="B381" s="55">
        <v>4460</v>
      </c>
      <c r="C381" t="s" s="56">
        <v>366</v>
      </c>
      <c r="D381" t="s" s="57">
        <v>428</v>
      </c>
      <c r="E381" t="s" s="56">
        <v>35</v>
      </c>
      <c r="F381" s="58">
        <v>106</v>
      </c>
      <c r="G381" s="59">
        <v>0.316</v>
      </c>
      <c r="H381" s="65">
        <f>F381:F381*G381:G381</f>
        <v>33.496</v>
      </c>
    </row>
    <row r="382" s="4" customFormat="1" ht="22.5" customHeight="1">
      <c r="A382" t="s" s="47">
        <v>368</v>
      </c>
      <c r="B382" s="48">
        <v>902170</v>
      </c>
      <c r="C382" t="s" s="49">
        <v>366</v>
      </c>
      <c r="D382" t="s" s="50">
        <v>429</v>
      </c>
      <c r="E382" t="s" s="49">
        <v>20</v>
      </c>
      <c r="F382" s="61">
        <v>18</v>
      </c>
      <c r="G382" s="52">
        <v>10.1</v>
      </c>
      <c r="H382" s="66">
        <f>F382:F382*G382:G382</f>
        <v>181.8</v>
      </c>
    </row>
    <row r="383" s="4" customFormat="1" ht="22.5" customHeight="1">
      <c r="A383" t="s" s="54">
        <v>368</v>
      </c>
      <c r="B383" s="55">
        <v>902179</v>
      </c>
      <c r="C383" t="s" s="56">
        <v>366</v>
      </c>
      <c r="D383" t="s" s="57">
        <v>430</v>
      </c>
      <c r="E383" t="s" s="56">
        <v>20</v>
      </c>
      <c r="F383" s="58">
        <v>8.35</v>
      </c>
      <c r="G383" s="59">
        <v>10.73</v>
      </c>
      <c r="H383" s="65">
        <f>F383:F383*G383:G383</f>
        <v>89.5955</v>
      </c>
    </row>
    <row r="384" s="4" customFormat="1" ht="22.5" customHeight="1" hidden="1">
      <c r="A384" t="s" s="47">
        <v>370</v>
      </c>
      <c r="B384" s="48">
        <v>6367</v>
      </c>
      <c r="C384" t="s" s="49">
        <v>366</v>
      </c>
      <c r="D384" t="s" s="50">
        <v>431</v>
      </c>
      <c r="E384" t="s" s="49">
        <v>35</v>
      </c>
      <c r="F384" s="51"/>
      <c r="G384" s="52">
        <v>3.582</v>
      </c>
      <c r="H384" s="66">
        <f>F384:F384*G384:G384</f>
        <v>0</v>
      </c>
    </row>
    <row r="385" s="4" customFormat="1" ht="22.5" customHeight="1">
      <c r="A385" t="s" s="54">
        <v>370</v>
      </c>
      <c r="B385" s="55">
        <v>79614</v>
      </c>
      <c r="C385" t="s" s="56">
        <v>366</v>
      </c>
      <c r="D385" t="s" s="57">
        <v>432</v>
      </c>
      <c r="E385" t="s" s="56">
        <v>35</v>
      </c>
      <c r="F385" s="58">
        <v>90</v>
      </c>
      <c r="G385" s="59">
        <v>0.389</v>
      </c>
      <c r="H385" s="65">
        <f>F385:F385*G385:G385</f>
        <v>35.01</v>
      </c>
    </row>
    <row r="386" s="4" customFormat="1" ht="22.5" customHeight="1" hidden="1">
      <c r="A386" t="s" s="47">
        <v>370</v>
      </c>
      <c r="B386" s="48">
        <v>39894</v>
      </c>
      <c r="C386" t="s" s="49">
        <v>366</v>
      </c>
      <c r="D386" t="s" s="50">
        <v>433</v>
      </c>
      <c r="E386" t="s" s="49">
        <v>35</v>
      </c>
      <c r="F386" s="51"/>
      <c r="G386" s="52">
        <v>0.584</v>
      </c>
      <c r="H386" s="66">
        <f>F386:F386*G386:G386</f>
        <v>0</v>
      </c>
    </row>
    <row r="387" s="4" customFormat="1" ht="22.5" customHeight="1" hidden="1">
      <c r="A387" t="s" s="54">
        <v>17</v>
      </c>
      <c r="B387" s="55">
        <v>47473</v>
      </c>
      <c r="C387" t="s" s="56">
        <v>366</v>
      </c>
      <c r="D387" t="s" s="57">
        <v>434</v>
      </c>
      <c r="E387" t="s" s="56">
        <v>20</v>
      </c>
      <c r="F387" s="62"/>
      <c r="G387" s="59">
        <v>4.989</v>
      </c>
      <c r="H387" s="65">
        <f>F387:F387*G387:G387</f>
        <v>0</v>
      </c>
    </row>
    <row r="388" s="4" customFormat="1" ht="22.5" customHeight="1">
      <c r="A388" t="s" s="47">
        <v>368</v>
      </c>
      <c r="B388" s="48">
        <v>902279</v>
      </c>
      <c r="C388" t="s" s="49">
        <v>366</v>
      </c>
      <c r="D388" t="s" s="50">
        <v>435</v>
      </c>
      <c r="E388" t="s" s="49">
        <v>20</v>
      </c>
      <c r="F388" s="61">
        <v>14</v>
      </c>
      <c r="G388" s="52">
        <v>9.199999999999999</v>
      </c>
      <c r="H388" s="66">
        <f>F388:F388*G388:G388</f>
        <v>128.8</v>
      </c>
    </row>
    <row r="389" s="4" customFormat="1" ht="22.5" customHeight="1">
      <c r="A389" t="s" s="54">
        <v>370</v>
      </c>
      <c r="B389" s="68"/>
      <c r="C389" t="s" s="56">
        <v>366</v>
      </c>
      <c r="D389" t="s" s="57">
        <v>436</v>
      </c>
      <c r="E389" t="s" s="56">
        <v>20</v>
      </c>
      <c r="F389" s="69">
        <v>6.85</v>
      </c>
      <c r="G389" s="59">
        <v>2.48</v>
      </c>
      <c r="H389" s="59">
        <f>G389:G389*F389:F389</f>
        <v>16.988</v>
      </c>
    </row>
    <row r="390" s="4" customFormat="1" ht="22.5" customHeight="1">
      <c r="A390" t="s" s="47">
        <v>370</v>
      </c>
      <c r="B390" s="72"/>
      <c r="C390" t="s" s="49">
        <v>366</v>
      </c>
      <c r="D390" t="s" s="50">
        <v>437</v>
      </c>
      <c r="E390" t="s" s="49">
        <v>20</v>
      </c>
      <c r="F390" s="61">
        <v>6.964</v>
      </c>
      <c r="G390" s="52">
        <v>2.22</v>
      </c>
      <c r="H390" s="66">
        <f>F390:F390*G390:G390</f>
        <v>15.46008</v>
      </c>
    </row>
    <row r="391" s="4" customFormat="1" ht="22.5" customHeight="1">
      <c r="A391" t="s" s="54">
        <v>370</v>
      </c>
      <c r="B391" s="55">
        <v>76833</v>
      </c>
      <c r="C391" t="s" s="56">
        <v>366</v>
      </c>
      <c r="D391" t="s" s="57">
        <v>438</v>
      </c>
      <c r="E391" t="s" s="56">
        <v>20</v>
      </c>
      <c r="F391" s="58">
        <f>12.5*9</f>
        <v>112.5</v>
      </c>
      <c r="G391" s="59">
        <v>1.163</v>
      </c>
      <c r="H391" s="65">
        <f>F391:F391*G391:G391</f>
        <v>130.8375</v>
      </c>
    </row>
    <row r="392" s="4" customFormat="1" ht="22.5" customHeight="1">
      <c r="A392" t="s" s="47">
        <v>368</v>
      </c>
      <c r="B392" s="48">
        <v>902286</v>
      </c>
      <c r="C392" t="s" s="49">
        <v>366</v>
      </c>
      <c r="D392" t="s" s="50">
        <v>439</v>
      </c>
      <c r="E392" t="s" s="49">
        <v>20</v>
      </c>
      <c r="F392" s="61">
        <f>0.6*16</f>
        <v>9.6</v>
      </c>
      <c r="G392" s="52">
        <v>7.6</v>
      </c>
      <c r="H392" s="66">
        <f>F392:F392*G392:G392</f>
        <v>72.95999999999999</v>
      </c>
    </row>
    <row r="393" s="4" customFormat="1" ht="22.5" customHeight="1">
      <c r="A393" t="s" s="54">
        <v>368</v>
      </c>
      <c r="B393" s="55">
        <v>902309</v>
      </c>
      <c r="C393" t="s" s="56">
        <v>366</v>
      </c>
      <c r="D393" t="s" s="57">
        <v>440</v>
      </c>
      <c r="E393" t="s" s="56">
        <v>20</v>
      </c>
      <c r="F393" s="58">
        <f>11*0.9</f>
        <v>9.9</v>
      </c>
      <c r="G393" s="59">
        <v>9.02</v>
      </c>
      <c r="H393" s="65">
        <f>F393:F393*G393:G393</f>
        <v>89.298</v>
      </c>
    </row>
    <row r="394" s="4" customFormat="1" ht="22.5" customHeight="1" hidden="1">
      <c r="A394" t="s" s="47">
        <v>17</v>
      </c>
      <c r="B394" s="48">
        <v>47789</v>
      </c>
      <c r="C394" t="s" s="49">
        <v>366</v>
      </c>
      <c r="D394" t="s" s="50">
        <v>441</v>
      </c>
      <c r="E394" t="s" s="49">
        <v>20</v>
      </c>
      <c r="F394" s="51"/>
      <c r="G394" s="52">
        <v>6.429</v>
      </c>
      <c r="H394" s="66">
        <f>F394:F394*G394:G394</f>
        <v>0</v>
      </c>
    </row>
    <row r="395" s="4" customFormat="1" ht="22.5" customHeight="1">
      <c r="A395" t="s" s="54">
        <v>368</v>
      </c>
      <c r="B395" s="55">
        <v>902237</v>
      </c>
      <c r="C395" t="s" s="56">
        <v>366</v>
      </c>
      <c r="D395" t="s" s="57">
        <v>442</v>
      </c>
      <c r="E395" t="s" s="56">
        <v>20</v>
      </c>
      <c r="F395" s="58">
        <v>6.2</v>
      </c>
      <c r="G395" s="59">
        <v>10.15</v>
      </c>
      <c r="H395" s="65">
        <f>F395:F395*G395:G395</f>
        <v>62.93</v>
      </c>
    </row>
    <row r="396" s="4" customFormat="1" ht="22.5" customHeight="1" hidden="1">
      <c r="A396" t="s" s="47">
        <v>370</v>
      </c>
      <c r="B396" s="48">
        <v>38904</v>
      </c>
      <c r="C396" t="s" s="49">
        <v>366</v>
      </c>
      <c r="D396" t="s" s="50">
        <v>443</v>
      </c>
      <c r="E396" t="s" s="49">
        <v>20</v>
      </c>
      <c r="F396" s="51"/>
      <c r="G396" s="52">
        <v>0.984</v>
      </c>
      <c r="H396" s="66">
        <f>F396:F396*G396:G396</f>
        <v>0</v>
      </c>
    </row>
    <row r="397" s="4" customFormat="1" ht="22.5" customHeight="1" hidden="1">
      <c r="A397" t="s" s="54">
        <v>370</v>
      </c>
      <c r="B397" s="55">
        <v>71839</v>
      </c>
      <c r="C397" t="s" s="56">
        <v>366</v>
      </c>
      <c r="D397" t="s" s="57">
        <v>444</v>
      </c>
      <c r="E397" t="s" s="56">
        <v>35</v>
      </c>
      <c r="F397" s="62"/>
      <c r="G397" s="59">
        <v>0.079</v>
      </c>
      <c r="H397" s="65">
        <f>F397:F397*G397:G397</f>
        <v>0</v>
      </c>
    </row>
    <row r="398" s="4" customFormat="1" ht="22.5" customHeight="1">
      <c r="A398" t="s" s="47">
        <v>368</v>
      </c>
      <c r="B398" s="48">
        <v>902306</v>
      </c>
      <c r="C398" t="s" s="49">
        <v>366</v>
      </c>
      <c r="D398" t="s" s="50">
        <v>445</v>
      </c>
      <c r="E398" t="s" s="49">
        <v>20</v>
      </c>
      <c r="F398" s="61">
        <v>1.3</v>
      </c>
      <c r="G398" s="52">
        <v>12.2</v>
      </c>
      <c r="H398" s="66">
        <f>F398:F398*G398:G398</f>
        <v>15.86</v>
      </c>
    </row>
    <row r="399" s="4" customFormat="1" ht="22.5" customHeight="1">
      <c r="A399" t="s" s="54">
        <v>368</v>
      </c>
      <c r="B399" s="55">
        <v>902307</v>
      </c>
      <c r="C399" t="s" s="56">
        <v>366</v>
      </c>
      <c r="D399" t="s" s="57">
        <v>446</v>
      </c>
      <c r="E399" t="s" s="56">
        <v>20</v>
      </c>
      <c r="F399" s="58">
        <v>1.3</v>
      </c>
      <c r="G399" s="59">
        <v>12.2</v>
      </c>
      <c r="H399" s="65">
        <f>F399:F399*G399:G399</f>
        <v>15.86</v>
      </c>
    </row>
    <row r="400" s="4" customFormat="1" ht="22.5" customHeight="1">
      <c r="A400" t="s" s="47">
        <v>368</v>
      </c>
      <c r="B400" s="48">
        <v>902308</v>
      </c>
      <c r="C400" t="s" s="49">
        <v>366</v>
      </c>
      <c r="D400" t="s" s="50">
        <v>447</v>
      </c>
      <c r="E400" t="s" s="49">
        <v>20</v>
      </c>
      <c r="F400" s="61">
        <v>1.3</v>
      </c>
      <c r="G400" s="52">
        <v>12.2</v>
      </c>
      <c r="H400" s="66">
        <f>F400:F400*G400:G400</f>
        <v>15.86</v>
      </c>
    </row>
    <row r="401" s="4" customFormat="1" ht="22.5" customHeight="1" hidden="1">
      <c r="A401" t="s" s="54">
        <v>370</v>
      </c>
      <c r="B401" s="55">
        <v>34154</v>
      </c>
      <c r="C401" t="s" s="56">
        <v>366</v>
      </c>
      <c r="D401" t="s" s="57">
        <v>448</v>
      </c>
      <c r="E401" t="s" s="56">
        <v>20</v>
      </c>
      <c r="F401" s="62"/>
      <c r="G401" s="59">
        <v>13.501</v>
      </c>
      <c r="H401" s="65">
        <f>F401:F401*G401:G401</f>
        <v>0</v>
      </c>
    </row>
    <row r="402" s="4" customFormat="1" ht="22.5" customHeight="1" hidden="1">
      <c r="A402" t="s" s="47">
        <v>370</v>
      </c>
      <c r="B402" s="48">
        <v>70214</v>
      </c>
      <c r="C402" t="s" s="49">
        <v>366</v>
      </c>
      <c r="D402" t="s" s="50">
        <v>449</v>
      </c>
      <c r="E402" t="s" s="49">
        <v>20</v>
      </c>
      <c r="F402" s="51"/>
      <c r="G402" s="52">
        <v>2.186</v>
      </c>
      <c r="H402" s="66">
        <f>F402:F402*G402:G402</f>
        <v>0</v>
      </c>
    </row>
    <row r="403" s="4" customFormat="1" ht="22.5" customHeight="1" hidden="1">
      <c r="A403" t="s" s="54">
        <v>370</v>
      </c>
      <c r="B403" s="55">
        <v>75485</v>
      </c>
      <c r="C403" t="s" s="56">
        <v>366</v>
      </c>
      <c r="D403" t="s" s="57">
        <v>450</v>
      </c>
      <c r="E403" t="s" s="56">
        <v>20</v>
      </c>
      <c r="F403" s="62"/>
      <c r="G403" s="59">
        <v>5.385</v>
      </c>
      <c r="H403" s="65">
        <f>F403:F403*G403:G403</f>
        <v>0</v>
      </c>
    </row>
    <row r="404" s="4" customFormat="1" ht="22.5" customHeight="1" hidden="1">
      <c r="A404" t="s" s="47">
        <v>370</v>
      </c>
      <c r="B404" s="48">
        <v>39622</v>
      </c>
      <c r="C404" t="s" s="49">
        <v>366</v>
      </c>
      <c r="D404" t="s" s="50">
        <v>451</v>
      </c>
      <c r="E404" t="s" s="49">
        <v>20</v>
      </c>
      <c r="F404" s="51"/>
      <c r="G404" s="52">
        <v>4.055</v>
      </c>
      <c r="H404" s="66">
        <f>F404:F404*G404:G404</f>
        <v>0</v>
      </c>
    </row>
    <row r="405" s="4" customFormat="1" ht="22.5" customHeight="1" hidden="1">
      <c r="A405" t="s" s="54">
        <v>370</v>
      </c>
      <c r="B405" s="55">
        <v>71232</v>
      </c>
      <c r="C405" t="s" s="56">
        <v>366</v>
      </c>
      <c r="D405" t="s" s="57">
        <v>452</v>
      </c>
      <c r="E405" t="s" s="56">
        <v>35</v>
      </c>
      <c r="F405" s="62"/>
      <c r="G405" s="59">
        <v>0.132</v>
      </c>
      <c r="H405" s="65">
        <f>F405:F405*G405:G405</f>
        <v>0</v>
      </c>
    </row>
    <row r="406" s="4" customFormat="1" ht="22.5" customHeight="1" hidden="1">
      <c r="A406" t="s" s="47">
        <v>370</v>
      </c>
      <c r="B406" s="48">
        <v>76497</v>
      </c>
      <c r="C406" t="s" s="49">
        <v>366</v>
      </c>
      <c r="D406" t="s" s="50">
        <v>453</v>
      </c>
      <c r="E406" t="s" s="49">
        <v>20</v>
      </c>
      <c r="F406" s="51"/>
      <c r="G406" s="52">
        <v>2.912</v>
      </c>
      <c r="H406" s="66">
        <f>F406:F406*G406:G406</f>
        <v>0</v>
      </c>
    </row>
    <row r="407" s="4" customFormat="1" ht="22.5" customHeight="1">
      <c r="A407" t="s" s="54">
        <v>368</v>
      </c>
      <c r="B407" s="55">
        <v>902234</v>
      </c>
      <c r="C407" t="s" s="56">
        <v>366</v>
      </c>
      <c r="D407" t="s" s="57">
        <v>454</v>
      </c>
      <c r="E407" t="s" s="56">
        <v>20</v>
      </c>
      <c r="F407" s="58">
        <v>6</v>
      </c>
      <c r="G407" s="59">
        <v>8.44</v>
      </c>
      <c r="H407" s="65">
        <f>F407:F407*G407:G407</f>
        <v>50.64</v>
      </c>
    </row>
    <row r="408" s="4" customFormat="1" ht="22.5" customHeight="1" hidden="1">
      <c r="A408" t="s" s="47">
        <v>17</v>
      </c>
      <c r="B408" s="48">
        <v>40934</v>
      </c>
      <c r="C408" t="s" s="49">
        <v>366</v>
      </c>
      <c r="D408" t="s" s="50">
        <v>455</v>
      </c>
      <c r="E408" t="s" s="49">
        <v>20</v>
      </c>
      <c r="F408" s="51"/>
      <c r="G408" s="52">
        <v>9.231</v>
      </c>
      <c r="H408" s="66">
        <f>F408:F408*G408:G408</f>
        <v>0</v>
      </c>
    </row>
    <row r="409" s="4" customFormat="1" ht="22.5" customHeight="1" hidden="1">
      <c r="A409" t="s" s="54">
        <v>370</v>
      </c>
      <c r="B409" s="55">
        <v>38887</v>
      </c>
      <c r="C409" t="s" s="56">
        <v>366</v>
      </c>
      <c r="D409" t="s" s="57">
        <v>456</v>
      </c>
      <c r="E409" t="s" s="56">
        <v>20</v>
      </c>
      <c r="F409" s="62"/>
      <c r="G409" s="59">
        <v>1.024</v>
      </c>
      <c r="H409" s="65">
        <f>F409:F409*G409:G409</f>
        <v>0</v>
      </c>
    </row>
    <row r="410" s="4" customFormat="1" ht="22.5" customHeight="1">
      <c r="A410" t="s" s="47">
        <v>368</v>
      </c>
      <c r="B410" s="48">
        <v>802003</v>
      </c>
      <c r="C410" t="s" s="49">
        <v>366</v>
      </c>
      <c r="D410" t="s" s="50">
        <v>457</v>
      </c>
      <c r="E410" t="s" s="49">
        <v>20</v>
      </c>
      <c r="F410" s="61">
        <v>38</v>
      </c>
      <c r="G410" s="52">
        <v>3.8</v>
      </c>
      <c r="H410" s="66">
        <f>F410:F410*G410:G410</f>
        <v>144.4</v>
      </c>
    </row>
    <row r="411" s="4" customFormat="1" ht="22.5" customHeight="1" hidden="1">
      <c r="A411" t="s" s="54">
        <v>370</v>
      </c>
      <c r="B411" s="55">
        <v>30659</v>
      </c>
      <c r="C411" t="s" s="56">
        <v>366</v>
      </c>
      <c r="D411" t="s" s="57">
        <v>458</v>
      </c>
      <c r="E411" t="s" s="56">
        <v>20</v>
      </c>
      <c r="F411" s="62"/>
      <c r="G411" s="59">
        <v>4.96</v>
      </c>
      <c r="H411" s="65">
        <f>F411:F411*G411:G411</f>
        <v>0</v>
      </c>
    </row>
    <row r="412" s="4" customFormat="1" ht="22.5" customHeight="1">
      <c r="A412" t="s" s="47">
        <v>368</v>
      </c>
      <c r="B412" s="48">
        <v>902276</v>
      </c>
      <c r="C412" t="s" s="49">
        <v>366</v>
      </c>
      <c r="D412" t="s" s="50">
        <v>459</v>
      </c>
      <c r="E412" t="s" s="49">
        <v>20</v>
      </c>
      <c r="F412" s="61">
        <f>6.3+5.8</f>
        <v>12.1</v>
      </c>
      <c r="G412" s="52">
        <v>9.5</v>
      </c>
      <c r="H412" s="66">
        <f>F412:F412*G412:G412</f>
        <v>114.95</v>
      </c>
    </row>
    <row r="413" s="4" customFormat="1" ht="22.5" customHeight="1" hidden="1">
      <c r="A413" t="s" s="54">
        <v>370</v>
      </c>
      <c r="B413" s="55">
        <v>73012</v>
      </c>
      <c r="C413" t="s" s="56">
        <v>366</v>
      </c>
      <c r="D413" t="s" s="57">
        <v>460</v>
      </c>
      <c r="E413" t="s" s="56">
        <v>20</v>
      </c>
      <c r="F413" s="62"/>
      <c r="G413" s="59">
        <v>5.318</v>
      </c>
      <c r="H413" s="65">
        <f>F413:F413*G413:G413</f>
        <v>0</v>
      </c>
    </row>
    <row r="414" s="4" customFormat="1" ht="22.5" customHeight="1">
      <c r="A414" t="s" s="47">
        <v>370</v>
      </c>
      <c r="B414" s="48">
        <v>39552</v>
      </c>
      <c r="C414" t="s" s="49">
        <v>366</v>
      </c>
      <c r="D414" t="s" s="50">
        <v>461</v>
      </c>
      <c r="E414" t="s" s="49">
        <v>35</v>
      </c>
      <c r="F414" s="61">
        <v>5</v>
      </c>
      <c r="G414" s="52">
        <f>9.099/9</f>
        <v>1.011</v>
      </c>
      <c r="H414" s="66">
        <f>F414:F414*G414:G414</f>
        <v>5.055</v>
      </c>
    </row>
    <row r="415" s="4" customFormat="1" ht="22.5" customHeight="1" hidden="1">
      <c r="A415" t="s" s="54">
        <v>370</v>
      </c>
      <c r="B415" s="55">
        <v>74281</v>
      </c>
      <c r="C415" t="s" s="56">
        <v>366</v>
      </c>
      <c r="D415" t="s" s="57">
        <v>462</v>
      </c>
      <c r="E415" t="s" s="56">
        <v>35</v>
      </c>
      <c r="F415" s="62"/>
      <c r="G415" s="59">
        <v>0.08699999999999999</v>
      </c>
      <c r="H415" s="65">
        <f>F415:F415*G415:G415</f>
        <v>0</v>
      </c>
    </row>
    <row r="416" s="4" customFormat="1" ht="22.5" customHeight="1" hidden="1">
      <c r="A416" t="s" s="47">
        <v>370</v>
      </c>
      <c r="B416" s="48">
        <v>5419</v>
      </c>
      <c r="C416" t="s" s="49">
        <v>366</v>
      </c>
      <c r="D416" t="s" s="50">
        <v>463</v>
      </c>
      <c r="E416" t="s" s="49">
        <v>35</v>
      </c>
      <c r="F416" s="51"/>
      <c r="G416" s="52">
        <v>2.356</v>
      </c>
      <c r="H416" s="66">
        <f>F416:F416*G416:G416</f>
        <v>0</v>
      </c>
    </row>
    <row r="417" s="4" customFormat="1" ht="22.5" customHeight="1">
      <c r="A417" t="s" s="54">
        <v>368</v>
      </c>
      <c r="B417" s="55">
        <v>902277</v>
      </c>
      <c r="C417" t="s" s="56">
        <v>366</v>
      </c>
      <c r="D417" t="s" s="57">
        <v>464</v>
      </c>
      <c r="E417" t="s" s="56">
        <v>20</v>
      </c>
      <c r="F417" s="58">
        <v>2.5</v>
      </c>
      <c r="G417" s="59">
        <v>11.19</v>
      </c>
      <c r="H417" s="65">
        <f>F417:F417*G417:G417</f>
        <v>27.975</v>
      </c>
    </row>
    <row r="418" s="4" customFormat="1" ht="22.5" customHeight="1" hidden="1">
      <c r="A418" t="s" s="47">
        <v>370</v>
      </c>
      <c r="B418" s="48">
        <v>39610</v>
      </c>
      <c r="C418" t="s" s="49">
        <v>366</v>
      </c>
      <c r="D418" t="s" s="50">
        <v>465</v>
      </c>
      <c r="E418" t="s" s="49">
        <v>20</v>
      </c>
      <c r="F418" s="51"/>
      <c r="G418" s="52">
        <v>0.958</v>
      </c>
      <c r="H418" s="66">
        <f>F418:F418*G418:G418</f>
        <v>0</v>
      </c>
    </row>
    <row r="419" s="4" customFormat="1" ht="22.5" customHeight="1">
      <c r="A419" t="s" s="54">
        <v>370</v>
      </c>
      <c r="B419" s="55">
        <v>35749</v>
      </c>
      <c r="C419" t="s" s="56">
        <v>366</v>
      </c>
      <c r="D419" t="s" s="57">
        <v>466</v>
      </c>
      <c r="E419" t="s" s="56">
        <v>20</v>
      </c>
      <c r="F419" s="58">
        <v>11</v>
      </c>
      <c r="G419" s="59">
        <v>1.89</v>
      </c>
      <c r="H419" s="65">
        <f>F419:F419*G419:G419</f>
        <v>20.79</v>
      </c>
    </row>
    <row r="420" s="4" customFormat="1" ht="22.5" customHeight="1">
      <c r="A420" t="s" s="47">
        <v>368</v>
      </c>
      <c r="B420" s="48">
        <v>902311</v>
      </c>
      <c r="C420" t="s" s="49">
        <v>366</v>
      </c>
      <c r="D420" t="s" s="50">
        <v>467</v>
      </c>
      <c r="E420" t="s" s="49">
        <v>20</v>
      </c>
      <c r="F420" s="61">
        <f>13*0.27</f>
        <v>3.51</v>
      </c>
      <c r="G420" s="52">
        <v>10.7</v>
      </c>
      <c r="H420" s="66">
        <f>F420:F420*G420:G420</f>
        <v>37.557</v>
      </c>
    </row>
    <row r="421" s="4" customFormat="1" ht="22.5" customHeight="1" hidden="1">
      <c r="A421" t="s" s="54">
        <v>370</v>
      </c>
      <c r="B421" s="55">
        <v>38471</v>
      </c>
      <c r="C421" t="s" s="56">
        <v>366</v>
      </c>
      <c r="D421" t="s" s="57">
        <v>468</v>
      </c>
      <c r="E421" t="s" s="56">
        <v>20</v>
      </c>
      <c r="F421" s="62"/>
      <c r="G421" s="59">
        <v>4.26</v>
      </c>
      <c r="H421" s="65">
        <f>F421:F421*G421:G421</f>
        <v>0</v>
      </c>
    </row>
    <row r="422" s="4" customFormat="1" ht="22.5" customHeight="1">
      <c r="A422" t="s" s="47">
        <v>368</v>
      </c>
      <c r="B422" s="48">
        <v>902152</v>
      </c>
      <c r="C422" t="s" s="49">
        <v>366</v>
      </c>
      <c r="D422" t="s" s="50">
        <v>469</v>
      </c>
      <c r="E422" t="s" s="49">
        <v>20</v>
      </c>
      <c r="F422" s="61">
        <v>12</v>
      </c>
      <c r="G422" s="52">
        <v>9</v>
      </c>
      <c r="H422" s="66">
        <f>F422:F422*G422:G422</f>
        <v>108</v>
      </c>
    </row>
    <row r="423" s="4" customFormat="1" ht="22.5" customHeight="1" hidden="1">
      <c r="A423" t="s" s="54">
        <v>370</v>
      </c>
      <c r="B423" s="55">
        <v>35547</v>
      </c>
      <c r="C423" t="s" s="56">
        <v>366</v>
      </c>
      <c r="D423" t="s" s="57">
        <v>470</v>
      </c>
      <c r="E423" t="s" s="56">
        <v>20</v>
      </c>
      <c r="F423" s="62"/>
      <c r="G423" s="59">
        <v>1.291</v>
      </c>
      <c r="H423" s="65">
        <f>F423:F423*G423:G423</f>
        <v>0</v>
      </c>
    </row>
    <row r="424" s="4" customFormat="1" ht="22.5" customHeight="1" hidden="1">
      <c r="A424" t="s" s="47">
        <v>370</v>
      </c>
      <c r="B424" s="48">
        <v>71597</v>
      </c>
      <c r="C424" t="s" s="49">
        <v>366</v>
      </c>
      <c r="D424" t="s" s="50">
        <v>471</v>
      </c>
      <c r="E424" t="s" s="49">
        <v>20</v>
      </c>
      <c r="F424" s="51"/>
      <c r="G424" s="52">
        <v>1.624</v>
      </c>
      <c r="H424" s="66">
        <f>F424:F424*G424:G424</f>
        <v>0</v>
      </c>
    </row>
    <row r="425" s="4" customFormat="1" ht="22.5" customHeight="1" hidden="1">
      <c r="A425" t="s" s="54">
        <v>370</v>
      </c>
      <c r="B425" s="55">
        <v>74531</v>
      </c>
      <c r="C425" t="s" s="56">
        <v>366</v>
      </c>
      <c r="D425" t="s" s="57">
        <v>472</v>
      </c>
      <c r="E425" t="s" s="56">
        <v>20</v>
      </c>
      <c r="F425" s="62"/>
      <c r="G425" s="59">
        <v>5.275</v>
      </c>
      <c r="H425" s="65">
        <f>F425:F425*G425:G425</f>
        <v>0</v>
      </c>
    </row>
    <row r="426" s="4" customFormat="1" ht="22.5" customHeight="1">
      <c r="A426" t="s" s="47">
        <v>370</v>
      </c>
      <c r="B426" s="48">
        <v>74532</v>
      </c>
      <c r="C426" t="s" s="49">
        <v>366</v>
      </c>
      <c r="D426" t="s" s="50">
        <v>473</v>
      </c>
      <c r="E426" t="s" s="49">
        <v>20</v>
      </c>
      <c r="F426" s="61">
        <v>2</v>
      </c>
      <c r="G426" s="52">
        <v>6.165</v>
      </c>
      <c r="H426" s="66">
        <f>F426:F426*G426:G426</f>
        <v>12.33</v>
      </c>
    </row>
    <row r="427" s="4" customFormat="1" ht="22.5" customHeight="1" hidden="1">
      <c r="A427" t="s" s="54">
        <v>370</v>
      </c>
      <c r="B427" s="55">
        <v>38766</v>
      </c>
      <c r="C427" t="s" s="56">
        <v>366</v>
      </c>
      <c r="D427" t="s" s="57">
        <v>474</v>
      </c>
      <c r="E427" t="s" s="56">
        <v>35</v>
      </c>
      <c r="F427" s="62"/>
      <c r="G427" s="59">
        <v>2.488</v>
      </c>
      <c r="H427" s="65">
        <f>F427:F427*G427:G427</f>
        <v>0</v>
      </c>
    </row>
    <row r="428" s="4" customFormat="1" ht="22.5" customHeight="1">
      <c r="A428" t="s" s="47">
        <v>368</v>
      </c>
      <c r="B428" s="48">
        <v>902188</v>
      </c>
      <c r="C428" t="s" s="49">
        <v>366</v>
      </c>
      <c r="D428" t="s" s="50">
        <v>475</v>
      </c>
      <c r="E428" t="s" s="49">
        <v>20</v>
      </c>
      <c r="F428" s="61">
        <f>6.75+5.4</f>
        <v>12.15</v>
      </c>
      <c r="G428" s="52">
        <v>5.48</v>
      </c>
      <c r="H428" s="66">
        <f>F428:F428*G428:G428</f>
        <v>66.58199999999999</v>
      </c>
    </row>
    <row r="429" s="4" customFormat="1" ht="22.5" customHeight="1" hidden="1">
      <c r="A429" t="s" s="54">
        <v>17</v>
      </c>
      <c r="B429" s="55">
        <v>41166</v>
      </c>
      <c r="C429" t="s" s="56">
        <v>366</v>
      </c>
      <c r="D429" t="s" s="57">
        <v>476</v>
      </c>
      <c r="E429" t="s" s="56">
        <v>20</v>
      </c>
      <c r="F429" s="62"/>
      <c r="G429" s="59">
        <v>4.297</v>
      </c>
      <c r="H429" s="65">
        <f>F429:F429*G429:G429</f>
        <v>0</v>
      </c>
    </row>
    <row r="430" s="4" customFormat="1" ht="22.5" customHeight="1" hidden="1">
      <c r="A430" t="s" s="47">
        <v>17</v>
      </c>
      <c r="B430" s="48">
        <v>49693</v>
      </c>
      <c r="C430" t="s" s="49">
        <v>366</v>
      </c>
      <c r="D430" t="s" s="50">
        <v>477</v>
      </c>
      <c r="E430" t="s" s="49">
        <v>20</v>
      </c>
      <c r="F430" s="51"/>
      <c r="G430" s="52">
        <v>4.764</v>
      </c>
      <c r="H430" s="66">
        <f>F430:F430*G430:G430</f>
        <v>0</v>
      </c>
    </row>
    <row r="431" s="4" customFormat="1" ht="22.5" customHeight="1" hidden="1">
      <c r="A431" t="s" s="54">
        <v>17</v>
      </c>
      <c r="B431" s="55">
        <v>45636</v>
      </c>
      <c r="C431" t="s" s="56">
        <v>366</v>
      </c>
      <c r="D431" t="s" s="57">
        <v>478</v>
      </c>
      <c r="E431" t="s" s="56">
        <v>20</v>
      </c>
      <c r="F431" s="62"/>
      <c r="G431" s="59">
        <v>8.791</v>
      </c>
      <c r="H431" s="65">
        <f>F431:F431*G431:G431</f>
        <v>0</v>
      </c>
    </row>
    <row r="432" s="4" customFormat="1" ht="22.5" customHeight="1">
      <c r="A432" t="s" s="47">
        <v>368</v>
      </c>
      <c r="B432" s="48">
        <v>902207</v>
      </c>
      <c r="C432" t="s" s="49">
        <v>366</v>
      </c>
      <c r="D432" t="s" s="50">
        <v>479</v>
      </c>
      <c r="E432" t="s" s="49">
        <v>20</v>
      </c>
      <c r="F432" s="61">
        <f>11*0.5</f>
        <v>5.5</v>
      </c>
      <c r="G432" s="52">
        <v>9.5</v>
      </c>
      <c r="H432" s="66">
        <f>F432:F432*G432:G432</f>
        <v>52.25</v>
      </c>
    </row>
    <row r="433" s="4" customFormat="1" ht="22.5" customHeight="1">
      <c r="A433" t="s" s="54">
        <v>368</v>
      </c>
      <c r="B433" s="55">
        <v>902287</v>
      </c>
      <c r="C433" t="s" s="56">
        <v>366</v>
      </c>
      <c r="D433" t="s" s="57">
        <v>480</v>
      </c>
      <c r="E433" t="s" s="56">
        <v>20</v>
      </c>
      <c r="F433" s="58">
        <v>4.253</v>
      </c>
      <c r="G433" s="59">
        <v>28.3</v>
      </c>
      <c r="H433" s="65">
        <f>F433:F433*G433:G433</f>
        <v>120.3599</v>
      </c>
    </row>
    <row r="434" s="4" customFormat="1" ht="22.5" customHeight="1" hidden="1">
      <c r="A434" t="s" s="47">
        <v>17</v>
      </c>
      <c r="B434" s="48">
        <v>45767</v>
      </c>
      <c r="C434" t="s" s="49">
        <v>366</v>
      </c>
      <c r="D434" t="s" s="50">
        <v>481</v>
      </c>
      <c r="E434" t="s" s="49">
        <v>20</v>
      </c>
      <c r="F434" s="51"/>
      <c r="G434" s="52">
        <v>16.48</v>
      </c>
      <c r="H434" s="66">
        <f>F434:F434*G434:G434</f>
        <v>0</v>
      </c>
    </row>
    <row r="435" s="4" customFormat="1" ht="22.5" customHeight="1">
      <c r="A435" t="s" s="54">
        <v>17</v>
      </c>
      <c r="B435" s="55">
        <v>42427</v>
      </c>
      <c r="C435" t="s" s="56">
        <v>366</v>
      </c>
      <c r="D435" t="s" s="57">
        <v>482</v>
      </c>
      <c r="E435" t="s" s="56">
        <v>20</v>
      </c>
      <c r="F435" s="58">
        <v>5</v>
      </c>
      <c r="G435" s="59">
        <v>8.33</v>
      </c>
      <c r="H435" s="65">
        <f>F435:F435*G435:G435</f>
        <v>41.65</v>
      </c>
    </row>
    <row r="436" s="4" customFormat="1" ht="22.5" customHeight="1" hidden="1">
      <c r="A436" t="s" s="47">
        <v>370</v>
      </c>
      <c r="B436" s="48">
        <v>30714</v>
      </c>
      <c r="C436" t="s" s="49">
        <v>366</v>
      </c>
      <c r="D436" t="s" s="50">
        <v>483</v>
      </c>
      <c r="E436" t="s" s="49">
        <v>20</v>
      </c>
      <c r="F436" s="51"/>
      <c r="G436" s="52">
        <v>5.055</v>
      </c>
      <c r="H436" s="66">
        <f>F436:F436*G436:G436</f>
        <v>0</v>
      </c>
    </row>
    <row r="437" s="4" customFormat="1" ht="22.5" customHeight="1" hidden="1">
      <c r="A437" t="s" s="54">
        <v>17</v>
      </c>
      <c r="B437" s="55">
        <v>41164</v>
      </c>
      <c r="C437" t="s" s="56">
        <v>366</v>
      </c>
      <c r="D437" t="s" s="57">
        <v>484</v>
      </c>
      <c r="E437" t="s" s="56">
        <v>20</v>
      </c>
      <c r="F437" s="62"/>
      <c r="G437" s="59">
        <v>4.398</v>
      </c>
      <c r="H437" s="65">
        <f>F437:F437*G437:G437</f>
        <v>0</v>
      </c>
    </row>
    <row r="438" s="4" customFormat="1" ht="22.5" customHeight="1" hidden="1">
      <c r="A438" t="s" s="47">
        <v>17</v>
      </c>
      <c r="B438" s="48">
        <v>41615</v>
      </c>
      <c r="C438" t="s" s="49">
        <v>366</v>
      </c>
      <c r="D438" t="s" s="50">
        <v>485</v>
      </c>
      <c r="E438" t="s" s="49">
        <v>20</v>
      </c>
      <c r="F438" s="51"/>
      <c r="G438" s="52">
        <v>5.68</v>
      </c>
      <c r="H438" s="66">
        <f>F438:F438*G438:G438</f>
        <v>0</v>
      </c>
    </row>
    <row r="439" s="4" customFormat="1" ht="22.5" customHeight="1" hidden="1">
      <c r="A439" t="s" s="54">
        <v>17</v>
      </c>
      <c r="B439" s="55">
        <v>41483</v>
      </c>
      <c r="C439" t="s" s="56">
        <v>366</v>
      </c>
      <c r="D439" t="s" s="57">
        <v>486</v>
      </c>
      <c r="E439" t="s" s="56">
        <v>20</v>
      </c>
      <c r="F439" s="62"/>
      <c r="G439" s="59">
        <v>10.52</v>
      </c>
      <c r="H439" s="65">
        <f>F439:F439*G439:G439</f>
        <v>0</v>
      </c>
    </row>
    <row r="440" s="4" customFormat="1" ht="22.5" customHeight="1" hidden="1">
      <c r="A440" t="s" s="47">
        <v>370</v>
      </c>
      <c r="B440" s="48">
        <v>70229</v>
      </c>
      <c r="C440" t="s" s="49">
        <v>366</v>
      </c>
      <c r="D440" t="s" s="50">
        <v>487</v>
      </c>
      <c r="E440" t="s" s="49">
        <v>20</v>
      </c>
      <c r="F440" s="51"/>
      <c r="G440" s="52">
        <v>7.363</v>
      </c>
      <c r="H440" s="66">
        <f>F440:F440*G440:G440</f>
        <v>0</v>
      </c>
    </row>
    <row r="441" s="4" customFormat="1" ht="22.5" customHeight="1" hidden="1">
      <c r="A441" t="s" s="54">
        <v>370</v>
      </c>
      <c r="B441" s="55">
        <v>74292</v>
      </c>
      <c r="C441" t="s" s="56">
        <v>366</v>
      </c>
      <c r="D441" t="s" s="57">
        <v>488</v>
      </c>
      <c r="E441" t="s" s="56">
        <v>20</v>
      </c>
      <c r="F441" s="62"/>
      <c r="G441" s="59">
        <v>5.659</v>
      </c>
      <c r="H441" s="65">
        <f>F441:F441*G441:G441</f>
        <v>0</v>
      </c>
    </row>
    <row r="442" s="4" customFormat="1" ht="22.5" customHeight="1" hidden="1">
      <c r="A442" t="s" s="47">
        <v>17</v>
      </c>
      <c r="B442" s="48">
        <v>41002</v>
      </c>
      <c r="C442" t="s" s="49">
        <v>366</v>
      </c>
      <c r="D442" t="s" s="50">
        <v>489</v>
      </c>
      <c r="E442" t="s" s="49">
        <v>20</v>
      </c>
      <c r="F442" s="51"/>
      <c r="G442" s="52">
        <v>6.538</v>
      </c>
      <c r="H442" s="66">
        <f>F442:F442*G442:G442</f>
        <v>0</v>
      </c>
    </row>
    <row r="443" s="4" customFormat="1" ht="22.5" customHeight="1" hidden="1">
      <c r="A443" t="s" s="54">
        <v>370</v>
      </c>
      <c r="B443" s="55">
        <v>41002</v>
      </c>
      <c r="C443" t="s" s="56">
        <v>366</v>
      </c>
      <c r="D443" t="s" s="57">
        <v>489</v>
      </c>
      <c r="E443" t="s" s="56">
        <v>20</v>
      </c>
      <c r="F443" s="62"/>
      <c r="G443" s="59">
        <v>6.538</v>
      </c>
      <c r="H443" s="65">
        <f>F443:F443*G443:G443</f>
        <v>0</v>
      </c>
    </row>
    <row r="444" s="4" customFormat="1" ht="22.5" customHeight="1" hidden="1">
      <c r="A444" t="s" s="47">
        <v>17</v>
      </c>
      <c r="B444" s="48">
        <v>42223</v>
      </c>
      <c r="C444" t="s" s="49">
        <v>366</v>
      </c>
      <c r="D444" t="s" s="50">
        <v>490</v>
      </c>
      <c r="E444" t="s" s="49">
        <v>20</v>
      </c>
      <c r="F444" s="51"/>
      <c r="G444" s="52">
        <v>6.538</v>
      </c>
      <c r="H444" s="66">
        <f>F444:F444*G444:G444</f>
        <v>0</v>
      </c>
    </row>
    <row r="445" s="4" customFormat="1" ht="22.5" customHeight="1" hidden="1">
      <c r="A445" t="s" s="54">
        <v>370</v>
      </c>
      <c r="B445" s="55">
        <v>79002</v>
      </c>
      <c r="C445" t="s" s="56">
        <v>366</v>
      </c>
      <c r="D445" t="s" s="57">
        <v>491</v>
      </c>
      <c r="E445" t="s" s="56">
        <v>20</v>
      </c>
      <c r="F445" s="62"/>
      <c r="G445" s="59">
        <v>12.547</v>
      </c>
      <c r="H445" s="65">
        <f>F445:F445*G445:G445</f>
        <v>0</v>
      </c>
    </row>
    <row r="446" s="4" customFormat="1" ht="22.5" customHeight="1" hidden="1">
      <c r="A446" t="s" s="47">
        <v>370</v>
      </c>
      <c r="B446" s="48">
        <v>36400</v>
      </c>
      <c r="C446" t="s" s="49">
        <v>366</v>
      </c>
      <c r="D446" t="s" s="50">
        <v>492</v>
      </c>
      <c r="E446" t="s" s="49">
        <v>35</v>
      </c>
      <c r="F446" s="51"/>
      <c r="G446" s="52">
        <v>4.835</v>
      </c>
      <c r="H446" s="66">
        <f>F446:F446*G446:G446</f>
        <v>0</v>
      </c>
    </row>
    <row r="447" s="4" customFormat="1" ht="22.5" customHeight="1" hidden="1">
      <c r="A447" t="s" s="54">
        <v>370</v>
      </c>
      <c r="B447" s="55">
        <v>5379</v>
      </c>
      <c r="C447" t="s" s="56">
        <v>366</v>
      </c>
      <c r="D447" t="s" s="57">
        <v>493</v>
      </c>
      <c r="E447" t="s" s="56">
        <v>35</v>
      </c>
      <c r="F447" s="62"/>
      <c r="G447" s="59">
        <v>5.066</v>
      </c>
      <c r="H447" s="65">
        <f>F447:F447*G447:G447</f>
        <v>0</v>
      </c>
    </row>
    <row r="448" s="4" customFormat="1" ht="22.5" customHeight="1" hidden="1">
      <c r="A448" t="s" s="47">
        <v>370</v>
      </c>
      <c r="B448" s="48">
        <v>36413</v>
      </c>
      <c r="C448" t="s" s="49">
        <v>366</v>
      </c>
      <c r="D448" t="s" s="50">
        <v>494</v>
      </c>
      <c r="E448" t="s" s="49">
        <v>35</v>
      </c>
      <c r="F448" s="51"/>
      <c r="G448" s="52">
        <v>6.98</v>
      </c>
      <c r="H448" s="66">
        <f>F448:F448*G448:G448</f>
        <v>0</v>
      </c>
    </row>
    <row r="449" s="4" customFormat="1" ht="22.5" customHeight="1" hidden="1">
      <c r="A449" t="s" s="54">
        <v>370</v>
      </c>
      <c r="B449" s="55">
        <v>6872</v>
      </c>
      <c r="C449" t="s" s="56">
        <v>366</v>
      </c>
      <c r="D449" t="s" s="57">
        <v>495</v>
      </c>
      <c r="E449" t="s" s="56">
        <v>35</v>
      </c>
      <c r="F449" s="62"/>
      <c r="G449" s="59">
        <v>1.031</v>
      </c>
      <c r="H449" s="65">
        <f>F449:F449*G449:G449</f>
        <v>0</v>
      </c>
    </row>
    <row r="450" s="4" customFormat="1" ht="22.5" customHeight="1">
      <c r="A450" t="s" s="47">
        <v>368</v>
      </c>
      <c r="B450" s="48">
        <v>902240</v>
      </c>
      <c r="C450" t="s" s="49">
        <v>366</v>
      </c>
      <c r="D450" t="s" s="50">
        <v>496</v>
      </c>
      <c r="E450" t="s" s="49">
        <v>20</v>
      </c>
      <c r="F450" s="61">
        <v>6.9</v>
      </c>
      <c r="G450" s="52">
        <v>17.89</v>
      </c>
      <c r="H450" s="66">
        <f>F450:F450*G450:G450</f>
        <v>123.441</v>
      </c>
    </row>
    <row r="451" s="4" customFormat="1" ht="22.5" customHeight="1">
      <c r="A451" t="s" s="54">
        <v>368</v>
      </c>
      <c r="B451" s="55">
        <v>902310</v>
      </c>
      <c r="C451" t="s" s="56">
        <v>366</v>
      </c>
      <c r="D451" t="s" s="57">
        <v>497</v>
      </c>
      <c r="E451" t="s" s="56">
        <v>20</v>
      </c>
      <c r="F451" s="58">
        <v>1.2</v>
      </c>
      <c r="G451" s="59">
        <v>12.7</v>
      </c>
      <c r="H451" s="65">
        <f>F451:F451*G451:G451</f>
        <v>15.24</v>
      </c>
    </row>
    <row r="452" s="4" customFormat="1" ht="22.5" customHeight="1" hidden="1">
      <c r="A452" t="s" s="47">
        <v>17</v>
      </c>
      <c r="B452" s="48">
        <v>49143</v>
      </c>
      <c r="C452" t="s" s="49">
        <v>366</v>
      </c>
      <c r="D452" t="s" s="50">
        <v>498</v>
      </c>
      <c r="E452" t="s" s="49">
        <v>20</v>
      </c>
      <c r="F452" s="51"/>
      <c r="G452" s="52">
        <v>7.473</v>
      </c>
      <c r="H452" s="66">
        <f>F452:F452*G452:G452</f>
        <v>0</v>
      </c>
    </row>
    <row r="453" s="4" customFormat="1" ht="22.5" customHeight="1">
      <c r="A453" t="s" s="75">
        <v>368</v>
      </c>
      <c r="B453" s="76">
        <v>132077</v>
      </c>
      <c r="C453" t="s" s="77">
        <v>366</v>
      </c>
      <c r="D453" t="s" s="78">
        <v>499</v>
      </c>
      <c r="E453" t="s" s="77">
        <v>20</v>
      </c>
      <c r="F453" s="79">
        <v>3.5</v>
      </c>
      <c r="G453" s="80">
        <v>19.3</v>
      </c>
      <c r="H453" s="81">
        <f>F453:F453*G453:G453</f>
        <v>67.55</v>
      </c>
    </row>
    <row r="454" s="4" customFormat="1" ht="22.5" customHeight="1" hidden="1">
      <c r="A454" t="s" s="82">
        <v>370</v>
      </c>
      <c r="B454" s="83">
        <v>4483</v>
      </c>
      <c r="C454" t="s" s="84">
        <v>366</v>
      </c>
      <c r="D454" t="s" s="85">
        <v>500</v>
      </c>
      <c r="E454" t="s" s="84">
        <v>20</v>
      </c>
      <c r="F454" s="86"/>
      <c r="G454" s="87">
        <v>4.998</v>
      </c>
      <c r="H454" s="88">
        <f>F454:F454*G454:G454</f>
        <v>0</v>
      </c>
    </row>
    <row r="455" s="4" customFormat="1" ht="22.5" customHeight="1" hidden="1">
      <c r="A455" s="89"/>
      <c r="B455" s="90"/>
      <c r="C455" s="90"/>
      <c r="D455" s="91"/>
      <c r="E455" s="90"/>
      <c r="F455" s="92"/>
      <c r="G455" s="93"/>
      <c r="H455" s="93">
        <f>G455:G455*F455:F455</f>
        <v>0</v>
      </c>
    </row>
    <row r="456" s="4" customFormat="1" ht="22.5" customHeight="1" hidden="1">
      <c r="A456" s="94"/>
      <c r="B456" s="95"/>
      <c r="C456" s="95"/>
      <c r="D456" s="86"/>
      <c r="E456" s="95"/>
      <c r="F456" s="96"/>
      <c r="G456" s="87"/>
      <c r="H456" s="87">
        <f>G456:G456*F456:F456</f>
        <v>0</v>
      </c>
    </row>
    <row r="457" s="4" customFormat="1" ht="22.5" customHeight="1">
      <c r="A457" t="s" s="82">
        <v>501</v>
      </c>
      <c r="B457" s="95"/>
      <c r="C457" s="95"/>
      <c r="D457" s="86"/>
      <c r="E457" s="95"/>
      <c r="F457" s="96"/>
      <c r="G457" s="87"/>
      <c r="H457" s="87">
        <f>SUBTOTAL(109,H17:H456)</f>
        <v>8369.266706578950</v>
      </c>
    </row>
    <row r="458" s="4" customFormat="1" ht="18" customHeight="1">
      <c r="G458" s="97"/>
      <c r="H458" s="97"/>
    </row>
  </sheetData>
  <mergeCells count="3">
    <mergeCell ref="A1:D1"/>
    <mergeCell ref="E5:F7"/>
    <mergeCell ref="E12:F14"/>
  </mergeCells>
  <pageMargins left="0.23622" right="0.23622" top="0.748031" bottom="0.748031" header="0.314961" footer="0.314961"/>
  <pageSetup firstPageNumber="1" fitToHeight="1" fitToWidth="1" scale="40" useFirstPageNumber="0" orientation="portrait" pageOrder="downThenOver"/>
  <headerFooter>
    <oddHeader>&amp;L&amp;"Calibri,Regular"&amp;11&amp;K000000juillet 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Downloads/1B796FBB-F555-45A8-960E-D76DC0265494/0722-INV-SALON.xlsm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5"/>
  <sheetViews>
    <sheetView workbookViewId="0" showGridLines="0" defaultGridColor="1"/>
  </sheetViews>
  <sheetFormatPr defaultColWidth="10.8333" defaultRowHeight="15" customHeight="1" outlineLevelRow="0" outlineLevelCol="0"/>
  <cols>
    <col min="1" max="1" width="27.5" style="313" customWidth="1"/>
    <col min="2" max="2" width="20" style="313" customWidth="1"/>
    <col min="3" max="3" width="32.5" style="313" customWidth="1"/>
    <col min="4" max="4" width="97.5" style="313" customWidth="1"/>
    <col min="5" max="5" width="63.5" style="313" customWidth="1"/>
    <col min="6" max="6" width="15.5" style="313" customWidth="1"/>
    <col min="7" max="7" width="16.8516" style="313" customWidth="1"/>
    <col min="8" max="8" hidden="1" width="10.8333" style="313" customWidth="1"/>
    <col min="9" max="9" width="10.8516" style="313" customWidth="1"/>
    <col min="10" max="16384" width="10.8516" style="313" customWidth="1"/>
  </cols>
  <sheetData>
    <row r="1" ht="22.5" customHeight="1">
      <c r="A1" t="s" s="230">
        <v>1269</v>
      </c>
      <c r="B1" s="206"/>
      <c r="C1" s="206"/>
      <c r="D1" s="206"/>
      <c r="E1" s="206"/>
      <c r="F1" s="206"/>
      <c r="G1" s="206"/>
      <c r="H1" s="206"/>
      <c r="I1" s="99"/>
    </row>
    <row r="2" ht="18" customHeight="1">
      <c r="A2" t="s" s="33">
        <v>1245</v>
      </c>
      <c r="B2" t="s" s="34">
        <v>1246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29.45" customHeight="1">
      <c r="A3" t="s" s="40">
        <v>113</v>
      </c>
      <c r="B3" s="41">
        <v>1151</v>
      </c>
      <c r="C3" t="s" s="42">
        <v>114</v>
      </c>
      <c r="D3" t="s" s="42">
        <v>152</v>
      </c>
      <c r="E3" t="s" s="42">
        <v>20</v>
      </c>
      <c r="F3" s="314"/>
      <c r="G3" s="315">
        <v>0</v>
      </c>
      <c r="H3" s="315"/>
      <c r="I3" s="245"/>
    </row>
    <row r="4" ht="29.45" customHeight="1">
      <c r="A4" t="s" s="248">
        <v>113</v>
      </c>
      <c r="B4" s="247">
        <v>1152</v>
      </c>
      <c r="C4" t="s" s="248">
        <v>114</v>
      </c>
      <c r="D4" t="s" s="248">
        <v>137</v>
      </c>
      <c r="E4" t="s" s="248">
        <v>20</v>
      </c>
      <c r="F4" s="306"/>
      <c r="G4" s="251">
        <v>0</v>
      </c>
      <c r="H4" s="307"/>
      <c r="I4" s="99"/>
    </row>
    <row r="5" ht="29.45" customHeight="1">
      <c r="A5" t="s" s="54">
        <v>113</v>
      </c>
      <c r="B5" s="55">
        <v>1170</v>
      </c>
      <c r="C5" t="s" s="56">
        <v>114</v>
      </c>
      <c r="D5" t="s" s="56">
        <v>135</v>
      </c>
      <c r="E5" t="s" s="56">
        <v>20</v>
      </c>
      <c r="F5" s="301"/>
      <c r="G5" s="65">
        <v>20</v>
      </c>
      <c r="H5" s="65"/>
      <c r="I5" s="245"/>
    </row>
    <row r="6" ht="29.45" customHeight="1">
      <c r="A6" t="s" s="248">
        <v>113</v>
      </c>
      <c r="B6" s="247">
        <v>1560</v>
      </c>
      <c r="C6" t="s" s="248">
        <v>114</v>
      </c>
      <c r="D6" t="s" s="248">
        <v>173</v>
      </c>
      <c r="E6" t="s" s="248">
        <v>20</v>
      </c>
      <c r="F6" s="306"/>
      <c r="G6" s="251">
        <v>25</v>
      </c>
      <c r="H6" s="307"/>
      <c r="I6" s="99"/>
    </row>
    <row r="7" ht="29.45" customHeight="1">
      <c r="A7" t="s" s="54">
        <v>113</v>
      </c>
      <c r="B7" s="55">
        <v>1475</v>
      </c>
      <c r="C7" t="s" s="56">
        <v>114</v>
      </c>
      <c r="D7" t="s" s="56">
        <v>120</v>
      </c>
      <c r="E7" t="s" s="56">
        <v>20</v>
      </c>
      <c r="F7" s="301"/>
      <c r="G7" s="65">
        <v>25</v>
      </c>
      <c r="H7" s="65"/>
      <c r="I7" s="245"/>
    </row>
    <row r="8" ht="29.45" customHeight="1">
      <c r="A8" t="s" s="248">
        <v>113</v>
      </c>
      <c r="B8" s="247">
        <v>1490</v>
      </c>
      <c r="C8" t="s" s="248">
        <v>114</v>
      </c>
      <c r="D8" t="s" s="248">
        <v>125</v>
      </c>
      <c r="E8" t="s" s="248">
        <v>20</v>
      </c>
      <c r="F8" s="306"/>
      <c r="G8" s="251">
        <v>25</v>
      </c>
      <c r="H8" s="307"/>
      <c r="I8" s="99"/>
    </row>
    <row r="9" ht="29.45" customHeight="1">
      <c r="A9" t="s" s="54">
        <v>113</v>
      </c>
      <c r="B9" s="55">
        <v>1500</v>
      </c>
      <c r="C9" t="s" s="56">
        <v>114</v>
      </c>
      <c r="D9" t="s" s="56">
        <v>130</v>
      </c>
      <c r="E9" t="s" s="56">
        <v>20</v>
      </c>
      <c r="F9" s="301"/>
      <c r="G9" s="65">
        <v>25</v>
      </c>
      <c r="H9" s="65"/>
      <c r="I9" s="245"/>
    </row>
    <row r="10" ht="29.45" customHeight="1">
      <c r="A10" t="s" s="248">
        <v>113</v>
      </c>
      <c r="B10" s="247">
        <v>1530</v>
      </c>
      <c r="C10" t="s" s="248">
        <v>114</v>
      </c>
      <c r="D10" t="s" s="248">
        <v>151</v>
      </c>
      <c r="E10" t="s" s="248">
        <v>20</v>
      </c>
      <c r="F10" s="306"/>
      <c r="G10" s="251">
        <v>25</v>
      </c>
      <c r="H10" s="307"/>
      <c r="I10" s="99"/>
    </row>
    <row r="11" ht="29.45" customHeight="1">
      <c r="A11" t="s" s="54">
        <v>113</v>
      </c>
      <c r="B11" s="55">
        <v>1550</v>
      </c>
      <c r="C11" t="s" s="56">
        <v>114</v>
      </c>
      <c r="D11" t="s" s="56">
        <v>157</v>
      </c>
      <c r="E11" t="s" s="56">
        <v>20</v>
      </c>
      <c r="F11" s="301"/>
      <c r="G11" s="65">
        <v>25</v>
      </c>
      <c r="H11" s="65"/>
      <c r="I11" s="245"/>
    </row>
    <row r="12" ht="29.45" customHeight="1">
      <c r="A12" t="s" s="248">
        <v>113</v>
      </c>
      <c r="B12" s="247">
        <v>1160</v>
      </c>
      <c r="C12" t="s" s="248">
        <v>114</v>
      </c>
      <c r="D12" t="s" s="248">
        <v>134</v>
      </c>
      <c r="E12" t="s" s="248">
        <v>20</v>
      </c>
      <c r="F12" s="306"/>
      <c r="G12" s="251">
        <v>9.6</v>
      </c>
      <c r="H12" s="307"/>
      <c r="I12" s="99"/>
    </row>
    <row r="13" ht="29.45" customHeight="1">
      <c r="A13" t="s" s="54">
        <v>113</v>
      </c>
      <c r="B13" s="55">
        <v>1535</v>
      </c>
      <c r="C13" t="s" s="56">
        <v>114</v>
      </c>
      <c r="D13" t="s" s="56">
        <v>151</v>
      </c>
      <c r="E13" t="s" s="56">
        <v>20</v>
      </c>
      <c r="F13" s="301"/>
      <c r="G13" s="65">
        <v>14.9</v>
      </c>
      <c r="H13" s="65"/>
      <c r="I13" s="245"/>
    </row>
    <row r="14" ht="29.45" customHeight="1">
      <c r="A14" t="s" s="248">
        <v>113</v>
      </c>
      <c r="B14" s="247">
        <v>2091</v>
      </c>
      <c r="C14" t="s" s="248">
        <v>114</v>
      </c>
      <c r="D14" t="s" s="248">
        <v>138</v>
      </c>
      <c r="E14" t="s" s="248">
        <v>20</v>
      </c>
      <c r="F14" s="306"/>
      <c r="G14" s="251">
        <v>8.949999999999999</v>
      </c>
      <c r="H14" s="307"/>
      <c r="I14" s="99"/>
    </row>
    <row r="15" ht="29.45" customHeight="1">
      <c r="A15" t="s" s="54">
        <v>113</v>
      </c>
      <c r="B15" s="55">
        <v>1860</v>
      </c>
      <c r="C15" t="s" s="56">
        <v>114</v>
      </c>
      <c r="D15" t="s" s="56">
        <v>175</v>
      </c>
      <c r="E15" t="s" s="56">
        <v>20</v>
      </c>
      <c r="F15" s="301"/>
      <c r="G15" s="65">
        <v>4.8</v>
      </c>
      <c r="H15" s="65"/>
      <c r="I15" s="245"/>
    </row>
    <row r="16" ht="29.45" customHeight="1">
      <c r="A16" t="s" s="248">
        <v>113</v>
      </c>
      <c r="B16" s="247">
        <v>2090</v>
      </c>
      <c r="C16" t="s" s="248">
        <v>114</v>
      </c>
      <c r="D16" t="s" s="316">
        <v>140</v>
      </c>
      <c r="E16" t="s" s="248">
        <v>20</v>
      </c>
      <c r="F16" s="306"/>
      <c r="G16" s="251">
        <v>4.35</v>
      </c>
      <c r="H16" s="307"/>
      <c r="I16" s="99"/>
    </row>
    <row r="17" ht="29.45" customHeight="1">
      <c r="A17" t="s" s="54">
        <v>113</v>
      </c>
      <c r="B17" s="55">
        <v>1130</v>
      </c>
      <c r="C17" t="s" s="56">
        <v>114</v>
      </c>
      <c r="D17" t="s" s="56">
        <v>128</v>
      </c>
      <c r="E17" t="s" s="56">
        <v>20</v>
      </c>
      <c r="F17" s="301"/>
      <c r="G17" s="65">
        <v>3.85</v>
      </c>
      <c r="H17" s="65"/>
      <c r="I17" s="245"/>
    </row>
    <row r="18" ht="29.45" customHeight="1">
      <c r="A18" t="s" s="248">
        <v>113</v>
      </c>
      <c r="B18" s="247">
        <v>1120</v>
      </c>
      <c r="C18" t="s" s="248">
        <v>114</v>
      </c>
      <c r="D18" t="s" s="248">
        <v>128</v>
      </c>
      <c r="E18" t="s" s="248">
        <v>20</v>
      </c>
      <c r="F18" s="306"/>
      <c r="G18" s="251">
        <v>3.7</v>
      </c>
      <c r="H18" s="307"/>
      <c r="I18" s="99"/>
    </row>
    <row r="19" ht="29.45" customHeight="1">
      <c r="A19" t="s" s="54">
        <v>113</v>
      </c>
      <c r="B19" s="55">
        <v>1540</v>
      </c>
      <c r="C19" t="s" s="56">
        <v>114</v>
      </c>
      <c r="D19" t="s" s="56">
        <v>156</v>
      </c>
      <c r="E19" t="s" s="56">
        <v>20</v>
      </c>
      <c r="F19" s="301"/>
      <c r="G19" s="65">
        <v>3.65</v>
      </c>
      <c r="H19" s="65"/>
      <c r="I19" s="245"/>
    </row>
    <row r="20" ht="29.45" customHeight="1">
      <c r="A20" t="s" s="248">
        <v>113</v>
      </c>
      <c r="B20" s="247">
        <v>1700</v>
      </c>
      <c r="C20" t="s" s="248">
        <v>114</v>
      </c>
      <c r="D20" t="s" s="248">
        <v>131</v>
      </c>
      <c r="E20" t="s" s="248">
        <v>20</v>
      </c>
      <c r="F20" s="306"/>
      <c r="G20" s="251">
        <v>3.5</v>
      </c>
      <c r="H20" s="307"/>
      <c r="I20" s="99"/>
    </row>
    <row r="21" ht="29.45" customHeight="1">
      <c r="A21" t="s" s="54">
        <v>113</v>
      </c>
      <c r="B21" s="55">
        <v>1880</v>
      </c>
      <c r="C21" t="s" s="56">
        <v>114</v>
      </c>
      <c r="D21" t="s" s="56">
        <v>176</v>
      </c>
      <c r="E21" t="s" s="56">
        <v>20</v>
      </c>
      <c r="F21" s="301"/>
      <c r="G21" s="65">
        <v>3.5</v>
      </c>
      <c r="H21" s="65"/>
      <c r="I21" s="245"/>
    </row>
    <row r="22" ht="29.45" customHeight="1">
      <c r="A22" t="s" s="248">
        <v>113</v>
      </c>
      <c r="B22" s="247">
        <v>2080</v>
      </c>
      <c r="C22" t="s" s="248">
        <v>114</v>
      </c>
      <c r="D22" t="s" s="316">
        <v>144</v>
      </c>
      <c r="E22" t="s" s="248">
        <v>20</v>
      </c>
      <c r="F22" s="306"/>
      <c r="G22" s="251">
        <v>3.1</v>
      </c>
      <c r="H22" s="307"/>
      <c r="I22" s="99"/>
    </row>
    <row r="23" ht="29.45" customHeight="1">
      <c r="A23" t="s" s="54">
        <v>113</v>
      </c>
      <c r="B23" s="55">
        <v>1405</v>
      </c>
      <c r="C23" t="s" s="56">
        <v>114</v>
      </c>
      <c r="D23" t="s" s="56">
        <v>123</v>
      </c>
      <c r="E23" t="s" s="56">
        <v>20</v>
      </c>
      <c r="F23" s="301"/>
      <c r="G23" s="65">
        <v>2.9</v>
      </c>
      <c r="H23" s="65"/>
      <c r="I23" s="245"/>
    </row>
    <row r="24" ht="29.45" customHeight="1">
      <c r="A24" t="s" s="248">
        <v>113</v>
      </c>
      <c r="B24" s="247">
        <v>1515</v>
      </c>
      <c r="C24" t="s" s="248">
        <v>114</v>
      </c>
      <c r="D24" t="s" s="248">
        <v>132</v>
      </c>
      <c r="E24" t="s" s="248">
        <v>20</v>
      </c>
      <c r="F24" s="306"/>
      <c r="G24" s="251">
        <v>2.9</v>
      </c>
      <c r="H24" s="307"/>
      <c r="I24" s="99"/>
    </row>
    <row r="25" ht="29.45" customHeight="1">
      <c r="A25" t="s" s="54">
        <v>113</v>
      </c>
      <c r="B25" s="55">
        <v>1800</v>
      </c>
      <c r="C25" t="s" s="56">
        <v>114</v>
      </c>
      <c r="D25" t="s" s="56">
        <v>160</v>
      </c>
      <c r="E25" t="s" s="56">
        <v>20</v>
      </c>
      <c r="F25" s="301"/>
      <c r="G25" s="65">
        <v>2.7</v>
      </c>
      <c r="H25" s="65"/>
      <c r="I25" s="245"/>
    </row>
    <row r="26" ht="29.45" customHeight="1">
      <c r="A26" t="s" s="248">
        <v>113</v>
      </c>
      <c r="B26" s="247">
        <v>1810</v>
      </c>
      <c r="C26" t="s" s="248">
        <v>114</v>
      </c>
      <c r="D26" t="s" s="248">
        <v>161</v>
      </c>
      <c r="E26" t="s" s="248">
        <v>20</v>
      </c>
      <c r="F26" s="306"/>
      <c r="G26" s="251">
        <v>2.7</v>
      </c>
      <c r="H26" s="307"/>
      <c r="I26" s="99"/>
    </row>
    <row r="27" ht="29.45" customHeight="1">
      <c r="A27" t="s" s="54">
        <v>113</v>
      </c>
      <c r="B27" s="55">
        <v>1820</v>
      </c>
      <c r="C27" t="s" s="56">
        <v>114</v>
      </c>
      <c r="D27" t="s" s="56">
        <v>162</v>
      </c>
      <c r="E27" t="s" s="56">
        <v>20</v>
      </c>
      <c r="F27" s="301"/>
      <c r="G27" s="65">
        <v>2.7</v>
      </c>
      <c r="H27" s="65"/>
      <c r="I27" s="245"/>
    </row>
    <row r="28" ht="29.45" customHeight="1">
      <c r="A28" t="s" s="248">
        <v>113</v>
      </c>
      <c r="B28" s="247">
        <v>1450</v>
      </c>
      <c r="C28" t="s" s="248">
        <v>114</v>
      </c>
      <c r="D28" t="s" s="248">
        <v>115</v>
      </c>
      <c r="E28" t="s" s="248">
        <v>20</v>
      </c>
      <c r="F28" s="306"/>
      <c r="G28" s="251">
        <v>2.2</v>
      </c>
      <c r="H28" s="307"/>
      <c r="I28" s="99"/>
    </row>
    <row r="29" ht="29.45" customHeight="1">
      <c r="A29" t="s" s="54">
        <v>113</v>
      </c>
      <c r="B29" s="55">
        <v>1290</v>
      </c>
      <c r="C29" t="s" s="56">
        <v>114</v>
      </c>
      <c r="D29" t="s" s="56">
        <v>159</v>
      </c>
      <c r="E29" t="s" s="56">
        <v>20</v>
      </c>
      <c r="F29" s="301"/>
      <c r="G29" s="65">
        <v>2.15</v>
      </c>
      <c r="H29" s="65"/>
      <c r="I29" s="245"/>
    </row>
    <row r="30" ht="29.45" customHeight="1">
      <c r="A30" t="s" s="248">
        <v>113</v>
      </c>
      <c r="B30" s="247">
        <v>1090</v>
      </c>
      <c r="C30" t="s" s="248">
        <v>114</v>
      </c>
      <c r="D30" t="s" s="248">
        <v>127</v>
      </c>
      <c r="E30" t="s" s="248">
        <v>20</v>
      </c>
      <c r="F30" s="306"/>
      <c r="G30" s="251">
        <v>1.9</v>
      </c>
      <c r="H30" s="307"/>
      <c r="I30" s="99"/>
    </row>
    <row r="31" ht="29.45" customHeight="1">
      <c r="A31" t="s" s="54">
        <v>113</v>
      </c>
      <c r="B31" s="55">
        <v>1060</v>
      </c>
      <c r="C31" t="s" s="56">
        <v>114</v>
      </c>
      <c r="D31" t="s" s="56">
        <v>116</v>
      </c>
      <c r="E31" t="s" s="56">
        <v>20</v>
      </c>
      <c r="F31" s="301"/>
      <c r="G31" s="65">
        <v>1.8</v>
      </c>
      <c r="H31" s="65"/>
      <c r="I31" s="245"/>
    </row>
    <row r="32" ht="29.45" customHeight="1">
      <c r="A32" t="s" s="248">
        <v>113</v>
      </c>
      <c r="B32" s="247">
        <v>1370</v>
      </c>
      <c r="C32" t="s" s="248">
        <v>114</v>
      </c>
      <c r="D32" t="s" s="248">
        <v>166</v>
      </c>
      <c r="E32" t="s" s="248">
        <v>20</v>
      </c>
      <c r="F32" s="306"/>
      <c r="G32" s="251">
        <v>1.8</v>
      </c>
      <c r="H32" s="307"/>
      <c r="I32" s="99"/>
    </row>
    <row r="33" ht="29.45" customHeight="1">
      <c r="A33" t="s" s="54">
        <v>113</v>
      </c>
      <c r="B33" s="55">
        <v>1570</v>
      </c>
      <c r="C33" t="s" s="56">
        <v>114</v>
      </c>
      <c r="D33" t="s" s="56">
        <v>117</v>
      </c>
      <c r="E33" t="s" s="56">
        <v>20</v>
      </c>
      <c r="F33" s="301"/>
      <c r="G33" s="65">
        <v>1.7</v>
      </c>
      <c r="H33" s="65"/>
      <c r="I33" s="245"/>
    </row>
    <row r="34" ht="29.45" customHeight="1">
      <c r="A34" t="s" s="248">
        <v>113</v>
      </c>
      <c r="B34" s="247">
        <v>1330</v>
      </c>
      <c r="C34" t="s" s="248">
        <v>114</v>
      </c>
      <c r="D34" t="s" s="248">
        <v>167</v>
      </c>
      <c r="E34" t="s" s="248">
        <v>20</v>
      </c>
      <c r="F34" s="306"/>
      <c r="G34" s="251">
        <v>1.6</v>
      </c>
      <c r="H34" s="307"/>
      <c r="I34" s="99"/>
    </row>
    <row r="35" ht="29.45" customHeight="1">
      <c r="A35" t="s" s="54">
        <v>113</v>
      </c>
      <c r="B35" s="55">
        <v>1440</v>
      </c>
      <c r="C35" t="s" s="56">
        <v>114</v>
      </c>
      <c r="D35" t="s" s="56">
        <v>133</v>
      </c>
      <c r="E35" t="s" s="56">
        <v>20</v>
      </c>
      <c r="F35" s="301"/>
      <c r="G35" s="65">
        <v>1.55</v>
      </c>
      <c r="H35" s="65"/>
      <c r="I35" s="245"/>
    </row>
    <row r="36" ht="29.45" customHeight="1">
      <c r="A36" t="s" s="248">
        <v>113</v>
      </c>
      <c r="B36" s="247">
        <v>1250</v>
      </c>
      <c r="C36" t="s" s="248">
        <v>114</v>
      </c>
      <c r="D36" t="s" s="248">
        <v>155</v>
      </c>
      <c r="E36" t="s" s="248">
        <v>20</v>
      </c>
      <c r="F36" s="306"/>
      <c r="G36" s="251">
        <v>1.5</v>
      </c>
      <c r="H36" s="307"/>
      <c r="I36" s="99"/>
    </row>
    <row r="37" ht="29.45" customHeight="1">
      <c r="A37" t="s" s="54">
        <v>113</v>
      </c>
      <c r="B37" s="55">
        <v>1080</v>
      </c>
      <c r="C37" t="s" s="56">
        <v>114</v>
      </c>
      <c r="D37" t="s" s="56">
        <v>119</v>
      </c>
      <c r="E37" t="s" s="56">
        <v>20</v>
      </c>
      <c r="F37" s="301"/>
      <c r="G37" s="65">
        <v>1.4</v>
      </c>
      <c r="H37" s="65"/>
      <c r="I37" s="245"/>
    </row>
    <row r="38" ht="29.45" customHeight="1">
      <c r="A38" t="s" s="248">
        <v>113</v>
      </c>
      <c r="B38" s="247">
        <v>1580</v>
      </c>
      <c r="C38" t="s" s="248">
        <v>114</v>
      </c>
      <c r="D38" t="s" s="248">
        <v>121</v>
      </c>
      <c r="E38" t="s" s="248">
        <v>20</v>
      </c>
      <c r="F38" s="306"/>
      <c r="G38" s="251">
        <v>1.4</v>
      </c>
      <c r="H38" s="307"/>
      <c r="I38" s="99"/>
    </row>
    <row r="39" ht="29.45" customHeight="1">
      <c r="A39" t="s" s="54">
        <v>113</v>
      </c>
      <c r="B39" s="55">
        <v>1770</v>
      </c>
      <c r="C39" t="s" s="56">
        <v>114</v>
      </c>
      <c r="D39" t="s" s="56">
        <v>154</v>
      </c>
      <c r="E39" t="s" s="56">
        <v>20</v>
      </c>
      <c r="F39" s="301"/>
      <c r="G39" s="65">
        <v>1.35</v>
      </c>
      <c r="H39" s="65"/>
      <c r="I39" s="245"/>
    </row>
    <row r="40" ht="29.45" customHeight="1">
      <c r="A40" t="s" s="248">
        <v>113</v>
      </c>
      <c r="B40" s="247">
        <v>1670</v>
      </c>
      <c r="C40" t="s" s="248">
        <v>114</v>
      </c>
      <c r="D40" t="s" s="248">
        <v>124</v>
      </c>
      <c r="E40" t="s" s="248">
        <v>20</v>
      </c>
      <c r="F40" s="306"/>
      <c r="G40" s="251">
        <v>1.25</v>
      </c>
      <c r="H40" s="307"/>
      <c r="I40" s="99"/>
    </row>
    <row r="41" ht="29.45" customHeight="1">
      <c r="A41" t="s" s="54">
        <v>113</v>
      </c>
      <c r="B41" s="55">
        <v>1425</v>
      </c>
      <c r="C41" t="s" s="56">
        <v>114</v>
      </c>
      <c r="D41" t="s" s="56">
        <v>165</v>
      </c>
      <c r="E41" t="s" s="56">
        <v>20</v>
      </c>
      <c r="F41" s="301"/>
      <c r="G41" s="65">
        <v>1.2</v>
      </c>
      <c r="H41" s="65"/>
      <c r="I41" s="245"/>
    </row>
    <row r="42" ht="29.45" customHeight="1">
      <c r="A42" t="s" s="248">
        <v>113</v>
      </c>
      <c r="B42" s="247">
        <v>1420</v>
      </c>
      <c r="C42" t="s" s="248">
        <v>114</v>
      </c>
      <c r="D42" t="s" s="248">
        <v>163</v>
      </c>
      <c r="E42" t="s" s="248">
        <v>20</v>
      </c>
      <c r="F42" s="306"/>
      <c r="G42" s="251">
        <v>0.95</v>
      </c>
      <c r="H42" s="307"/>
      <c r="I42" s="99"/>
    </row>
    <row r="43" ht="29.45" customHeight="1">
      <c r="A43" t="s" s="54">
        <v>113</v>
      </c>
      <c r="B43" s="55">
        <v>1430</v>
      </c>
      <c r="C43" t="s" s="56">
        <v>114</v>
      </c>
      <c r="D43" t="s" s="56">
        <v>164</v>
      </c>
      <c r="E43" t="s" s="56">
        <v>20</v>
      </c>
      <c r="F43" s="301"/>
      <c r="G43" s="65">
        <v>0.85</v>
      </c>
      <c r="H43" s="65"/>
      <c r="I43" s="245"/>
    </row>
    <row r="44" ht="29.45" customHeight="1">
      <c r="A44" t="s" s="248">
        <v>113</v>
      </c>
      <c r="B44" s="247">
        <v>1630</v>
      </c>
      <c r="C44" t="s" s="248">
        <v>114</v>
      </c>
      <c r="D44" t="s" s="248">
        <v>122</v>
      </c>
      <c r="E44" t="s" s="248">
        <v>20</v>
      </c>
      <c r="F44" s="306"/>
      <c r="G44" s="251">
        <v>0.8</v>
      </c>
      <c r="H44" s="307"/>
      <c r="I44" s="99"/>
    </row>
    <row r="45" ht="29.45" customHeight="1">
      <c r="A45" t="s" s="54">
        <v>113</v>
      </c>
      <c r="B45" s="55">
        <v>1760</v>
      </c>
      <c r="C45" t="s" s="56">
        <v>114</v>
      </c>
      <c r="D45" t="s" s="56">
        <v>153</v>
      </c>
      <c r="E45" t="s" s="56">
        <v>20</v>
      </c>
      <c r="F45" s="301"/>
      <c r="G45" s="65">
        <v>0.8</v>
      </c>
      <c r="H45" s="65"/>
      <c r="I45" s="245"/>
    </row>
    <row r="46" ht="29.45" customHeight="1">
      <c r="A46" t="s" s="248">
        <v>113</v>
      </c>
      <c r="B46" s="247">
        <v>1110</v>
      </c>
      <c r="C46" t="s" s="248">
        <v>114</v>
      </c>
      <c r="D46" t="s" s="248">
        <v>127</v>
      </c>
      <c r="E46" t="s" s="248">
        <v>20</v>
      </c>
      <c r="F46" s="306"/>
      <c r="G46" s="251"/>
      <c r="H46" s="307"/>
      <c r="I46" s="99"/>
    </row>
    <row r="47" ht="29.45" customHeight="1">
      <c r="A47" t="s" s="54">
        <v>113</v>
      </c>
      <c r="B47" s="55">
        <v>1350</v>
      </c>
      <c r="C47" t="s" s="56">
        <v>114</v>
      </c>
      <c r="D47" t="s" s="56">
        <v>166</v>
      </c>
      <c r="E47" t="s" s="56">
        <v>20</v>
      </c>
      <c r="F47" s="301"/>
      <c r="G47" s="65"/>
      <c r="H47" s="65"/>
      <c r="I47" s="245"/>
    </row>
    <row r="48" ht="29.45" customHeight="1">
      <c r="A48" t="s" s="248">
        <v>113</v>
      </c>
      <c r="B48" s="247">
        <v>1640</v>
      </c>
      <c r="C48" t="s" s="248">
        <v>114</v>
      </c>
      <c r="D48" t="s" s="248">
        <v>122</v>
      </c>
      <c r="E48" t="s" s="248">
        <v>20</v>
      </c>
      <c r="F48" s="306"/>
      <c r="G48" s="251"/>
      <c r="H48" s="307"/>
      <c r="I48" s="99"/>
    </row>
    <row r="49" ht="29.45" customHeight="1">
      <c r="A49" t="s" s="54">
        <v>113</v>
      </c>
      <c r="B49" s="55">
        <v>1710</v>
      </c>
      <c r="C49" t="s" s="56">
        <v>114</v>
      </c>
      <c r="D49" t="s" s="56">
        <v>131</v>
      </c>
      <c r="E49" t="s" s="56">
        <v>20</v>
      </c>
      <c r="F49" s="301"/>
      <c r="G49" s="65"/>
      <c r="H49" s="65"/>
      <c r="I49" s="245"/>
    </row>
    <row r="50" ht="29.45" customHeight="1">
      <c r="A50" t="s" s="248">
        <v>113</v>
      </c>
      <c r="B50" s="247">
        <v>1010</v>
      </c>
      <c r="C50" t="s" s="248">
        <v>114</v>
      </c>
      <c r="D50" t="s" s="248">
        <v>170</v>
      </c>
      <c r="E50" t="s" s="248">
        <v>20</v>
      </c>
      <c r="F50" s="306"/>
      <c r="G50" s="251">
        <v>2.75</v>
      </c>
      <c r="H50" s="307"/>
      <c r="I50" s="99"/>
    </row>
    <row r="51" ht="29.45" customHeight="1">
      <c r="A51" t="s" s="54">
        <v>113</v>
      </c>
      <c r="B51" s="55">
        <v>1015</v>
      </c>
      <c r="C51" t="s" s="56">
        <v>114</v>
      </c>
      <c r="D51" t="s" s="56">
        <v>171</v>
      </c>
      <c r="E51" t="s" s="56">
        <v>20</v>
      </c>
      <c r="F51" s="301"/>
      <c r="G51" s="65"/>
      <c r="H51" s="65"/>
      <c r="I51" s="245"/>
    </row>
    <row r="52" ht="29.45" customHeight="1">
      <c r="A52" t="s" s="248">
        <v>113</v>
      </c>
      <c r="B52" s="247">
        <v>1181</v>
      </c>
      <c r="C52" t="s" s="248">
        <v>114</v>
      </c>
      <c r="D52" t="s" s="248">
        <v>145</v>
      </c>
      <c r="E52" t="s" s="248">
        <v>35</v>
      </c>
      <c r="F52" s="306"/>
      <c r="G52" s="251">
        <v>2.2</v>
      </c>
      <c r="H52" s="307"/>
      <c r="I52" s="99"/>
    </row>
    <row r="53" ht="29.45" customHeight="1">
      <c r="A53" t="s" s="54">
        <v>113</v>
      </c>
      <c r="B53" s="55">
        <v>1950</v>
      </c>
      <c r="C53" t="s" s="56">
        <v>114</v>
      </c>
      <c r="D53" t="s" s="56">
        <v>143</v>
      </c>
      <c r="E53" t="s" s="56">
        <v>35</v>
      </c>
      <c r="F53" s="301"/>
      <c r="G53" s="65">
        <v>1.35</v>
      </c>
      <c r="H53" s="65"/>
      <c r="I53" s="245"/>
    </row>
    <row r="54" ht="29.45" customHeight="1">
      <c r="A54" t="s" s="248">
        <v>113</v>
      </c>
      <c r="B54" s="247">
        <v>1970</v>
      </c>
      <c r="C54" t="s" s="248">
        <v>114</v>
      </c>
      <c r="D54" t="s" s="248">
        <v>1270</v>
      </c>
      <c r="E54" t="s" s="248">
        <v>35</v>
      </c>
      <c r="F54" s="306"/>
      <c r="G54" s="251">
        <v>1.3</v>
      </c>
      <c r="H54" s="307"/>
      <c r="I54" s="99"/>
    </row>
    <row r="55" ht="29.45" customHeight="1">
      <c r="A55" t="s" s="54">
        <v>113</v>
      </c>
      <c r="B55" s="55">
        <v>1070</v>
      </c>
      <c r="C55" t="s" s="56">
        <v>114</v>
      </c>
      <c r="D55" t="s" s="56">
        <v>118</v>
      </c>
      <c r="E55" t="s" s="56">
        <v>35</v>
      </c>
      <c r="F55" s="301"/>
      <c r="G55" s="65">
        <v>1.15</v>
      </c>
      <c r="H55" s="65"/>
      <c r="I55" s="245"/>
    </row>
    <row r="56" ht="29.45" customHeight="1">
      <c r="A56" t="s" s="248">
        <v>113</v>
      </c>
      <c r="B56" s="247">
        <v>1680</v>
      </c>
      <c r="C56" t="s" s="248">
        <v>114</v>
      </c>
      <c r="D56" t="s" s="248">
        <v>129</v>
      </c>
      <c r="E56" t="s" s="248">
        <v>35</v>
      </c>
      <c r="F56" s="306"/>
      <c r="G56" s="251">
        <v>1.15</v>
      </c>
      <c r="H56" s="307"/>
      <c r="I56" s="99"/>
    </row>
    <row r="57" ht="29.45" customHeight="1">
      <c r="A57" t="s" s="54">
        <v>113</v>
      </c>
      <c r="B57" s="55">
        <v>1930</v>
      </c>
      <c r="C57" t="s" s="56">
        <v>114</v>
      </c>
      <c r="D57" t="s" s="56">
        <v>141</v>
      </c>
      <c r="E57" t="s" s="56">
        <v>35</v>
      </c>
      <c r="F57" s="301"/>
      <c r="G57" s="65">
        <v>0.9</v>
      </c>
      <c r="H57" s="65"/>
      <c r="I57" s="245"/>
    </row>
    <row r="58" ht="29.45" customHeight="1">
      <c r="A58" t="s" s="248">
        <v>113</v>
      </c>
      <c r="B58" s="247">
        <v>1940</v>
      </c>
      <c r="C58" t="s" s="248">
        <v>114</v>
      </c>
      <c r="D58" t="s" s="248">
        <v>142</v>
      </c>
      <c r="E58" t="s" s="248">
        <v>35</v>
      </c>
      <c r="F58" s="306"/>
      <c r="G58" s="251">
        <v>0.9</v>
      </c>
      <c r="H58" s="307"/>
      <c r="I58" s="99"/>
    </row>
    <row r="59" ht="29.45" customHeight="1">
      <c r="A59" t="s" s="54">
        <v>113</v>
      </c>
      <c r="B59" s="55">
        <v>1180</v>
      </c>
      <c r="C59" t="s" s="56">
        <v>114</v>
      </c>
      <c r="D59" t="s" s="56">
        <v>139</v>
      </c>
      <c r="E59" t="s" s="56">
        <v>35</v>
      </c>
      <c r="F59" s="301"/>
      <c r="G59" s="65">
        <v>0.22</v>
      </c>
      <c r="H59" s="65"/>
      <c r="I59" s="245"/>
    </row>
    <row r="60" ht="29.45" customHeight="1">
      <c r="A60" t="s" s="248">
        <v>113</v>
      </c>
      <c r="B60" s="247">
        <v>2060</v>
      </c>
      <c r="C60" t="s" s="248">
        <v>114</v>
      </c>
      <c r="D60" t="s" s="316">
        <v>146</v>
      </c>
      <c r="E60" t="s" s="248">
        <v>1271</v>
      </c>
      <c r="F60" s="306"/>
      <c r="G60" s="251">
        <v>2.4</v>
      </c>
      <c r="H60" s="307"/>
      <c r="I60" s="99"/>
    </row>
    <row r="61" ht="29.45" customHeight="1">
      <c r="A61" t="s" s="54">
        <v>113</v>
      </c>
      <c r="B61" s="55">
        <v>2040</v>
      </c>
      <c r="C61" t="s" s="56">
        <v>114</v>
      </c>
      <c r="D61" t="s" s="317">
        <v>149</v>
      </c>
      <c r="E61" t="s" s="56">
        <v>150</v>
      </c>
      <c r="F61" s="301"/>
      <c r="G61" s="65">
        <v>2.75</v>
      </c>
      <c r="H61" s="65"/>
      <c r="I61" s="245"/>
    </row>
    <row r="62" ht="29.45" customHeight="1">
      <c r="A62" s="304"/>
      <c r="B62" s="304"/>
      <c r="C62" s="304"/>
      <c r="D62" s="304"/>
      <c r="E62" s="304"/>
      <c r="F62" s="304"/>
      <c r="G62" s="251"/>
      <c r="H62" s="307"/>
      <c r="I62" s="99"/>
    </row>
    <row r="63" ht="29.45" customHeight="1">
      <c r="A63" s="318"/>
      <c r="B63" s="68"/>
      <c r="C63" s="68"/>
      <c r="D63" s="68"/>
      <c r="E63" s="68"/>
      <c r="F63" s="68"/>
      <c r="G63" s="65"/>
      <c r="H63" s="65"/>
      <c r="I63" s="245"/>
    </row>
    <row r="64" ht="29.45" customHeight="1">
      <c r="A64" s="304"/>
      <c r="B64" s="304"/>
      <c r="C64" s="304"/>
      <c r="D64" s="304"/>
      <c r="E64" s="304"/>
      <c r="F64" s="304"/>
      <c r="G64" s="251"/>
      <c r="H64" s="307"/>
      <c r="I64" s="99"/>
    </row>
    <row r="65" ht="29.45" customHeight="1">
      <c r="A65" s="318"/>
      <c r="B65" s="68"/>
      <c r="C65" s="68"/>
      <c r="D65" s="68"/>
      <c r="E65" s="68"/>
      <c r="F65" s="68"/>
      <c r="G65" s="65"/>
      <c r="H65" s="65"/>
      <c r="I65" s="245"/>
    </row>
    <row r="66" ht="29.45" customHeight="1">
      <c r="A66" s="304"/>
      <c r="B66" s="304"/>
      <c r="C66" s="304"/>
      <c r="D66" s="304"/>
      <c r="E66" s="304"/>
      <c r="F66" s="304"/>
      <c r="G66" s="251"/>
      <c r="H66" s="307"/>
      <c r="I66" s="99"/>
    </row>
    <row r="67" ht="29.45" customHeight="1">
      <c r="A67" s="318"/>
      <c r="B67" s="68"/>
      <c r="C67" s="68"/>
      <c r="D67" s="68"/>
      <c r="E67" s="68"/>
      <c r="F67" s="68"/>
      <c r="G67" s="65"/>
      <c r="H67" s="65"/>
      <c r="I67" s="245"/>
    </row>
    <row r="68" ht="29.45" customHeight="1">
      <c r="A68" s="304"/>
      <c r="B68" s="304"/>
      <c r="C68" s="304"/>
      <c r="D68" s="304"/>
      <c r="E68" s="304"/>
      <c r="F68" s="304"/>
      <c r="G68" s="251"/>
      <c r="H68" s="307"/>
      <c r="I68" s="99"/>
    </row>
    <row r="69" ht="29.45" customHeight="1">
      <c r="A69" s="318"/>
      <c r="B69" s="68"/>
      <c r="C69" s="68"/>
      <c r="D69" s="68"/>
      <c r="E69" s="68"/>
      <c r="F69" s="68"/>
      <c r="G69" s="65"/>
      <c r="H69" s="65"/>
      <c r="I69" s="245"/>
    </row>
    <row r="70" ht="29.45" customHeight="1">
      <c r="A70" s="304"/>
      <c r="B70" s="304"/>
      <c r="C70" s="304"/>
      <c r="D70" s="304"/>
      <c r="E70" s="304"/>
      <c r="F70" s="304"/>
      <c r="G70" s="251"/>
      <c r="H70" s="307"/>
      <c r="I70" s="99"/>
    </row>
    <row r="71" ht="29.45" customHeight="1">
      <c r="A71" s="318"/>
      <c r="B71" s="68"/>
      <c r="C71" s="68"/>
      <c r="D71" s="68"/>
      <c r="E71" s="68"/>
      <c r="F71" s="68"/>
      <c r="G71" s="65"/>
      <c r="H71" s="65"/>
      <c r="I71" s="245"/>
    </row>
    <row r="72" ht="29.45" customHeight="1">
      <c r="A72" s="304"/>
      <c r="B72" s="304"/>
      <c r="C72" s="304"/>
      <c r="D72" s="304"/>
      <c r="E72" s="304"/>
      <c r="F72" s="304"/>
      <c r="G72" s="251"/>
      <c r="H72" s="307"/>
      <c r="I72" s="99"/>
    </row>
    <row r="73" ht="29.45" customHeight="1">
      <c r="A73" s="318"/>
      <c r="B73" s="68"/>
      <c r="C73" s="68"/>
      <c r="D73" s="68"/>
      <c r="E73" s="68"/>
      <c r="F73" s="68"/>
      <c r="G73" s="65"/>
      <c r="H73" s="65"/>
      <c r="I73" s="245"/>
    </row>
    <row r="74" ht="29.45" customHeight="1">
      <c r="A74" s="304"/>
      <c r="B74" s="304"/>
      <c r="C74" s="304"/>
      <c r="D74" s="304"/>
      <c r="E74" s="304"/>
      <c r="F74" s="304"/>
      <c r="G74" s="251"/>
      <c r="H74" s="307"/>
      <c r="I74" s="99"/>
    </row>
    <row r="75" ht="29.45" customHeight="1">
      <c r="A75" s="318"/>
      <c r="B75" s="68"/>
      <c r="C75" s="68"/>
      <c r="D75" s="68"/>
      <c r="E75" s="68"/>
      <c r="F75" s="68"/>
      <c r="G75" s="65"/>
      <c r="H75" s="65"/>
      <c r="I75" s="245"/>
    </row>
    <row r="76" ht="29.45" customHeight="1">
      <c r="A76" s="304"/>
      <c r="B76" s="304"/>
      <c r="C76" s="304"/>
      <c r="D76" s="304"/>
      <c r="E76" s="304"/>
      <c r="F76" s="304"/>
      <c r="G76" s="251"/>
      <c r="H76" s="307"/>
      <c r="I76" s="99"/>
    </row>
    <row r="77" ht="29.45" customHeight="1">
      <c r="A77" s="318"/>
      <c r="B77" s="68"/>
      <c r="C77" s="68"/>
      <c r="D77" s="68"/>
      <c r="E77" s="68"/>
      <c r="F77" s="68"/>
      <c r="G77" s="65"/>
      <c r="H77" s="65"/>
      <c r="I77" s="245"/>
    </row>
    <row r="78" ht="29.45" customHeight="1">
      <c r="A78" s="304"/>
      <c r="B78" s="304"/>
      <c r="C78" s="304"/>
      <c r="D78" s="304"/>
      <c r="E78" s="304"/>
      <c r="F78" s="304"/>
      <c r="G78" s="251"/>
      <c r="H78" s="307"/>
      <c r="I78" s="99"/>
    </row>
    <row r="79" ht="29.45" customHeight="1">
      <c r="A79" s="318"/>
      <c r="B79" s="68"/>
      <c r="C79" s="68"/>
      <c r="D79" s="68"/>
      <c r="E79" s="68"/>
      <c r="F79" s="68"/>
      <c r="G79" s="65"/>
      <c r="H79" s="65"/>
      <c r="I79" s="245"/>
    </row>
    <row r="80" ht="29.45" customHeight="1">
      <c r="A80" s="304"/>
      <c r="B80" s="304"/>
      <c r="C80" s="304"/>
      <c r="D80" s="304"/>
      <c r="E80" s="304"/>
      <c r="F80" s="304"/>
      <c r="G80" s="251"/>
      <c r="H80" s="307"/>
      <c r="I80" s="99"/>
    </row>
    <row r="81" ht="29.45" customHeight="1">
      <c r="A81" s="318"/>
      <c r="B81" s="68"/>
      <c r="C81" s="68"/>
      <c r="D81" s="68"/>
      <c r="E81" s="68"/>
      <c r="F81" s="68"/>
      <c r="G81" s="65"/>
      <c r="H81" s="65"/>
      <c r="I81" s="245"/>
    </row>
    <row r="82" ht="29.45" customHeight="1">
      <c r="A82" s="304"/>
      <c r="B82" s="304"/>
      <c r="C82" s="304"/>
      <c r="D82" s="304"/>
      <c r="E82" s="304"/>
      <c r="F82" s="304"/>
      <c r="G82" s="251"/>
      <c r="H82" s="307"/>
      <c r="I82" s="99"/>
    </row>
    <row r="83" ht="29.45" customHeight="1">
      <c r="A83" s="318"/>
      <c r="B83" s="68"/>
      <c r="C83" s="68"/>
      <c r="D83" s="68"/>
      <c r="E83" s="68"/>
      <c r="F83" s="68"/>
      <c r="G83" s="65"/>
      <c r="H83" s="65"/>
      <c r="I83" s="245"/>
    </row>
    <row r="84" ht="29.45" customHeight="1">
      <c r="A84" s="304"/>
      <c r="B84" s="304"/>
      <c r="C84" s="304"/>
      <c r="D84" s="304"/>
      <c r="E84" s="304"/>
      <c r="F84" s="304"/>
      <c r="G84" s="251"/>
      <c r="H84" s="307"/>
      <c r="I84" s="99"/>
    </row>
    <row r="85" ht="29.45" customHeight="1">
      <c r="A85" s="318"/>
      <c r="B85" s="68"/>
      <c r="C85" s="68"/>
      <c r="D85" s="68"/>
      <c r="E85" s="68"/>
      <c r="F85" s="68"/>
      <c r="G85" s="65"/>
      <c r="H85" s="65"/>
      <c r="I85" s="245"/>
    </row>
    <row r="86" ht="29.45" customHeight="1">
      <c r="A86" s="304"/>
      <c r="B86" s="304"/>
      <c r="C86" s="304"/>
      <c r="D86" s="304"/>
      <c r="E86" s="304"/>
      <c r="F86" s="304"/>
      <c r="G86" s="251"/>
      <c r="H86" s="307"/>
      <c r="I86" s="99"/>
    </row>
    <row r="87" ht="29.45" customHeight="1">
      <c r="A87" s="318"/>
      <c r="B87" s="68"/>
      <c r="C87" s="68"/>
      <c r="D87" s="68"/>
      <c r="E87" s="68"/>
      <c r="F87" s="68"/>
      <c r="G87" s="65"/>
      <c r="H87" s="65"/>
      <c r="I87" s="245"/>
    </row>
    <row r="88" ht="29.45" customHeight="1">
      <c r="A88" s="304"/>
      <c r="B88" s="304"/>
      <c r="C88" s="304"/>
      <c r="D88" s="304"/>
      <c r="E88" s="304"/>
      <c r="F88" s="304"/>
      <c r="G88" s="251"/>
      <c r="H88" s="307"/>
      <c r="I88" s="99"/>
    </row>
    <row r="89" ht="29.45" customHeight="1">
      <c r="A89" s="318"/>
      <c r="B89" s="68"/>
      <c r="C89" s="68"/>
      <c r="D89" s="68"/>
      <c r="E89" s="68"/>
      <c r="F89" s="68"/>
      <c r="G89" s="65"/>
      <c r="H89" s="65"/>
      <c r="I89" s="245"/>
    </row>
    <row r="90" ht="29.45" customHeight="1">
      <c r="A90" s="304"/>
      <c r="B90" s="304"/>
      <c r="C90" s="304"/>
      <c r="D90" s="304"/>
      <c r="E90" s="304"/>
      <c r="F90" s="304"/>
      <c r="G90" s="251"/>
      <c r="H90" s="307"/>
      <c r="I90" s="99"/>
    </row>
    <row r="91" ht="29.45" customHeight="1">
      <c r="A91" s="318"/>
      <c r="B91" s="68"/>
      <c r="C91" s="68"/>
      <c r="D91" s="68"/>
      <c r="E91" s="68"/>
      <c r="F91" s="68"/>
      <c r="G91" s="65"/>
      <c r="H91" s="65"/>
      <c r="I91" s="245"/>
    </row>
    <row r="92" ht="29.45" customHeight="1">
      <c r="A92" s="304"/>
      <c r="B92" s="304"/>
      <c r="C92" s="304"/>
      <c r="D92" s="304"/>
      <c r="E92" s="304"/>
      <c r="F92" s="304"/>
      <c r="G92" s="251"/>
      <c r="H92" s="307"/>
      <c r="I92" s="99"/>
    </row>
    <row r="93" ht="29.45" customHeight="1">
      <c r="A93" s="318"/>
      <c r="B93" s="68"/>
      <c r="C93" s="68"/>
      <c r="D93" s="68"/>
      <c r="E93" s="68"/>
      <c r="F93" s="68"/>
      <c r="G93" s="65"/>
      <c r="H93" s="65"/>
      <c r="I93" s="245"/>
    </row>
    <row r="94" ht="29.45" customHeight="1">
      <c r="A94" s="304"/>
      <c r="B94" s="304"/>
      <c r="C94" s="304"/>
      <c r="D94" s="304"/>
      <c r="E94" s="304"/>
      <c r="F94" s="304"/>
      <c r="G94" s="251"/>
      <c r="H94" s="307"/>
      <c r="I94" s="99"/>
    </row>
    <row r="95" ht="29.45" customHeight="1">
      <c r="A95" s="318"/>
      <c r="B95" s="68"/>
      <c r="C95" s="68"/>
      <c r="D95" s="68"/>
      <c r="E95" s="68"/>
      <c r="F95" s="68"/>
      <c r="G95" s="65"/>
      <c r="H95" s="65"/>
      <c r="I95" s="245"/>
    </row>
    <row r="96" ht="29.45" customHeight="1">
      <c r="A96" s="304"/>
      <c r="B96" s="304"/>
      <c r="C96" s="304"/>
      <c r="D96" s="304"/>
      <c r="E96" s="304"/>
      <c r="F96" s="304"/>
      <c r="G96" s="251"/>
      <c r="H96" s="307"/>
      <c r="I96" s="99"/>
    </row>
    <row r="97" ht="29.45" customHeight="1">
      <c r="A97" s="318"/>
      <c r="B97" s="68"/>
      <c r="C97" s="68"/>
      <c r="D97" s="68"/>
      <c r="E97" s="68"/>
      <c r="F97" s="68"/>
      <c r="G97" s="65"/>
      <c r="H97" s="65"/>
      <c r="I97" s="245"/>
    </row>
    <row r="98" ht="29.45" customHeight="1">
      <c r="A98" s="304"/>
      <c r="B98" s="304"/>
      <c r="C98" s="304"/>
      <c r="D98" s="304"/>
      <c r="E98" s="304"/>
      <c r="F98" s="304"/>
      <c r="G98" s="251"/>
      <c r="H98" s="307"/>
      <c r="I98" s="99"/>
    </row>
    <row r="99" ht="29.45" customHeight="1">
      <c r="A99" s="318"/>
      <c r="B99" s="68"/>
      <c r="C99" s="68"/>
      <c r="D99" s="68"/>
      <c r="E99" s="68"/>
      <c r="F99" s="68"/>
      <c r="G99" s="65"/>
      <c r="H99" s="65"/>
      <c r="I99" s="245"/>
    </row>
    <row r="100" ht="29.45" customHeight="1">
      <c r="A100" s="304"/>
      <c r="B100" s="304"/>
      <c r="C100" s="304"/>
      <c r="D100" s="304"/>
      <c r="E100" s="304"/>
      <c r="F100" s="304"/>
      <c r="G100" s="251"/>
      <c r="H100" s="307"/>
      <c r="I100" s="99"/>
    </row>
    <row r="101" ht="29.45" customHeight="1">
      <c r="A101" s="318"/>
      <c r="B101" s="68"/>
      <c r="C101" s="68"/>
      <c r="D101" s="68"/>
      <c r="E101" s="68"/>
      <c r="F101" s="68"/>
      <c r="G101" s="65"/>
      <c r="H101" s="65"/>
      <c r="I101" s="245"/>
    </row>
    <row r="102" ht="29.45" customHeight="1">
      <c r="A102" s="304"/>
      <c r="B102" s="304"/>
      <c r="C102" s="304"/>
      <c r="D102" s="304"/>
      <c r="E102" s="304"/>
      <c r="F102" s="304"/>
      <c r="G102" s="251"/>
      <c r="H102" s="307"/>
      <c r="I102" s="99"/>
    </row>
    <row r="103" ht="29.45" customHeight="1">
      <c r="A103" s="318"/>
      <c r="B103" s="68"/>
      <c r="C103" s="68"/>
      <c r="D103" s="68"/>
      <c r="E103" s="68"/>
      <c r="F103" s="68"/>
      <c r="G103" s="65"/>
      <c r="H103" s="65"/>
      <c r="I103" s="245"/>
    </row>
    <row r="104" ht="29.45" customHeight="1">
      <c r="A104" s="304"/>
      <c r="B104" s="304"/>
      <c r="C104" s="304"/>
      <c r="D104" s="304"/>
      <c r="E104" s="304"/>
      <c r="F104" s="304"/>
      <c r="G104" s="251"/>
      <c r="H104" s="307"/>
      <c r="I104" s="99"/>
    </row>
    <row r="105" ht="29.45" customHeight="1">
      <c r="A105" s="318"/>
      <c r="B105" s="68"/>
      <c r="C105" s="68"/>
      <c r="D105" s="68"/>
      <c r="E105" s="68"/>
      <c r="F105" s="68"/>
      <c r="G105" s="65"/>
      <c r="H105" s="65"/>
      <c r="I105" s="245"/>
    </row>
    <row r="106" ht="29.45" customHeight="1">
      <c r="A106" s="304"/>
      <c r="B106" s="304"/>
      <c r="C106" s="304"/>
      <c r="D106" s="304"/>
      <c r="E106" s="304"/>
      <c r="F106" s="304"/>
      <c r="G106" s="251"/>
      <c r="H106" s="307"/>
      <c r="I106" s="99"/>
    </row>
    <row r="107" ht="29.45" customHeight="1">
      <c r="A107" s="318"/>
      <c r="B107" s="68"/>
      <c r="C107" s="68"/>
      <c r="D107" s="68"/>
      <c r="E107" s="68"/>
      <c r="F107" s="68"/>
      <c r="G107" s="65"/>
      <c r="H107" s="65"/>
      <c r="I107" s="245"/>
    </row>
    <row r="108" ht="29.45" customHeight="1">
      <c r="A108" s="304"/>
      <c r="B108" s="304"/>
      <c r="C108" s="304"/>
      <c r="D108" s="304"/>
      <c r="E108" s="304"/>
      <c r="F108" s="304"/>
      <c r="G108" s="251"/>
      <c r="H108" s="307"/>
      <c r="I108" s="99"/>
    </row>
    <row r="109" ht="29.45" customHeight="1">
      <c r="A109" s="318"/>
      <c r="B109" s="68"/>
      <c r="C109" s="68"/>
      <c r="D109" s="68"/>
      <c r="E109" s="68"/>
      <c r="F109" s="68"/>
      <c r="G109" s="65"/>
      <c r="H109" s="65"/>
      <c r="I109" s="245"/>
    </row>
    <row r="110" ht="29.45" customHeight="1">
      <c r="A110" s="304"/>
      <c r="B110" s="304"/>
      <c r="C110" s="304"/>
      <c r="D110" s="304"/>
      <c r="E110" s="304"/>
      <c r="F110" s="304"/>
      <c r="G110" s="251"/>
      <c r="H110" s="307"/>
      <c r="I110" s="99"/>
    </row>
    <row r="111" ht="29.45" customHeight="1">
      <c r="A111" s="318"/>
      <c r="B111" s="68"/>
      <c r="C111" s="68"/>
      <c r="D111" s="68"/>
      <c r="E111" s="68"/>
      <c r="F111" s="68"/>
      <c r="G111" s="65"/>
      <c r="H111" s="65"/>
      <c r="I111" s="245"/>
    </row>
    <row r="112" ht="29.45" customHeight="1">
      <c r="A112" s="304"/>
      <c r="B112" s="304"/>
      <c r="C112" s="304"/>
      <c r="D112" s="304"/>
      <c r="E112" s="304"/>
      <c r="F112" s="304"/>
      <c r="G112" s="251"/>
      <c r="H112" s="307"/>
      <c r="I112" s="99"/>
    </row>
    <row r="113" ht="29.45" customHeight="1">
      <c r="A113" s="318"/>
      <c r="B113" s="68"/>
      <c r="C113" s="68"/>
      <c r="D113" s="68"/>
      <c r="E113" s="68"/>
      <c r="F113" s="68"/>
      <c r="G113" s="65"/>
      <c r="H113" s="65"/>
      <c r="I113" s="245"/>
    </row>
    <row r="114" ht="29.45" customHeight="1">
      <c r="A114" s="304"/>
      <c r="B114" s="304"/>
      <c r="C114" s="304"/>
      <c r="D114" s="304"/>
      <c r="E114" s="304"/>
      <c r="F114" s="304"/>
      <c r="G114" s="251"/>
      <c r="H114" s="307"/>
      <c r="I114" s="99"/>
    </row>
    <row r="115" ht="29.45" customHeight="1">
      <c r="A115" s="318"/>
      <c r="B115" s="68"/>
      <c r="C115" s="68"/>
      <c r="D115" s="68"/>
      <c r="E115" s="68"/>
      <c r="F115" s="68"/>
      <c r="G115" s="65"/>
      <c r="H115" s="65"/>
      <c r="I115" s="245"/>
    </row>
    <row r="116" ht="29.45" customHeight="1">
      <c r="A116" s="304"/>
      <c r="B116" s="304"/>
      <c r="C116" s="304"/>
      <c r="D116" s="304"/>
      <c r="E116" s="304"/>
      <c r="F116" s="304"/>
      <c r="G116" s="251"/>
      <c r="H116" s="307"/>
      <c r="I116" s="99"/>
    </row>
    <row r="117" ht="29.45" customHeight="1">
      <c r="A117" s="318"/>
      <c r="B117" s="68"/>
      <c r="C117" s="68"/>
      <c r="D117" s="68"/>
      <c r="E117" s="68"/>
      <c r="F117" s="68"/>
      <c r="G117" s="65"/>
      <c r="H117" s="65"/>
      <c r="I117" s="245"/>
    </row>
    <row r="118" ht="29.45" customHeight="1">
      <c r="A118" s="304"/>
      <c r="B118" s="304"/>
      <c r="C118" s="304"/>
      <c r="D118" s="304"/>
      <c r="E118" s="304"/>
      <c r="F118" s="304"/>
      <c r="G118" s="251"/>
      <c r="H118" s="307"/>
      <c r="I118" s="99"/>
    </row>
    <row r="119" ht="29.45" customHeight="1">
      <c r="A119" s="318"/>
      <c r="B119" s="68"/>
      <c r="C119" s="68"/>
      <c r="D119" s="68"/>
      <c r="E119" s="68"/>
      <c r="F119" s="68"/>
      <c r="G119" s="65"/>
      <c r="H119" s="65"/>
      <c r="I119" s="245"/>
    </row>
    <row r="120" ht="29.45" customHeight="1">
      <c r="A120" s="304"/>
      <c r="B120" s="304"/>
      <c r="C120" s="304"/>
      <c r="D120" s="304"/>
      <c r="E120" s="304"/>
      <c r="F120" s="304"/>
      <c r="G120" s="251"/>
      <c r="H120" s="307"/>
      <c r="I120" s="99"/>
    </row>
    <row r="121" ht="29.45" customHeight="1">
      <c r="A121" s="318"/>
      <c r="B121" s="68"/>
      <c r="C121" s="68"/>
      <c r="D121" s="68"/>
      <c r="E121" s="68"/>
      <c r="F121" s="68"/>
      <c r="G121" s="65"/>
      <c r="H121" s="65"/>
      <c r="I121" s="245"/>
    </row>
    <row r="122" ht="29.45" customHeight="1">
      <c r="A122" s="304"/>
      <c r="B122" s="304"/>
      <c r="C122" s="304"/>
      <c r="D122" s="304"/>
      <c r="E122" s="304"/>
      <c r="F122" s="304"/>
      <c r="G122" s="251"/>
      <c r="H122" s="307"/>
      <c r="I122" s="99"/>
    </row>
    <row r="123" ht="29.45" customHeight="1">
      <c r="A123" s="318"/>
      <c r="B123" s="68"/>
      <c r="C123" s="68"/>
      <c r="D123" s="68"/>
      <c r="E123" s="68"/>
      <c r="F123" s="68"/>
      <c r="G123" s="65"/>
      <c r="H123" s="65"/>
      <c r="I123" s="245"/>
    </row>
    <row r="124" ht="22.5" customHeight="1">
      <c r="A124" s="304"/>
      <c r="B124" s="304"/>
      <c r="C124" s="304"/>
      <c r="D124" s="304"/>
      <c r="E124" s="304"/>
      <c r="F124" s="304"/>
      <c r="G124" s="251"/>
      <c r="H124" s="307"/>
      <c r="I124" s="99"/>
    </row>
    <row r="125" ht="22.5" customHeight="1">
      <c r="A125" s="319"/>
      <c r="B125" s="320"/>
      <c r="C125" s="320"/>
      <c r="D125" s="320"/>
      <c r="E125" s="320"/>
      <c r="F125" s="320"/>
      <c r="G125" s="321"/>
      <c r="H125" s="321"/>
      <c r="I125" s="245"/>
    </row>
  </sheetData>
  <pageMargins left="0.25" right="0.25" top="0.75" bottom="0.75" header="0.3" footer="0.3"/>
  <pageSetup firstPageNumber="1" fitToHeight="1" fitToWidth="1" scale="3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1"/>
  <sheetViews>
    <sheetView workbookViewId="0" showGridLines="0" defaultGridColor="1"/>
  </sheetViews>
  <sheetFormatPr defaultColWidth="10.8333" defaultRowHeight="15" customHeight="1" outlineLevelRow="0" outlineLevelCol="0"/>
  <cols>
    <col min="1" max="1" width="27.8516" style="322" customWidth="1"/>
    <col min="2" max="2" width="27.5" style="322" customWidth="1"/>
    <col min="3" max="3" width="27.1719" style="322" customWidth="1"/>
    <col min="4" max="4" width="81.5" style="322" customWidth="1"/>
    <col min="5" max="6" width="23.5" style="322" customWidth="1"/>
    <col min="7" max="7" width="22" style="322" customWidth="1"/>
    <col min="8" max="8" hidden="1" width="10.8333" style="322" customWidth="1"/>
    <col min="9" max="9" width="10.8516" style="322" customWidth="1"/>
    <col min="10" max="16384" width="10.8516" style="322" customWidth="1"/>
  </cols>
  <sheetData>
    <row r="1" ht="34.5" customHeight="1">
      <c r="A1" t="s" s="323">
        <v>1272</v>
      </c>
      <c r="B1" s="206"/>
      <c r="C1" s="262"/>
      <c r="D1" s="206"/>
      <c r="E1" s="206"/>
      <c r="F1" s="206"/>
      <c r="G1" s="206"/>
      <c r="H1" s="206"/>
      <c r="I1" s="99"/>
    </row>
    <row r="2" ht="18" customHeight="1">
      <c r="A2" t="s" s="324">
        <v>1245</v>
      </c>
      <c r="B2" t="s" s="34">
        <v>1246</v>
      </c>
      <c r="C2" t="s" s="38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22.5" customHeight="1">
      <c r="A3" t="s" s="236">
        <v>17</v>
      </c>
      <c r="B3" s="234">
        <v>80828</v>
      </c>
      <c r="C3" t="s" s="236">
        <v>1273</v>
      </c>
      <c r="D3" t="s" s="325">
        <v>65</v>
      </c>
      <c r="E3" t="s" s="325">
        <v>66</v>
      </c>
      <c r="F3" s="298"/>
      <c r="G3" s="238">
        <v>4.615</v>
      </c>
      <c r="H3" s="298"/>
      <c r="I3" s="99"/>
    </row>
    <row r="4" ht="22.5" customHeight="1">
      <c r="A4" t="s" s="326">
        <v>17</v>
      </c>
      <c r="B4" s="55">
        <v>14541</v>
      </c>
      <c r="C4" t="s" s="57">
        <v>1260</v>
      </c>
      <c r="D4" t="s" s="327">
        <v>230</v>
      </c>
      <c r="E4" t="s" s="327">
        <v>238</v>
      </c>
      <c r="F4" s="65"/>
      <c r="G4" s="59">
        <v>4.373</v>
      </c>
      <c r="H4" s="65"/>
      <c r="I4" s="245"/>
    </row>
    <row r="5" ht="22.5" customHeight="1">
      <c r="A5" t="s" s="249">
        <v>17</v>
      </c>
      <c r="B5" s="247">
        <v>80699</v>
      </c>
      <c r="C5" t="s" s="249">
        <v>1273</v>
      </c>
      <c r="D5" t="s" s="328">
        <v>51</v>
      </c>
      <c r="E5" t="s" s="328">
        <v>20</v>
      </c>
      <c r="F5" s="307"/>
      <c r="G5" s="251">
        <v>11.772</v>
      </c>
      <c r="H5" s="252"/>
      <c r="I5" s="99"/>
    </row>
    <row r="6" ht="22.5" customHeight="1">
      <c r="A6" t="s" s="326">
        <v>17</v>
      </c>
      <c r="B6" s="55">
        <v>48675</v>
      </c>
      <c r="C6" t="s" s="57">
        <v>1274</v>
      </c>
      <c r="D6" t="s" s="327">
        <v>104</v>
      </c>
      <c r="E6" t="s" s="327">
        <v>20</v>
      </c>
      <c r="F6" s="65"/>
      <c r="G6" s="59">
        <v>8.9</v>
      </c>
      <c r="H6" s="65"/>
      <c r="I6" s="245"/>
    </row>
    <row r="7" ht="22.5" customHeight="1">
      <c r="A7" t="s" s="249">
        <v>17</v>
      </c>
      <c r="B7" s="247">
        <v>82635</v>
      </c>
      <c r="C7" t="s" s="249">
        <v>1273</v>
      </c>
      <c r="D7" t="s" s="328">
        <v>84</v>
      </c>
      <c r="E7" t="s" s="328">
        <v>20</v>
      </c>
      <c r="F7" s="307"/>
      <c r="G7" s="251">
        <v>13.097</v>
      </c>
      <c r="H7" s="252"/>
      <c r="I7" s="99"/>
    </row>
    <row r="8" ht="22.5" customHeight="1">
      <c r="A8" t="s" s="326">
        <v>17</v>
      </c>
      <c r="B8" s="55">
        <v>80300</v>
      </c>
      <c r="C8" t="s" s="57">
        <v>1273</v>
      </c>
      <c r="D8" t="s" s="327">
        <v>39</v>
      </c>
      <c r="E8" t="s" s="327">
        <v>20</v>
      </c>
      <c r="F8" s="65"/>
      <c r="G8" s="59">
        <v>12.365</v>
      </c>
      <c r="H8" s="65"/>
      <c r="I8" s="245"/>
    </row>
    <row r="9" ht="22.5" customHeight="1">
      <c r="A9" t="s" s="249">
        <v>17</v>
      </c>
      <c r="B9" s="247">
        <v>82657</v>
      </c>
      <c r="C9" t="s" s="249">
        <v>1273</v>
      </c>
      <c r="D9" t="s" s="328">
        <v>64</v>
      </c>
      <c r="E9" t="s" s="328">
        <v>20</v>
      </c>
      <c r="F9" s="307"/>
      <c r="G9" s="251">
        <v>10.769</v>
      </c>
      <c r="H9" s="307"/>
      <c r="I9" s="99"/>
    </row>
    <row r="10" ht="22.5" customHeight="1">
      <c r="A10" t="s" s="326">
        <v>17</v>
      </c>
      <c r="B10" s="55">
        <v>80115</v>
      </c>
      <c r="C10" t="s" s="57">
        <v>1273</v>
      </c>
      <c r="D10" t="s" s="327">
        <v>95</v>
      </c>
      <c r="E10" t="s" s="327">
        <v>20</v>
      </c>
      <c r="F10" s="65"/>
      <c r="G10" s="59">
        <v>10.22</v>
      </c>
      <c r="H10" s="65"/>
      <c r="I10" s="245"/>
    </row>
    <row r="11" ht="22.5" customHeight="1">
      <c r="A11" t="s" s="249">
        <v>17</v>
      </c>
      <c r="B11" s="247">
        <v>82221</v>
      </c>
      <c r="C11" t="s" s="249">
        <v>1273</v>
      </c>
      <c r="D11" t="s" s="328">
        <v>71</v>
      </c>
      <c r="E11" t="s" s="328">
        <v>20</v>
      </c>
      <c r="F11" s="307"/>
      <c r="G11" s="251">
        <v>8.776999999999999</v>
      </c>
      <c r="H11" s="252"/>
      <c r="I11" s="99"/>
    </row>
    <row r="12" ht="22.5" customHeight="1">
      <c r="A12" t="s" s="326">
        <v>17</v>
      </c>
      <c r="B12" s="55">
        <v>80125</v>
      </c>
      <c r="C12" t="s" s="57">
        <v>1273</v>
      </c>
      <c r="D12" t="s" s="327">
        <v>37</v>
      </c>
      <c r="E12" t="s" s="327">
        <v>20</v>
      </c>
      <c r="F12" s="65"/>
      <c r="G12" s="59">
        <v>8.263999999999999</v>
      </c>
      <c r="H12" s="65"/>
      <c r="I12" s="245"/>
    </row>
    <row r="13" ht="22.5" customHeight="1">
      <c r="A13" t="s" s="249">
        <v>17</v>
      </c>
      <c r="B13" s="247">
        <v>80947</v>
      </c>
      <c r="C13" t="s" s="249">
        <v>1273</v>
      </c>
      <c r="D13" t="s" s="328">
        <v>27</v>
      </c>
      <c r="E13" t="s" s="328">
        <v>20</v>
      </c>
      <c r="F13" s="307"/>
      <c r="G13" s="251">
        <v>7.801</v>
      </c>
      <c r="H13" s="307"/>
      <c r="I13" s="99"/>
    </row>
    <row r="14" ht="22.5" customHeight="1">
      <c r="A14" t="s" s="326">
        <v>17</v>
      </c>
      <c r="B14" s="55">
        <v>80269</v>
      </c>
      <c r="C14" t="s" s="57">
        <v>1273</v>
      </c>
      <c r="D14" t="s" s="327">
        <v>30</v>
      </c>
      <c r="E14" t="s" s="327">
        <v>20</v>
      </c>
      <c r="F14" s="65"/>
      <c r="G14" s="59">
        <v>7.801</v>
      </c>
      <c r="H14" s="65"/>
      <c r="I14" s="245"/>
    </row>
    <row r="15" ht="22.5" customHeight="1">
      <c r="A15" t="s" s="249">
        <v>17</v>
      </c>
      <c r="B15" s="247">
        <v>82653</v>
      </c>
      <c r="C15" t="s" s="249">
        <v>1273</v>
      </c>
      <c r="D15" t="s" s="328">
        <v>43</v>
      </c>
      <c r="E15" t="s" s="328">
        <v>20</v>
      </c>
      <c r="F15" s="307"/>
      <c r="G15" s="251">
        <v>7.35</v>
      </c>
      <c r="H15" s="252"/>
      <c r="I15" s="99"/>
    </row>
    <row r="16" ht="22.5" customHeight="1">
      <c r="A16" t="s" s="326">
        <v>17</v>
      </c>
      <c r="B16" s="55">
        <v>80979</v>
      </c>
      <c r="C16" t="s" s="57">
        <v>1273</v>
      </c>
      <c r="D16" t="s" s="327">
        <v>28</v>
      </c>
      <c r="E16" t="s" s="327">
        <v>20</v>
      </c>
      <c r="F16" s="65"/>
      <c r="G16" s="59">
        <v>7.143</v>
      </c>
      <c r="H16" s="66"/>
      <c r="I16" s="245"/>
    </row>
    <row r="17" ht="22.5" customHeight="1">
      <c r="A17" t="s" s="249">
        <v>17</v>
      </c>
      <c r="B17" s="247">
        <v>80014</v>
      </c>
      <c r="C17" t="s" s="249">
        <v>1273</v>
      </c>
      <c r="D17" t="s" s="328">
        <v>29</v>
      </c>
      <c r="E17" t="s" s="328">
        <v>20</v>
      </c>
      <c r="F17" s="307"/>
      <c r="G17" s="251">
        <v>7.143</v>
      </c>
      <c r="H17" s="252"/>
      <c r="I17" s="99"/>
    </row>
    <row r="18" ht="22.5" customHeight="1">
      <c r="A18" t="s" s="326">
        <v>17</v>
      </c>
      <c r="B18" s="55">
        <v>80032</v>
      </c>
      <c r="C18" t="s" s="57">
        <v>1273</v>
      </c>
      <c r="D18" t="s" s="327">
        <v>32</v>
      </c>
      <c r="E18" t="s" s="327">
        <v>20</v>
      </c>
      <c r="F18" s="65"/>
      <c r="G18" s="59">
        <v>6.484</v>
      </c>
      <c r="H18" s="329"/>
      <c r="I18" s="245"/>
    </row>
    <row r="19" ht="22.5" customHeight="1">
      <c r="A19" t="s" s="249">
        <v>17</v>
      </c>
      <c r="B19" s="247">
        <v>41301</v>
      </c>
      <c r="C19" t="s" s="249">
        <v>1273</v>
      </c>
      <c r="D19" t="s" s="328">
        <v>54</v>
      </c>
      <c r="E19" t="s" s="328">
        <v>20</v>
      </c>
      <c r="F19" s="307"/>
      <c r="G19" s="251">
        <v>5.98</v>
      </c>
      <c r="H19" s="330"/>
      <c r="I19" s="99"/>
    </row>
    <row r="20" ht="22.5" customHeight="1">
      <c r="A20" t="s" s="326">
        <v>17</v>
      </c>
      <c r="B20" s="55">
        <v>80195</v>
      </c>
      <c r="C20" t="s" s="57">
        <v>1273</v>
      </c>
      <c r="D20" t="s" s="327">
        <v>70</v>
      </c>
      <c r="E20" t="s" s="327">
        <v>20</v>
      </c>
      <c r="F20" s="65"/>
      <c r="G20" s="59">
        <v>5.725</v>
      </c>
      <c r="H20" s="331"/>
      <c r="I20" s="245"/>
    </row>
    <row r="21" ht="22.5" customHeight="1">
      <c r="A21" t="s" s="249">
        <v>17</v>
      </c>
      <c r="B21" s="247">
        <v>80280</v>
      </c>
      <c r="C21" t="s" s="249">
        <v>1273</v>
      </c>
      <c r="D21" t="s" s="328">
        <v>55</v>
      </c>
      <c r="E21" t="s" s="328">
        <v>20</v>
      </c>
      <c r="F21" s="307"/>
      <c r="G21" s="251">
        <v>5.672</v>
      </c>
      <c r="H21" s="332"/>
      <c r="I21" s="99"/>
    </row>
    <row r="22" ht="22.5" customHeight="1">
      <c r="A22" t="s" s="326">
        <v>17</v>
      </c>
      <c r="B22" s="55">
        <v>80085</v>
      </c>
      <c r="C22" t="s" s="57">
        <v>1273</v>
      </c>
      <c r="D22" t="s" s="327">
        <v>59</v>
      </c>
      <c r="E22" t="s" s="327">
        <v>20</v>
      </c>
      <c r="F22" s="65"/>
      <c r="G22" s="59">
        <v>1.47</v>
      </c>
      <c r="H22" s="65"/>
      <c r="I22" s="245"/>
    </row>
    <row r="23" ht="22.5" customHeight="1">
      <c r="A23" t="s" s="249">
        <v>17</v>
      </c>
      <c r="B23" s="247">
        <v>82707</v>
      </c>
      <c r="C23" t="s" s="249">
        <v>1273</v>
      </c>
      <c r="D23" t="s" s="328">
        <v>61</v>
      </c>
      <c r="E23" t="s" s="328">
        <v>20</v>
      </c>
      <c r="F23" s="307"/>
      <c r="G23" s="251">
        <v>1.615</v>
      </c>
      <c r="H23" s="252"/>
      <c r="I23" s="99"/>
    </row>
    <row r="24" ht="22.5" customHeight="1">
      <c r="A24" t="s" s="326">
        <v>17</v>
      </c>
      <c r="B24" s="55">
        <v>40490</v>
      </c>
      <c r="C24" t="s" s="57">
        <v>1274</v>
      </c>
      <c r="D24" t="s" s="327">
        <v>107</v>
      </c>
      <c r="E24" t="s" s="327">
        <v>20</v>
      </c>
      <c r="F24" s="65"/>
      <c r="G24" s="59">
        <v>12.516</v>
      </c>
      <c r="H24" s="65"/>
      <c r="I24" s="245"/>
    </row>
    <row r="25" ht="22.5" customHeight="1">
      <c r="A25" t="s" s="249">
        <v>17</v>
      </c>
      <c r="B25" s="247">
        <v>41049</v>
      </c>
      <c r="C25" t="s" s="249">
        <v>1274</v>
      </c>
      <c r="D25" t="s" s="328">
        <v>105</v>
      </c>
      <c r="E25" t="s" s="328">
        <v>20</v>
      </c>
      <c r="F25" s="307"/>
      <c r="G25" s="251">
        <v>8.987</v>
      </c>
      <c r="H25" s="312"/>
      <c r="I25" s="99"/>
    </row>
    <row r="26" ht="22.5" customHeight="1">
      <c r="A26" t="s" s="326">
        <v>17</v>
      </c>
      <c r="B26" s="55">
        <v>11681</v>
      </c>
      <c r="C26" t="s" s="57">
        <v>1274</v>
      </c>
      <c r="D26" t="s" s="327">
        <v>19</v>
      </c>
      <c r="E26" t="s" s="327">
        <v>20</v>
      </c>
      <c r="F26" s="65"/>
      <c r="G26" s="59">
        <v>7.561</v>
      </c>
      <c r="H26" s="333"/>
      <c r="I26" s="245"/>
    </row>
    <row r="27" ht="22.5" customHeight="1">
      <c r="A27" t="s" s="249">
        <v>17</v>
      </c>
      <c r="B27" s="247">
        <v>49950</v>
      </c>
      <c r="C27" t="s" s="249">
        <v>1274</v>
      </c>
      <c r="D27" t="s" s="328">
        <v>106</v>
      </c>
      <c r="E27" t="s" s="328">
        <v>20</v>
      </c>
      <c r="F27" s="307"/>
      <c r="G27" s="251">
        <v>6.374</v>
      </c>
      <c r="H27" s="252"/>
      <c r="I27" s="99"/>
    </row>
    <row r="28" ht="22.5" customHeight="1">
      <c r="A28" t="s" s="326">
        <v>17</v>
      </c>
      <c r="B28" s="55">
        <v>48100</v>
      </c>
      <c r="C28" t="s" s="57">
        <v>1274</v>
      </c>
      <c r="D28" t="s" s="327">
        <v>73</v>
      </c>
      <c r="E28" t="s" s="327">
        <v>20</v>
      </c>
      <c r="F28" s="65"/>
      <c r="G28" s="59">
        <v>5.77</v>
      </c>
      <c r="H28" s="65"/>
      <c r="I28" s="245"/>
    </row>
    <row r="29" ht="22.5" customHeight="1">
      <c r="A29" t="s" s="249">
        <v>17</v>
      </c>
      <c r="B29" s="247">
        <v>40299</v>
      </c>
      <c r="C29" t="s" s="249">
        <v>1274</v>
      </c>
      <c r="D29" t="s" s="328">
        <v>68</v>
      </c>
      <c r="E29" t="s" s="328">
        <v>20</v>
      </c>
      <c r="F29" s="307"/>
      <c r="G29" s="251">
        <v>4.98</v>
      </c>
      <c r="H29" s="312"/>
      <c r="I29" s="99"/>
    </row>
    <row r="30" ht="22.5" customHeight="1">
      <c r="A30" t="s" s="326">
        <v>17</v>
      </c>
      <c r="B30" s="55">
        <v>48101</v>
      </c>
      <c r="C30" t="s" s="57">
        <v>1274</v>
      </c>
      <c r="D30" t="s" s="327">
        <v>38</v>
      </c>
      <c r="E30" t="s" s="327">
        <v>20</v>
      </c>
      <c r="F30" s="65"/>
      <c r="G30" s="59">
        <v>4.89</v>
      </c>
      <c r="H30" s="331"/>
      <c r="I30" s="245"/>
    </row>
    <row r="31" ht="22.5" customHeight="1">
      <c r="A31" t="s" s="249">
        <v>17</v>
      </c>
      <c r="B31" s="247">
        <v>42313</v>
      </c>
      <c r="C31" t="s" s="249">
        <v>1252</v>
      </c>
      <c r="D31" t="s" s="328">
        <v>355</v>
      </c>
      <c r="E31" t="s" s="328">
        <v>20</v>
      </c>
      <c r="F31" s="307"/>
      <c r="G31" s="251">
        <v>7.582</v>
      </c>
      <c r="H31" s="330"/>
      <c r="I31" s="99"/>
    </row>
    <row r="32" ht="22.5" customHeight="1">
      <c r="A32" t="s" s="326">
        <v>17</v>
      </c>
      <c r="B32" s="55">
        <v>45767</v>
      </c>
      <c r="C32" t="s" s="57">
        <v>1275</v>
      </c>
      <c r="D32" t="s" s="327">
        <v>481</v>
      </c>
      <c r="E32" t="s" s="327">
        <v>20</v>
      </c>
      <c r="F32" s="65"/>
      <c r="G32" s="59">
        <v>16.48</v>
      </c>
      <c r="H32" s="333"/>
      <c r="I32" s="245"/>
    </row>
    <row r="33" ht="22.5" customHeight="1">
      <c r="A33" t="s" s="249">
        <v>17</v>
      </c>
      <c r="B33" s="247">
        <v>41483</v>
      </c>
      <c r="C33" t="s" s="249">
        <v>1275</v>
      </c>
      <c r="D33" t="s" s="328">
        <v>486</v>
      </c>
      <c r="E33" t="s" s="328">
        <v>20</v>
      </c>
      <c r="F33" s="307"/>
      <c r="G33" s="251">
        <v>10.52</v>
      </c>
      <c r="H33" s="252"/>
      <c r="I33" s="99"/>
    </row>
    <row r="34" ht="22.5" customHeight="1">
      <c r="A34" t="s" s="326">
        <v>17</v>
      </c>
      <c r="B34" s="55">
        <v>40934</v>
      </c>
      <c r="C34" t="s" s="57">
        <v>1275</v>
      </c>
      <c r="D34" t="s" s="327">
        <v>455</v>
      </c>
      <c r="E34" t="s" s="327">
        <v>20</v>
      </c>
      <c r="F34" s="65"/>
      <c r="G34" s="59">
        <v>9.231</v>
      </c>
      <c r="H34" s="65"/>
      <c r="I34" s="245"/>
    </row>
    <row r="35" ht="22.5" customHeight="1">
      <c r="A35" t="s" s="249">
        <v>17</v>
      </c>
      <c r="B35" s="247">
        <v>45636</v>
      </c>
      <c r="C35" t="s" s="249">
        <v>1275</v>
      </c>
      <c r="D35" t="s" s="328">
        <v>478</v>
      </c>
      <c r="E35" t="s" s="328">
        <v>20</v>
      </c>
      <c r="F35" s="307"/>
      <c r="G35" s="251">
        <v>8.791</v>
      </c>
      <c r="H35" s="312"/>
      <c r="I35" s="99"/>
    </row>
    <row r="36" ht="22.5" customHeight="1">
      <c r="A36" t="s" s="326">
        <v>17</v>
      </c>
      <c r="B36" s="55">
        <v>41536</v>
      </c>
      <c r="C36" t="s" s="57">
        <v>1275</v>
      </c>
      <c r="D36" t="s" s="327">
        <v>427</v>
      </c>
      <c r="E36" t="s" s="327">
        <v>20</v>
      </c>
      <c r="F36" s="65"/>
      <c r="G36" s="59">
        <v>8.49</v>
      </c>
      <c r="H36" s="331"/>
      <c r="I36" s="245"/>
    </row>
    <row r="37" ht="22.5" customHeight="1">
      <c r="A37" t="s" s="249">
        <v>17</v>
      </c>
      <c r="B37" s="247">
        <v>49143</v>
      </c>
      <c r="C37" t="s" s="249">
        <v>1275</v>
      </c>
      <c r="D37" t="s" s="328">
        <v>498</v>
      </c>
      <c r="E37" t="s" s="328">
        <v>20</v>
      </c>
      <c r="F37" s="307"/>
      <c r="G37" s="251">
        <v>7.473</v>
      </c>
      <c r="H37" s="330"/>
      <c r="I37" s="99"/>
    </row>
    <row r="38" ht="22.5" customHeight="1">
      <c r="A38" t="s" s="326">
        <v>17</v>
      </c>
      <c r="B38" s="55">
        <v>49693</v>
      </c>
      <c r="C38" t="s" s="57">
        <v>1275</v>
      </c>
      <c r="D38" t="s" s="327">
        <v>477</v>
      </c>
      <c r="E38" t="s" s="327">
        <v>20</v>
      </c>
      <c r="F38" s="65"/>
      <c r="G38" s="59">
        <v>4.764</v>
      </c>
      <c r="H38" s="333"/>
      <c r="I38" s="245"/>
    </row>
    <row r="39" ht="22.5" customHeight="1">
      <c r="A39" t="s" s="249">
        <v>17</v>
      </c>
      <c r="B39" s="247">
        <v>41164</v>
      </c>
      <c r="C39" t="s" s="249">
        <v>1275</v>
      </c>
      <c r="D39" t="s" s="328">
        <v>484</v>
      </c>
      <c r="E39" t="s" s="328">
        <v>20</v>
      </c>
      <c r="F39" s="307"/>
      <c r="G39" s="251">
        <v>4.398</v>
      </c>
      <c r="H39" s="252"/>
      <c r="I39" s="99"/>
    </row>
    <row r="40" ht="22.5" customHeight="1">
      <c r="A40" t="s" s="326">
        <v>17</v>
      </c>
      <c r="B40" s="55">
        <v>41166</v>
      </c>
      <c r="C40" t="s" s="57">
        <v>1275</v>
      </c>
      <c r="D40" t="s" s="327">
        <v>476</v>
      </c>
      <c r="E40" t="s" s="327">
        <v>20</v>
      </c>
      <c r="F40" s="65"/>
      <c r="G40" s="59">
        <v>4.297</v>
      </c>
      <c r="H40" s="66"/>
      <c r="I40" s="245"/>
    </row>
    <row r="41" ht="22.5" customHeight="1">
      <c r="A41" t="s" s="249">
        <v>17</v>
      </c>
      <c r="B41" s="247">
        <v>41197</v>
      </c>
      <c r="C41" t="s" s="249">
        <v>1253</v>
      </c>
      <c r="D41" t="s" s="328">
        <v>409</v>
      </c>
      <c r="E41" t="s" s="328">
        <v>20</v>
      </c>
      <c r="F41" s="307"/>
      <c r="G41" s="251">
        <v>10</v>
      </c>
      <c r="H41" s="252"/>
      <c r="I41" s="99"/>
    </row>
    <row r="42" ht="22.5" customHeight="1">
      <c r="A42" t="s" s="326">
        <v>17</v>
      </c>
      <c r="B42" s="55">
        <v>41614</v>
      </c>
      <c r="C42" t="s" s="57">
        <v>1253</v>
      </c>
      <c r="D42" t="s" s="327">
        <v>367</v>
      </c>
      <c r="E42" t="s" s="327">
        <v>20</v>
      </c>
      <c r="F42" s="65"/>
      <c r="G42" s="59">
        <v>7.038</v>
      </c>
      <c r="H42" s="65"/>
      <c r="I42" s="245"/>
    </row>
    <row r="43" ht="22.5" customHeight="1">
      <c r="A43" t="s" s="249">
        <v>17</v>
      </c>
      <c r="B43" s="247">
        <v>47929</v>
      </c>
      <c r="C43" t="s" s="249">
        <v>1253</v>
      </c>
      <c r="D43" t="s" s="328">
        <v>410</v>
      </c>
      <c r="E43" t="s" s="328">
        <v>20</v>
      </c>
      <c r="F43" s="307"/>
      <c r="G43" s="251">
        <v>6.978</v>
      </c>
      <c r="H43" s="307"/>
      <c r="I43" s="99"/>
    </row>
    <row r="44" ht="22.5" customHeight="1">
      <c r="A44" t="s" s="326">
        <v>17</v>
      </c>
      <c r="B44" s="55">
        <v>41002</v>
      </c>
      <c r="C44" t="s" s="57">
        <v>1253</v>
      </c>
      <c r="D44" t="s" s="327">
        <v>489</v>
      </c>
      <c r="E44" t="s" s="327">
        <v>20</v>
      </c>
      <c r="F44" s="65"/>
      <c r="G44" s="59">
        <v>6.538</v>
      </c>
      <c r="H44" s="65"/>
      <c r="I44" s="245"/>
    </row>
    <row r="45" ht="22.5" customHeight="1">
      <c r="A45" t="s" s="249">
        <v>17</v>
      </c>
      <c r="B45" s="247">
        <v>42223</v>
      </c>
      <c r="C45" t="s" s="249">
        <v>1253</v>
      </c>
      <c r="D45" t="s" s="328">
        <v>490</v>
      </c>
      <c r="E45" t="s" s="328">
        <v>20</v>
      </c>
      <c r="F45" s="307"/>
      <c r="G45" s="251">
        <v>6.538</v>
      </c>
      <c r="H45" s="252"/>
      <c r="I45" s="99"/>
    </row>
    <row r="46" ht="22.5" customHeight="1">
      <c r="A46" t="s" s="326">
        <v>17</v>
      </c>
      <c r="B46" s="55">
        <v>47789</v>
      </c>
      <c r="C46" t="s" s="57">
        <v>1253</v>
      </c>
      <c r="D46" t="s" s="327">
        <v>441</v>
      </c>
      <c r="E46" t="s" s="327">
        <v>20</v>
      </c>
      <c r="F46" s="65"/>
      <c r="G46" s="59">
        <v>6.429</v>
      </c>
      <c r="H46" s="66"/>
      <c r="I46" s="245"/>
    </row>
    <row r="47" ht="22.5" customHeight="1">
      <c r="A47" t="s" s="249">
        <v>17</v>
      </c>
      <c r="B47" s="247">
        <v>41615</v>
      </c>
      <c r="C47" t="s" s="249">
        <v>1253</v>
      </c>
      <c r="D47" t="s" s="328">
        <v>485</v>
      </c>
      <c r="E47" t="s" s="328">
        <v>20</v>
      </c>
      <c r="F47" s="307"/>
      <c r="G47" s="251">
        <v>5.68</v>
      </c>
      <c r="H47" s="252"/>
      <c r="I47" s="99"/>
    </row>
    <row r="48" ht="22.5" customHeight="1">
      <c r="A48" t="s" s="326">
        <v>17</v>
      </c>
      <c r="B48" s="55">
        <v>47473</v>
      </c>
      <c r="C48" t="s" s="57">
        <v>1253</v>
      </c>
      <c r="D48" t="s" s="327">
        <v>434</v>
      </c>
      <c r="E48" t="s" s="327">
        <v>20</v>
      </c>
      <c r="F48" s="65"/>
      <c r="G48" s="59">
        <v>4.989</v>
      </c>
      <c r="H48" s="329"/>
      <c r="I48" s="245"/>
    </row>
    <row r="49" ht="22.5" customHeight="1">
      <c r="A49" t="s" s="249">
        <v>17</v>
      </c>
      <c r="B49" s="247">
        <v>42427</v>
      </c>
      <c r="C49" t="s" s="249">
        <v>1253</v>
      </c>
      <c r="D49" t="s" s="328">
        <v>482</v>
      </c>
      <c r="E49" t="s" s="328">
        <v>20</v>
      </c>
      <c r="F49" s="307"/>
      <c r="G49" s="251">
        <v>4.835</v>
      </c>
      <c r="H49" s="330"/>
      <c r="I49" s="99"/>
    </row>
    <row r="50" ht="22.5" customHeight="1">
      <c r="A50" t="s" s="326">
        <v>17</v>
      </c>
      <c r="B50" s="55">
        <v>46306</v>
      </c>
      <c r="C50" t="s" s="57">
        <v>1253</v>
      </c>
      <c r="D50" t="s" s="327">
        <v>412</v>
      </c>
      <c r="E50" t="s" s="327">
        <v>20</v>
      </c>
      <c r="F50" s="65"/>
      <c r="G50" s="59">
        <v>3.06</v>
      </c>
      <c r="H50" s="331"/>
      <c r="I50" s="245"/>
    </row>
    <row r="51" ht="22.5" customHeight="1">
      <c r="A51" t="s" s="249">
        <v>17</v>
      </c>
      <c r="B51" s="247">
        <v>46439</v>
      </c>
      <c r="C51" t="s" s="249">
        <v>1273</v>
      </c>
      <c r="D51" t="s" s="328">
        <v>244</v>
      </c>
      <c r="E51" t="s" s="328">
        <v>22</v>
      </c>
      <c r="F51" s="307"/>
      <c r="G51" s="251">
        <v>5.714</v>
      </c>
      <c r="H51" s="330"/>
      <c r="I51" s="99"/>
    </row>
    <row r="52" ht="22.5" customHeight="1">
      <c r="A52" t="s" s="326">
        <v>17</v>
      </c>
      <c r="B52" s="55">
        <v>82914</v>
      </c>
      <c r="C52" t="s" s="57">
        <v>1273</v>
      </c>
      <c r="D52" t="s" s="327">
        <v>93</v>
      </c>
      <c r="E52" t="s" s="327">
        <v>22</v>
      </c>
      <c r="F52" s="65"/>
      <c r="G52" s="59">
        <v>5.22</v>
      </c>
      <c r="H52" s="331"/>
      <c r="I52" s="245"/>
    </row>
    <row r="53" ht="22.5" customHeight="1">
      <c r="A53" t="s" s="249">
        <v>17</v>
      </c>
      <c r="B53" s="247">
        <v>82654</v>
      </c>
      <c r="C53" t="s" s="249">
        <v>1273</v>
      </c>
      <c r="D53" t="s" s="328">
        <v>21</v>
      </c>
      <c r="E53" t="s" s="328">
        <v>22</v>
      </c>
      <c r="F53" s="307"/>
      <c r="G53" s="251">
        <v>5.038</v>
      </c>
      <c r="H53" s="330"/>
      <c r="I53" s="99"/>
    </row>
    <row r="54" ht="22.5" customHeight="1">
      <c r="A54" t="s" s="326">
        <v>17</v>
      </c>
      <c r="B54" s="55">
        <v>82996</v>
      </c>
      <c r="C54" t="s" s="57">
        <v>1273</v>
      </c>
      <c r="D54" t="s" s="327">
        <v>92</v>
      </c>
      <c r="E54" t="s" s="327">
        <v>22</v>
      </c>
      <c r="F54" s="65"/>
      <c r="G54" s="59">
        <v>4.98</v>
      </c>
      <c r="H54" s="333"/>
      <c r="I54" s="245"/>
    </row>
    <row r="55" ht="22.5" customHeight="1">
      <c r="A55" t="s" s="249">
        <v>17</v>
      </c>
      <c r="B55" s="247">
        <v>81708</v>
      </c>
      <c r="C55" t="s" s="249">
        <v>1273</v>
      </c>
      <c r="D55" t="s" s="328">
        <v>23</v>
      </c>
      <c r="E55" t="s" s="328">
        <v>22</v>
      </c>
      <c r="F55" s="307"/>
      <c r="G55" s="251">
        <v>4.44</v>
      </c>
      <c r="H55" s="252"/>
      <c r="I55" s="99"/>
    </row>
    <row r="56" ht="22.5" customHeight="1">
      <c r="A56" t="s" s="326">
        <v>17</v>
      </c>
      <c r="B56" s="55">
        <v>40052</v>
      </c>
      <c r="C56" t="s" s="57">
        <v>1273</v>
      </c>
      <c r="D56" t="s" s="327">
        <v>50</v>
      </c>
      <c r="E56" t="s" s="327">
        <v>22</v>
      </c>
      <c r="F56" s="65"/>
      <c r="G56" s="59">
        <v>4.393</v>
      </c>
      <c r="H56" s="65"/>
      <c r="I56" s="245"/>
    </row>
    <row r="57" ht="22.5" customHeight="1">
      <c r="A57" t="s" s="249">
        <v>17</v>
      </c>
      <c r="B57" s="247">
        <v>81348</v>
      </c>
      <c r="C57" t="s" s="249">
        <v>1273</v>
      </c>
      <c r="D57" t="s" s="328">
        <v>89</v>
      </c>
      <c r="E57" t="s" s="328">
        <v>22</v>
      </c>
      <c r="F57" s="307"/>
      <c r="G57" s="251">
        <v>4.2</v>
      </c>
      <c r="H57" s="252"/>
      <c r="I57" s="99"/>
    </row>
    <row r="58" ht="22.5" customHeight="1">
      <c r="A58" t="s" s="326">
        <v>17</v>
      </c>
      <c r="B58" s="55">
        <v>80296</v>
      </c>
      <c r="C58" t="s" s="57">
        <v>1273</v>
      </c>
      <c r="D58" t="s" s="327">
        <v>47</v>
      </c>
      <c r="E58" t="s" s="327">
        <v>22</v>
      </c>
      <c r="F58" s="65"/>
      <c r="G58" s="59">
        <v>3.352</v>
      </c>
      <c r="H58" s="65"/>
      <c r="I58" s="245"/>
    </row>
    <row r="59" ht="22.5" customHeight="1">
      <c r="A59" t="s" s="249">
        <v>17</v>
      </c>
      <c r="B59" s="247">
        <v>81653</v>
      </c>
      <c r="C59" t="s" s="249">
        <v>1273</v>
      </c>
      <c r="D59" t="s" s="328">
        <v>44</v>
      </c>
      <c r="E59" t="s" s="328">
        <v>22</v>
      </c>
      <c r="F59" s="307"/>
      <c r="G59" s="251">
        <v>3.174</v>
      </c>
      <c r="H59" s="252"/>
      <c r="I59" s="99"/>
    </row>
    <row r="60" ht="22.5" customHeight="1">
      <c r="A60" t="s" s="326">
        <v>17</v>
      </c>
      <c r="B60" s="55">
        <v>80333</v>
      </c>
      <c r="C60" t="s" s="57">
        <v>1273</v>
      </c>
      <c r="D60" t="s" s="327">
        <v>31</v>
      </c>
      <c r="E60" t="s" s="327">
        <v>22</v>
      </c>
      <c r="F60" s="65"/>
      <c r="G60" s="59">
        <v>2.86</v>
      </c>
      <c r="H60" s="65"/>
      <c r="I60" s="245"/>
    </row>
    <row r="61" ht="22.5" customHeight="1">
      <c r="A61" t="s" s="249">
        <v>17</v>
      </c>
      <c r="B61" s="247">
        <v>81233</v>
      </c>
      <c r="C61" t="s" s="249">
        <v>1273</v>
      </c>
      <c r="D61" t="s" s="328">
        <v>108</v>
      </c>
      <c r="E61" t="s" s="328">
        <v>22</v>
      </c>
      <c r="F61" s="307"/>
      <c r="G61" s="251">
        <v>2.418</v>
      </c>
      <c r="H61" s="252"/>
      <c r="I61" s="99"/>
    </row>
    <row r="62" ht="22.5" customHeight="1">
      <c r="A62" t="s" s="326">
        <v>17</v>
      </c>
      <c r="B62" s="55">
        <v>81244</v>
      </c>
      <c r="C62" t="s" s="57">
        <v>1273</v>
      </c>
      <c r="D62" t="s" s="327">
        <v>48</v>
      </c>
      <c r="E62" t="s" s="327">
        <v>22</v>
      </c>
      <c r="F62" s="65"/>
      <c r="G62" s="59">
        <v>2.38</v>
      </c>
      <c r="H62" s="329"/>
      <c r="I62" s="245"/>
    </row>
    <row r="63" ht="22.5" customHeight="1">
      <c r="A63" t="s" s="249">
        <v>17</v>
      </c>
      <c r="B63" s="247">
        <v>47301</v>
      </c>
      <c r="C63" t="s" s="249">
        <v>1273</v>
      </c>
      <c r="D63" t="s" s="328">
        <v>45</v>
      </c>
      <c r="E63" t="s" s="328">
        <v>22</v>
      </c>
      <c r="F63" s="307"/>
      <c r="G63" s="251">
        <v>2.309</v>
      </c>
      <c r="H63" s="332"/>
      <c r="I63" s="99"/>
    </row>
    <row r="64" ht="22.5" customHeight="1">
      <c r="A64" t="s" s="326">
        <v>17</v>
      </c>
      <c r="B64" s="55">
        <v>81235</v>
      </c>
      <c r="C64" t="s" s="57">
        <v>1273</v>
      </c>
      <c r="D64" t="s" s="327">
        <v>46</v>
      </c>
      <c r="E64" t="s" s="327">
        <v>22</v>
      </c>
      <c r="F64" s="65"/>
      <c r="G64" s="59">
        <v>1.078</v>
      </c>
      <c r="H64" s="65"/>
      <c r="I64" s="245"/>
    </row>
    <row r="65" ht="22.5" customHeight="1">
      <c r="A65" t="s" s="249">
        <v>17</v>
      </c>
      <c r="B65" s="247">
        <v>80001</v>
      </c>
      <c r="C65" t="s" s="249">
        <v>1273</v>
      </c>
      <c r="D65" t="s" s="328">
        <v>67</v>
      </c>
      <c r="E65" t="s" s="328">
        <v>22</v>
      </c>
      <c r="F65" s="307"/>
      <c r="G65" s="251">
        <v>0.625</v>
      </c>
      <c r="H65" s="312"/>
      <c r="I65" s="99"/>
    </row>
    <row r="66" ht="22.5" customHeight="1">
      <c r="A66" t="s" s="326">
        <v>17</v>
      </c>
      <c r="B66" s="55">
        <v>80520</v>
      </c>
      <c r="C66" t="s" s="57">
        <v>1273</v>
      </c>
      <c r="D66" t="s" s="327">
        <v>69</v>
      </c>
      <c r="E66" t="s" s="327">
        <v>35</v>
      </c>
      <c r="F66" s="65"/>
      <c r="G66" s="59">
        <v>7.335</v>
      </c>
      <c r="H66" s="333"/>
      <c r="I66" s="245"/>
    </row>
    <row r="67" ht="22.5" customHeight="1">
      <c r="A67" t="s" s="249">
        <v>17</v>
      </c>
      <c r="B67" s="247">
        <v>81118</v>
      </c>
      <c r="C67" t="s" s="249">
        <v>1273</v>
      </c>
      <c r="D67" t="s" s="328">
        <v>1276</v>
      </c>
      <c r="E67" t="s" s="328">
        <v>35</v>
      </c>
      <c r="F67" s="307"/>
      <c r="G67" s="251">
        <v>6.354</v>
      </c>
      <c r="H67" s="252"/>
      <c r="I67" s="99"/>
    </row>
    <row r="68" ht="22.5" customHeight="1">
      <c r="A68" t="s" s="326">
        <v>17</v>
      </c>
      <c r="B68" s="55">
        <v>80028</v>
      </c>
      <c r="C68" t="s" s="57">
        <v>1273</v>
      </c>
      <c r="D68" t="s" s="327">
        <v>36</v>
      </c>
      <c r="E68" t="s" s="327">
        <v>35</v>
      </c>
      <c r="F68" s="65"/>
      <c r="G68" s="59">
        <v>2.363</v>
      </c>
      <c r="H68" s="65"/>
      <c r="I68" s="245"/>
    </row>
    <row r="69" ht="22.5" customHeight="1">
      <c r="A69" t="s" s="249">
        <v>17</v>
      </c>
      <c r="B69" s="247">
        <v>80043</v>
      </c>
      <c r="C69" t="s" s="249">
        <v>1273</v>
      </c>
      <c r="D69" t="s" s="328">
        <v>34</v>
      </c>
      <c r="E69" t="s" s="328">
        <v>35</v>
      </c>
      <c r="F69" s="307"/>
      <c r="G69" s="251">
        <v>1.643</v>
      </c>
      <c r="H69" s="312"/>
      <c r="I69" s="99"/>
    </row>
    <row r="70" ht="22.5" customHeight="1">
      <c r="A70" t="s" s="326">
        <v>17</v>
      </c>
      <c r="B70" s="55">
        <v>81984</v>
      </c>
      <c r="C70" t="s" s="57">
        <v>1273</v>
      </c>
      <c r="D70" t="s" s="327">
        <v>78</v>
      </c>
      <c r="E70" t="s" s="327">
        <v>35</v>
      </c>
      <c r="F70" s="65"/>
      <c r="G70" s="59">
        <v>1.561</v>
      </c>
      <c r="H70" s="333"/>
      <c r="I70" s="245"/>
    </row>
    <row r="71" ht="22.5" customHeight="1">
      <c r="A71" t="s" s="249">
        <v>17</v>
      </c>
      <c r="B71" s="247">
        <v>81913</v>
      </c>
      <c r="C71" t="s" s="249">
        <v>1273</v>
      </c>
      <c r="D71" t="s" s="328">
        <v>77</v>
      </c>
      <c r="E71" t="s" s="328">
        <v>35</v>
      </c>
      <c r="F71" s="307"/>
      <c r="G71" s="251">
        <v>1.305</v>
      </c>
      <c r="H71" s="252"/>
      <c r="I71" s="99"/>
    </row>
    <row r="72" ht="22.5" customHeight="1">
      <c r="A72" t="s" s="326">
        <v>17</v>
      </c>
      <c r="B72" s="55">
        <v>80703</v>
      </c>
      <c r="C72" t="s" s="57">
        <v>1273</v>
      </c>
      <c r="D72" t="s" s="327">
        <v>58</v>
      </c>
      <c r="E72" t="s" s="327">
        <v>35</v>
      </c>
      <c r="F72" s="65"/>
      <c r="G72" s="59">
        <v>0.313</v>
      </c>
      <c r="H72" s="65"/>
      <c r="I72" s="245"/>
    </row>
    <row r="73" ht="22.5" customHeight="1">
      <c r="A73" t="s" s="249">
        <v>17</v>
      </c>
      <c r="B73" s="247">
        <v>82572</v>
      </c>
      <c r="C73" t="s" s="249">
        <v>1273</v>
      </c>
      <c r="D73" t="s" s="328">
        <v>109</v>
      </c>
      <c r="E73" t="s" s="328">
        <v>35</v>
      </c>
      <c r="F73" s="307"/>
      <c r="G73" s="251">
        <v>0.252</v>
      </c>
      <c r="H73" s="252"/>
      <c r="I73" s="99"/>
    </row>
    <row r="74" ht="22.5" customHeight="1">
      <c r="A74" t="s" s="326">
        <v>17</v>
      </c>
      <c r="B74" s="55">
        <v>82576</v>
      </c>
      <c r="C74" t="s" s="57">
        <v>1273</v>
      </c>
      <c r="D74" t="s" s="327">
        <v>79</v>
      </c>
      <c r="E74" t="s" s="327">
        <v>35</v>
      </c>
      <c r="F74" s="65"/>
      <c r="G74" s="59">
        <v>0.223</v>
      </c>
      <c r="H74" s="329"/>
      <c r="I74" s="245"/>
    </row>
    <row r="75" ht="22.5" customHeight="1">
      <c r="A75" t="s" s="249">
        <v>17</v>
      </c>
      <c r="B75" s="247">
        <v>82871</v>
      </c>
      <c r="C75" t="s" s="249">
        <v>1273</v>
      </c>
      <c r="D75" t="s" s="328">
        <v>81</v>
      </c>
      <c r="E75" t="s" s="328">
        <v>35</v>
      </c>
      <c r="F75" s="307"/>
      <c r="G75" s="251">
        <v>0.222</v>
      </c>
      <c r="H75" s="332"/>
      <c r="I75" s="99"/>
    </row>
    <row r="76" ht="22.5" customHeight="1">
      <c r="A76" t="s" s="326">
        <v>17</v>
      </c>
      <c r="B76" s="55">
        <v>80838</v>
      </c>
      <c r="C76" t="s" s="57">
        <v>1273</v>
      </c>
      <c r="D76" t="s" s="327">
        <v>110</v>
      </c>
      <c r="E76" t="s" s="327">
        <v>35</v>
      </c>
      <c r="F76" s="65"/>
      <c r="G76" s="59">
        <v>0.195</v>
      </c>
      <c r="H76" s="65"/>
      <c r="I76" s="245"/>
    </row>
    <row r="77" ht="22.5" customHeight="1">
      <c r="A77" t="s" s="249">
        <v>17</v>
      </c>
      <c r="B77" s="247">
        <v>81675</v>
      </c>
      <c r="C77" t="s" s="249">
        <v>1273</v>
      </c>
      <c r="D77" t="s" s="328">
        <v>80</v>
      </c>
      <c r="E77" t="s" s="328">
        <v>35</v>
      </c>
      <c r="F77" s="307"/>
      <c r="G77" s="251">
        <v>0.159</v>
      </c>
      <c r="H77" s="312"/>
      <c r="I77" s="99"/>
    </row>
    <row r="78" ht="22.5" customHeight="1">
      <c r="A78" t="s" s="326">
        <v>17</v>
      </c>
      <c r="B78" s="55">
        <v>81896</v>
      </c>
      <c r="C78" t="s" s="57">
        <v>1273</v>
      </c>
      <c r="D78" t="s" s="327">
        <v>112</v>
      </c>
      <c r="E78" t="s" s="327">
        <v>35</v>
      </c>
      <c r="F78" s="65"/>
      <c r="G78" s="59">
        <v>0.133</v>
      </c>
      <c r="H78" s="331"/>
      <c r="I78" s="245"/>
    </row>
    <row r="79" ht="22.5" customHeight="1">
      <c r="A79" t="s" s="249">
        <v>17</v>
      </c>
      <c r="B79" s="247">
        <v>82506</v>
      </c>
      <c r="C79" t="s" s="249">
        <v>1273</v>
      </c>
      <c r="D79" t="s" s="328">
        <v>111</v>
      </c>
      <c r="E79" t="s" s="328">
        <v>35</v>
      </c>
      <c r="F79" s="307"/>
      <c r="G79" s="251">
        <v>0.12</v>
      </c>
      <c r="H79" s="332"/>
      <c r="I79" s="99"/>
    </row>
    <row r="80" ht="22.5" customHeight="1">
      <c r="A80" t="s" s="326">
        <v>17</v>
      </c>
      <c r="B80" s="55">
        <v>81645</v>
      </c>
      <c r="C80" t="s" s="57">
        <v>1273</v>
      </c>
      <c r="D80" t="s" s="327">
        <v>40</v>
      </c>
      <c r="E80" t="s" s="327">
        <v>20</v>
      </c>
      <c r="F80" s="65"/>
      <c r="G80" s="59">
        <f>6.44*2</f>
        <v>12.88</v>
      </c>
      <c r="H80" s="65"/>
      <c r="I80" s="245"/>
    </row>
    <row r="81" ht="22.5" customHeight="1">
      <c r="A81" t="s" s="256">
        <v>17</v>
      </c>
      <c r="B81" s="254">
        <v>11530</v>
      </c>
      <c r="C81" t="s" s="256">
        <v>1257</v>
      </c>
      <c r="D81" t="s" s="334">
        <v>250</v>
      </c>
      <c r="E81" t="s" s="334">
        <v>251</v>
      </c>
      <c r="F81" s="312"/>
      <c r="G81" s="258">
        <v>0.8129999999999999</v>
      </c>
      <c r="H81" s="259"/>
      <c r="I81" s="99"/>
    </row>
  </sheetData>
  <pageMargins left="0.25" right="0.25" top="0.75" bottom="0.75" header="0.3" footer="0.3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/>
  </sheetViews>
  <sheetFormatPr defaultColWidth="10.8333" defaultRowHeight="15" customHeight="1" outlineLevelRow="0" outlineLevelCol="0"/>
  <cols>
    <col min="1" max="1" width="74.3516" style="335" customWidth="1"/>
    <col min="2" max="2" width="27.5" style="335" customWidth="1"/>
    <col min="3" max="3" width="57.3516" style="335" customWidth="1"/>
    <col min="4" max="4" width="81.5" style="335" customWidth="1"/>
    <col min="5" max="5" width="36.8516" style="335" customWidth="1"/>
    <col min="6" max="6" width="23.5" style="335" customWidth="1"/>
    <col min="7" max="7" width="22" style="335" customWidth="1"/>
    <col min="8" max="8" hidden="1" width="10.8333" style="335" customWidth="1"/>
    <col min="9" max="9" width="10.8516" style="335" customWidth="1"/>
    <col min="10" max="16384" width="10.8516" style="335" customWidth="1"/>
  </cols>
  <sheetData>
    <row r="1" ht="34.5" customHeight="1">
      <c r="A1" t="s" s="323">
        <v>1277</v>
      </c>
      <c r="B1" s="206"/>
      <c r="C1" s="262"/>
      <c r="D1" s="206"/>
      <c r="E1" s="262"/>
      <c r="F1" s="206"/>
      <c r="G1" s="206"/>
      <c r="H1" s="206"/>
      <c r="I1" s="99"/>
    </row>
    <row r="2" ht="18" customHeight="1">
      <c r="A2" t="s" s="324">
        <v>1245</v>
      </c>
      <c r="B2" t="s" s="34">
        <v>1246</v>
      </c>
      <c r="C2" t="s" s="38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24.6" customHeight="1">
      <c r="A3" t="s" s="236">
        <v>370</v>
      </c>
      <c r="B3" s="336">
        <v>76574</v>
      </c>
      <c r="C3" t="s" s="236">
        <v>1278</v>
      </c>
      <c r="D3" t="s" s="325">
        <v>373</v>
      </c>
      <c r="E3" t="s" s="235">
        <v>66</v>
      </c>
      <c r="F3" s="298"/>
      <c r="G3" s="238">
        <v>20.016</v>
      </c>
      <c r="H3" s="298"/>
      <c r="I3" s="99"/>
    </row>
    <row r="4" ht="24.6" customHeight="1">
      <c r="A4" t="s" s="326">
        <v>370</v>
      </c>
      <c r="B4" s="58">
        <v>75485</v>
      </c>
      <c r="C4" t="s" s="57">
        <v>1279</v>
      </c>
      <c r="D4" t="s" s="327">
        <v>450</v>
      </c>
      <c r="E4" t="s" s="56">
        <v>20</v>
      </c>
      <c r="F4" s="65"/>
      <c r="G4" s="59">
        <v>5.385</v>
      </c>
      <c r="H4" s="65"/>
      <c r="I4" s="245"/>
    </row>
    <row r="5" ht="24.6" customHeight="1">
      <c r="A5" t="s" s="249">
        <v>370</v>
      </c>
      <c r="B5" s="337">
        <v>76497</v>
      </c>
      <c r="C5" t="s" s="249">
        <v>1279</v>
      </c>
      <c r="D5" t="s" s="328">
        <v>453</v>
      </c>
      <c r="E5" t="s" s="248">
        <v>20</v>
      </c>
      <c r="F5" s="307"/>
      <c r="G5" s="251">
        <v>2.912</v>
      </c>
      <c r="H5" s="307"/>
      <c r="I5" s="99"/>
    </row>
    <row r="6" ht="24.6" customHeight="1">
      <c r="A6" t="s" s="326">
        <v>370</v>
      </c>
      <c r="B6" s="58">
        <v>37690</v>
      </c>
      <c r="C6" t="s" s="57">
        <v>1250</v>
      </c>
      <c r="D6" t="s" s="327">
        <v>401</v>
      </c>
      <c r="E6" t="s" s="56">
        <v>20</v>
      </c>
      <c r="F6" s="65"/>
      <c r="G6" s="59">
        <v>7.82</v>
      </c>
      <c r="H6" s="65"/>
      <c r="I6" s="245"/>
    </row>
    <row r="7" ht="24.6" customHeight="1">
      <c r="A7" t="s" s="249">
        <v>370</v>
      </c>
      <c r="B7" s="337">
        <v>39116</v>
      </c>
      <c r="C7" t="s" s="249">
        <v>1250</v>
      </c>
      <c r="D7" t="s" s="328">
        <v>375</v>
      </c>
      <c r="E7" t="s" s="248">
        <v>20</v>
      </c>
      <c r="F7" s="307"/>
      <c r="G7" s="251">
        <v>7.033</v>
      </c>
      <c r="H7" s="307"/>
      <c r="I7" s="99"/>
    </row>
    <row r="8" ht="24.6" customHeight="1">
      <c r="A8" t="s" s="326">
        <v>370</v>
      </c>
      <c r="B8" s="58">
        <v>74532</v>
      </c>
      <c r="C8" t="s" s="57">
        <v>1250</v>
      </c>
      <c r="D8" t="s" s="327">
        <v>473</v>
      </c>
      <c r="E8" t="s" s="56">
        <v>20</v>
      </c>
      <c r="F8" s="65"/>
      <c r="G8" s="59">
        <v>6.165</v>
      </c>
      <c r="H8" s="65"/>
      <c r="I8" s="245"/>
    </row>
    <row r="9" ht="24.6" customHeight="1">
      <c r="A9" t="s" s="249">
        <v>370</v>
      </c>
      <c r="B9" s="337">
        <v>74531</v>
      </c>
      <c r="C9" t="s" s="249">
        <v>1250</v>
      </c>
      <c r="D9" t="s" s="328">
        <v>472</v>
      </c>
      <c r="E9" t="s" s="248">
        <v>20</v>
      </c>
      <c r="F9" s="307"/>
      <c r="G9" s="251">
        <v>5.275</v>
      </c>
      <c r="H9" s="307"/>
      <c r="I9" s="99"/>
    </row>
    <row r="10" ht="24.6" customHeight="1">
      <c r="A10" t="s" s="326">
        <v>370</v>
      </c>
      <c r="B10" s="58">
        <v>71522</v>
      </c>
      <c r="C10" t="s" s="57">
        <v>1250</v>
      </c>
      <c r="D10" t="s" s="327">
        <v>414</v>
      </c>
      <c r="E10" t="s" s="56">
        <v>20</v>
      </c>
      <c r="F10" s="65"/>
      <c r="G10" s="59">
        <v>3.516</v>
      </c>
      <c r="H10" s="65"/>
      <c r="I10" s="245"/>
    </row>
    <row r="11" ht="24.6" customHeight="1">
      <c r="A11" t="s" s="249">
        <v>370</v>
      </c>
      <c r="B11" s="337">
        <v>39438</v>
      </c>
      <c r="C11" t="s" s="249">
        <v>1250</v>
      </c>
      <c r="D11" t="s" s="328">
        <v>394</v>
      </c>
      <c r="E11" t="s" s="248">
        <v>20</v>
      </c>
      <c r="F11" s="307"/>
      <c r="G11" s="251">
        <v>2.999</v>
      </c>
      <c r="H11" s="307"/>
      <c r="I11" s="99"/>
    </row>
    <row r="12" ht="24.6" customHeight="1">
      <c r="A12" t="s" s="326">
        <v>370</v>
      </c>
      <c r="B12" s="58">
        <v>39622</v>
      </c>
      <c r="C12" t="s" s="57">
        <v>1280</v>
      </c>
      <c r="D12" t="s" s="327">
        <v>451</v>
      </c>
      <c r="E12" t="s" s="56">
        <v>20</v>
      </c>
      <c r="F12" s="65"/>
      <c r="G12" s="59">
        <v>4.055</v>
      </c>
      <c r="H12" s="65"/>
      <c r="I12" s="245"/>
    </row>
    <row r="13" ht="24.6" customHeight="1">
      <c r="A13" t="s" s="249">
        <v>370</v>
      </c>
      <c r="B13" s="337">
        <v>35749</v>
      </c>
      <c r="C13" t="s" s="249">
        <v>1280</v>
      </c>
      <c r="D13" t="s" s="328">
        <v>466</v>
      </c>
      <c r="E13" t="s" s="248">
        <v>20</v>
      </c>
      <c r="F13" s="307"/>
      <c r="G13" s="251">
        <v>1.837</v>
      </c>
      <c r="H13" s="307"/>
      <c r="I13" s="99"/>
    </row>
    <row r="14" ht="24.6" customHeight="1">
      <c r="A14" t="s" s="326">
        <v>370</v>
      </c>
      <c r="B14" s="58">
        <v>39619</v>
      </c>
      <c r="C14" t="s" s="57">
        <v>1280</v>
      </c>
      <c r="D14" t="s" s="327">
        <v>386</v>
      </c>
      <c r="E14" t="s" s="56">
        <v>20</v>
      </c>
      <c r="F14" s="65"/>
      <c r="G14" s="59">
        <v>1.264</v>
      </c>
      <c r="H14" s="65"/>
      <c r="I14" s="245"/>
    </row>
    <row r="15" ht="24.6" customHeight="1">
      <c r="A15" t="s" s="249">
        <v>370</v>
      </c>
      <c r="B15" s="337">
        <v>76833</v>
      </c>
      <c r="C15" t="s" s="249">
        <v>1280</v>
      </c>
      <c r="D15" t="s" s="328">
        <v>438</v>
      </c>
      <c r="E15" t="s" s="248">
        <v>20</v>
      </c>
      <c r="F15" s="307"/>
      <c r="G15" s="251">
        <v>1.112</v>
      </c>
      <c r="H15" s="307"/>
      <c r="I15" s="99"/>
    </row>
    <row r="16" ht="24.6" customHeight="1">
      <c r="A16" t="s" s="326">
        <v>370</v>
      </c>
      <c r="B16" s="58">
        <v>39610</v>
      </c>
      <c r="C16" t="s" s="57">
        <v>1280</v>
      </c>
      <c r="D16" t="s" s="327">
        <v>465</v>
      </c>
      <c r="E16" t="s" s="56">
        <v>20</v>
      </c>
      <c r="F16" s="65"/>
      <c r="G16" s="59">
        <v>0.958</v>
      </c>
      <c r="H16" s="65"/>
      <c r="I16" s="245"/>
    </row>
    <row r="17" ht="24.6" customHeight="1">
      <c r="A17" t="s" s="249">
        <v>370</v>
      </c>
      <c r="B17" s="337">
        <v>71168</v>
      </c>
      <c r="C17" t="s" s="249">
        <v>1251</v>
      </c>
      <c r="D17" t="s" s="328">
        <v>392</v>
      </c>
      <c r="E17" t="s" s="248">
        <v>20</v>
      </c>
      <c r="F17" s="307"/>
      <c r="G17" s="251">
        <v>4.063</v>
      </c>
      <c r="H17" s="307"/>
      <c r="I17" s="99"/>
    </row>
    <row r="18" ht="24.6" customHeight="1">
      <c r="A18" t="s" s="326">
        <v>370</v>
      </c>
      <c r="B18" s="58">
        <v>76936</v>
      </c>
      <c r="C18" t="s" s="57">
        <v>1251</v>
      </c>
      <c r="D18" t="s" s="327">
        <v>371</v>
      </c>
      <c r="E18" t="s" s="56">
        <v>20</v>
      </c>
      <c r="F18" s="65"/>
      <c r="G18" s="59">
        <v>3.685</v>
      </c>
      <c r="H18" s="65"/>
      <c r="I18" s="245"/>
    </row>
    <row r="19" ht="24.6" customHeight="1">
      <c r="A19" t="s" s="249">
        <v>370</v>
      </c>
      <c r="B19" s="337">
        <v>70214</v>
      </c>
      <c r="C19" t="s" s="249">
        <v>1251</v>
      </c>
      <c r="D19" t="s" s="328">
        <v>449</v>
      </c>
      <c r="E19" t="s" s="248">
        <v>20</v>
      </c>
      <c r="F19" s="307"/>
      <c r="G19" s="251">
        <v>2.186</v>
      </c>
      <c r="H19" s="307"/>
      <c r="I19" s="99"/>
    </row>
    <row r="20" ht="24.6" customHeight="1">
      <c r="A20" t="s" s="326">
        <v>370</v>
      </c>
      <c r="B20" s="58">
        <v>72632</v>
      </c>
      <c r="C20" t="s" s="57">
        <v>1252</v>
      </c>
      <c r="D20" t="s" s="327">
        <v>416</v>
      </c>
      <c r="E20" t="s" s="56">
        <v>20</v>
      </c>
      <c r="F20" s="65"/>
      <c r="G20" s="59">
        <v>2.622</v>
      </c>
      <c r="H20" s="65"/>
      <c r="I20" s="245"/>
    </row>
    <row r="21" ht="24.6" customHeight="1">
      <c r="A21" t="s" s="249">
        <v>370</v>
      </c>
      <c r="B21" s="337">
        <v>71597</v>
      </c>
      <c r="C21" t="s" s="249">
        <v>1252</v>
      </c>
      <c r="D21" t="s" s="328">
        <v>471</v>
      </c>
      <c r="E21" t="s" s="248">
        <v>20</v>
      </c>
      <c r="F21" s="307"/>
      <c r="G21" s="251">
        <v>1.624</v>
      </c>
      <c r="H21" s="307"/>
      <c r="I21" s="99"/>
    </row>
    <row r="22" ht="24.6" customHeight="1">
      <c r="A22" t="s" s="326">
        <v>370</v>
      </c>
      <c r="B22" s="58">
        <v>35547</v>
      </c>
      <c r="C22" t="s" s="57">
        <v>1252</v>
      </c>
      <c r="D22" t="s" s="327">
        <v>470</v>
      </c>
      <c r="E22" t="s" s="56">
        <v>20</v>
      </c>
      <c r="F22" s="65"/>
      <c r="G22" s="59">
        <v>1.291</v>
      </c>
      <c r="H22" s="65"/>
      <c r="I22" s="245"/>
    </row>
    <row r="23" ht="24.6" customHeight="1">
      <c r="A23" t="s" s="249">
        <v>370</v>
      </c>
      <c r="B23" s="337">
        <v>71593</v>
      </c>
      <c r="C23" t="s" s="249">
        <v>1252</v>
      </c>
      <c r="D23" t="s" s="328">
        <v>1281</v>
      </c>
      <c r="E23" t="s" s="248">
        <v>20</v>
      </c>
      <c r="F23" s="307"/>
      <c r="G23" s="251">
        <v>1.187</v>
      </c>
      <c r="H23" s="307"/>
      <c r="I23" s="99"/>
    </row>
    <row r="24" ht="24.6" customHeight="1">
      <c r="A24" t="s" s="326">
        <v>370</v>
      </c>
      <c r="B24" s="58">
        <v>38892</v>
      </c>
      <c r="C24" t="s" s="57">
        <v>1252</v>
      </c>
      <c r="D24" t="s" s="327">
        <v>389</v>
      </c>
      <c r="E24" t="s" s="56">
        <v>20</v>
      </c>
      <c r="F24" s="65"/>
      <c r="G24" s="59">
        <v>1.064</v>
      </c>
      <c r="H24" s="65"/>
      <c r="I24" s="245"/>
    </row>
    <row r="25" ht="24.6" customHeight="1">
      <c r="A25" t="s" s="249">
        <v>370</v>
      </c>
      <c r="B25" s="337">
        <v>38887</v>
      </c>
      <c r="C25" t="s" s="249">
        <v>1252</v>
      </c>
      <c r="D25" t="s" s="328">
        <v>456</v>
      </c>
      <c r="E25" t="s" s="248">
        <v>20</v>
      </c>
      <c r="F25" s="307"/>
      <c r="G25" s="251">
        <v>1.024</v>
      </c>
      <c r="H25" s="307"/>
      <c r="I25" s="99"/>
    </row>
    <row r="26" ht="24.6" customHeight="1">
      <c r="A26" t="s" s="326">
        <v>370</v>
      </c>
      <c r="B26" s="58">
        <v>38904</v>
      </c>
      <c r="C26" t="s" s="57">
        <v>1252</v>
      </c>
      <c r="D26" t="s" s="327">
        <v>443</v>
      </c>
      <c r="E26" t="s" s="56">
        <v>20</v>
      </c>
      <c r="F26" s="65"/>
      <c r="G26" s="59">
        <v>0.984</v>
      </c>
      <c r="H26" s="65"/>
      <c r="I26" s="245"/>
    </row>
    <row r="27" ht="24.6" customHeight="1">
      <c r="A27" t="s" s="249">
        <v>370</v>
      </c>
      <c r="B27" s="337">
        <v>76871</v>
      </c>
      <c r="C27" t="s" s="249">
        <v>1282</v>
      </c>
      <c r="D27" t="s" s="328">
        <v>415</v>
      </c>
      <c r="E27" t="s" s="248">
        <v>20</v>
      </c>
      <c r="F27" s="307"/>
      <c r="G27" s="251">
        <v>15.9</v>
      </c>
      <c r="H27" s="307"/>
      <c r="I27" s="99"/>
    </row>
    <row r="28" ht="24.6" customHeight="1">
      <c r="A28" t="s" s="326">
        <v>370</v>
      </c>
      <c r="B28" s="58">
        <v>76864</v>
      </c>
      <c r="C28" t="s" s="57">
        <v>1282</v>
      </c>
      <c r="D28" t="s" s="327">
        <v>423</v>
      </c>
      <c r="E28" t="s" s="56">
        <v>20</v>
      </c>
      <c r="F28" s="65"/>
      <c r="G28" s="59">
        <v>14.69</v>
      </c>
      <c r="H28" s="65"/>
      <c r="I28" s="245"/>
    </row>
    <row r="29" ht="24.6" customHeight="1">
      <c r="A29" t="s" s="249">
        <v>370</v>
      </c>
      <c r="B29" s="337">
        <v>79002</v>
      </c>
      <c r="C29" t="s" s="249">
        <v>1282</v>
      </c>
      <c r="D29" t="s" s="328">
        <v>491</v>
      </c>
      <c r="E29" t="s" s="248">
        <v>20</v>
      </c>
      <c r="F29" s="307"/>
      <c r="G29" s="251">
        <v>12.547</v>
      </c>
      <c r="H29" s="307"/>
      <c r="I29" s="99"/>
    </row>
    <row r="30" ht="24.6" customHeight="1">
      <c r="A30" t="s" s="326">
        <v>370</v>
      </c>
      <c r="B30" s="58">
        <v>76863</v>
      </c>
      <c r="C30" t="s" s="57">
        <v>1282</v>
      </c>
      <c r="D30" t="s" s="327">
        <v>424</v>
      </c>
      <c r="E30" t="s" s="56">
        <v>20</v>
      </c>
      <c r="F30" s="65"/>
      <c r="G30" s="59">
        <v>12.352</v>
      </c>
      <c r="H30" s="65"/>
      <c r="I30" s="245"/>
    </row>
    <row r="31" ht="24.6" customHeight="1">
      <c r="A31" t="s" s="249">
        <v>370</v>
      </c>
      <c r="B31" s="337">
        <v>36318</v>
      </c>
      <c r="C31" t="s" s="249">
        <v>1282</v>
      </c>
      <c r="D31" t="s" s="328">
        <v>425</v>
      </c>
      <c r="E31" t="s" s="248">
        <v>20</v>
      </c>
      <c r="F31" s="307"/>
      <c r="G31" s="251">
        <v>7.67</v>
      </c>
      <c r="H31" s="307"/>
      <c r="I31" s="99"/>
    </row>
    <row r="32" ht="24.6" customHeight="1">
      <c r="A32" t="s" s="326">
        <v>370</v>
      </c>
      <c r="B32" s="58">
        <v>72885</v>
      </c>
      <c r="C32" t="s" s="57">
        <v>1282</v>
      </c>
      <c r="D32" t="s" s="327">
        <v>422</v>
      </c>
      <c r="E32" t="s" s="56">
        <v>20</v>
      </c>
      <c r="F32" s="65"/>
      <c r="G32" s="59">
        <v>6.813</v>
      </c>
      <c r="H32" s="65"/>
      <c r="I32" s="245"/>
    </row>
    <row r="33" ht="24.6" customHeight="1">
      <c r="A33" t="s" s="249">
        <v>370</v>
      </c>
      <c r="B33" s="337">
        <v>38879</v>
      </c>
      <c r="C33" t="s" s="249">
        <v>1282</v>
      </c>
      <c r="D33" t="s" s="328">
        <v>391</v>
      </c>
      <c r="E33" t="s" s="248">
        <v>20</v>
      </c>
      <c r="F33" s="307"/>
      <c r="G33" s="251">
        <v>6.538</v>
      </c>
      <c r="H33" s="307"/>
      <c r="I33" s="99"/>
    </row>
    <row r="34" ht="24.6" customHeight="1">
      <c r="A34" t="s" s="326">
        <v>370</v>
      </c>
      <c r="B34" s="58">
        <v>72528</v>
      </c>
      <c r="C34" t="s" s="57">
        <v>1282</v>
      </c>
      <c r="D34" t="s" s="327">
        <v>372</v>
      </c>
      <c r="E34" t="s" s="56">
        <v>20</v>
      </c>
      <c r="F34" s="65"/>
      <c r="G34" s="59">
        <v>6.411</v>
      </c>
      <c r="H34" s="65"/>
      <c r="I34" s="245"/>
    </row>
    <row r="35" ht="24.6" customHeight="1">
      <c r="A35" t="s" s="249">
        <v>370</v>
      </c>
      <c r="B35" s="337">
        <v>38471</v>
      </c>
      <c r="C35" t="s" s="249">
        <v>1257</v>
      </c>
      <c r="D35" t="s" s="328">
        <v>468</v>
      </c>
      <c r="E35" t="s" s="248">
        <v>20</v>
      </c>
      <c r="F35" s="307"/>
      <c r="G35" s="251">
        <v>4.26</v>
      </c>
      <c r="H35" s="307"/>
      <c r="I35" s="99"/>
    </row>
    <row r="36" ht="24.6" customHeight="1">
      <c r="A36" t="s" s="326">
        <v>370</v>
      </c>
      <c r="B36" s="58">
        <v>5799</v>
      </c>
      <c r="C36" t="s" s="57">
        <v>1257</v>
      </c>
      <c r="D36" t="s" s="327">
        <v>374</v>
      </c>
      <c r="E36" t="s" s="56">
        <v>20</v>
      </c>
      <c r="F36" s="65"/>
      <c r="G36" s="59">
        <v>3.25</v>
      </c>
      <c r="H36" s="65"/>
      <c r="I36" s="245"/>
    </row>
    <row r="37" ht="24.6" customHeight="1">
      <c r="A37" t="s" s="249">
        <v>370</v>
      </c>
      <c r="B37" s="337">
        <v>70229</v>
      </c>
      <c r="C37" t="s" s="249">
        <v>1275</v>
      </c>
      <c r="D37" t="s" s="328">
        <v>487</v>
      </c>
      <c r="E37" t="s" s="248">
        <v>20</v>
      </c>
      <c r="F37" s="307"/>
      <c r="G37" s="251">
        <v>7.363</v>
      </c>
      <c r="H37" s="307"/>
      <c r="I37" s="99"/>
    </row>
    <row r="38" ht="24.6" customHeight="1">
      <c r="A38" t="s" s="326">
        <v>370</v>
      </c>
      <c r="B38" s="58">
        <v>30029</v>
      </c>
      <c r="C38" t="s" s="57">
        <v>1275</v>
      </c>
      <c r="D38" t="s" s="327">
        <v>426</v>
      </c>
      <c r="E38" t="s" s="56">
        <v>20</v>
      </c>
      <c r="F38" s="65"/>
      <c r="G38" s="59">
        <v>7.143</v>
      </c>
      <c r="H38" s="65"/>
      <c r="I38" s="245"/>
    </row>
    <row r="39" ht="24.6" customHeight="1">
      <c r="A39" t="s" s="249">
        <v>370</v>
      </c>
      <c r="B39" s="337">
        <v>73012</v>
      </c>
      <c r="C39" t="s" s="249">
        <v>1275</v>
      </c>
      <c r="D39" t="s" s="328">
        <v>460</v>
      </c>
      <c r="E39" t="s" s="248">
        <v>20</v>
      </c>
      <c r="F39" s="307"/>
      <c r="G39" s="251">
        <v>5.318</v>
      </c>
      <c r="H39" s="312"/>
      <c r="I39" s="99"/>
    </row>
    <row r="40" ht="24.6" customHeight="1">
      <c r="A40" t="s" s="326">
        <v>370</v>
      </c>
      <c r="B40" s="58">
        <v>30714</v>
      </c>
      <c r="C40" t="s" s="57">
        <v>1275</v>
      </c>
      <c r="D40" t="s" s="327">
        <v>483</v>
      </c>
      <c r="E40" t="s" s="56">
        <v>20</v>
      </c>
      <c r="F40" s="65"/>
      <c r="G40" s="59">
        <v>5.055</v>
      </c>
      <c r="H40" s="333"/>
      <c r="I40" s="245"/>
    </row>
    <row r="41" ht="24.6" customHeight="1">
      <c r="A41" t="s" s="249">
        <v>370</v>
      </c>
      <c r="B41" s="337">
        <v>30659</v>
      </c>
      <c r="C41" t="s" s="249">
        <v>1275</v>
      </c>
      <c r="D41" t="s" s="328">
        <v>458</v>
      </c>
      <c r="E41" t="s" s="248">
        <v>20</v>
      </c>
      <c r="F41" s="307"/>
      <c r="G41" s="251">
        <v>4.96</v>
      </c>
      <c r="H41" s="252"/>
      <c r="I41" s="99"/>
    </row>
    <row r="42" ht="24.6" customHeight="1">
      <c r="A42" t="s" s="326">
        <v>370</v>
      </c>
      <c r="B42" s="58">
        <v>34154</v>
      </c>
      <c r="C42" t="s" s="57">
        <v>1253</v>
      </c>
      <c r="D42" t="s" s="327">
        <v>448</v>
      </c>
      <c r="E42" t="s" s="56">
        <v>20</v>
      </c>
      <c r="F42" s="65"/>
      <c r="G42" s="59">
        <v>13.501</v>
      </c>
      <c r="H42" s="66"/>
      <c r="I42" s="245"/>
    </row>
    <row r="43" ht="24.6" customHeight="1">
      <c r="A43" t="s" s="249">
        <v>370</v>
      </c>
      <c r="B43" s="337">
        <v>41002</v>
      </c>
      <c r="C43" t="s" s="249">
        <v>1253</v>
      </c>
      <c r="D43" t="s" s="328">
        <v>489</v>
      </c>
      <c r="E43" t="s" s="248">
        <v>20</v>
      </c>
      <c r="F43" s="307"/>
      <c r="G43" s="251">
        <v>6.538</v>
      </c>
      <c r="H43" s="252"/>
      <c r="I43" s="99"/>
    </row>
    <row r="44" ht="24.6" customHeight="1">
      <c r="A44" t="s" s="326">
        <v>370</v>
      </c>
      <c r="B44" s="58">
        <v>74292</v>
      </c>
      <c r="C44" t="s" s="57">
        <v>1253</v>
      </c>
      <c r="D44" t="s" s="327">
        <v>488</v>
      </c>
      <c r="E44" t="s" s="56">
        <v>20</v>
      </c>
      <c r="F44" s="65"/>
      <c r="G44" s="59">
        <v>5.659</v>
      </c>
      <c r="H44" s="66"/>
      <c r="I44" s="245"/>
    </row>
    <row r="45" ht="24.6" customHeight="1">
      <c r="A45" t="s" s="249">
        <v>370</v>
      </c>
      <c r="B45" s="337">
        <v>4483</v>
      </c>
      <c r="C45" t="s" s="249">
        <v>1253</v>
      </c>
      <c r="D45" t="s" s="328">
        <v>500</v>
      </c>
      <c r="E45" t="s" s="248">
        <v>20</v>
      </c>
      <c r="F45" s="307"/>
      <c r="G45" s="251">
        <v>4.998</v>
      </c>
      <c r="H45" s="252"/>
      <c r="I45" s="99"/>
    </row>
    <row r="46" ht="24.6" customHeight="1">
      <c r="A46" t="s" s="326">
        <v>370</v>
      </c>
      <c r="B46" s="58">
        <v>33690</v>
      </c>
      <c r="C46" t="s" s="57">
        <v>1253</v>
      </c>
      <c r="D46" t="s" s="327">
        <v>395</v>
      </c>
      <c r="E46" t="s" s="56">
        <v>20</v>
      </c>
      <c r="F46" s="65"/>
      <c r="G46" s="59">
        <v>4.099</v>
      </c>
      <c r="H46" s="66"/>
      <c r="I46" s="245"/>
    </row>
    <row r="47" ht="24.6" customHeight="1">
      <c r="A47" t="s" s="249">
        <v>370</v>
      </c>
      <c r="B47" s="337">
        <v>36167</v>
      </c>
      <c r="C47" t="s" s="249">
        <v>1253</v>
      </c>
      <c r="D47" t="s" s="328">
        <v>396</v>
      </c>
      <c r="E47" t="s" s="248">
        <v>20</v>
      </c>
      <c r="F47" s="307"/>
      <c r="G47" s="251">
        <v>3.791</v>
      </c>
      <c r="H47" s="252"/>
      <c r="I47" s="99"/>
    </row>
    <row r="48" ht="24.6" customHeight="1">
      <c r="A48" t="s" s="326">
        <v>370</v>
      </c>
      <c r="B48" s="58">
        <v>35722</v>
      </c>
      <c r="C48" t="s" s="57">
        <v>1253</v>
      </c>
      <c r="D48" t="s" s="327">
        <v>411</v>
      </c>
      <c r="E48" t="s" s="56">
        <v>20</v>
      </c>
      <c r="F48" s="65"/>
      <c r="G48" s="59">
        <v>2.254</v>
      </c>
      <c r="H48" s="66"/>
      <c r="I48" s="245"/>
    </row>
    <row r="49" ht="24.6" customHeight="1">
      <c r="A49" t="s" s="249">
        <v>370</v>
      </c>
      <c r="B49" s="337">
        <v>36413</v>
      </c>
      <c r="C49" t="s" s="249">
        <v>1278</v>
      </c>
      <c r="D49" t="s" s="328">
        <v>494</v>
      </c>
      <c r="E49" t="s" s="248">
        <v>35</v>
      </c>
      <c r="F49" s="307"/>
      <c r="G49" s="251">
        <v>6.98</v>
      </c>
      <c r="H49" s="252"/>
      <c r="I49" s="99"/>
    </row>
    <row r="50" ht="24.6" customHeight="1">
      <c r="A50" t="s" s="326">
        <v>370</v>
      </c>
      <c r="B50" s="58">
        <v>5379</v>
      </c>
      <c r="C50" t="s" s="57">
        <v>1278</v>
      </c>
      <c r="D50" t="s" s="327">
        <v>493</v>
      </c>
      <c r="E50" t="s" s="56">
        <v>35</v>
      </c>
      <c r="F50" s="65"/>
      <c r="G50" s="59">
        <v>5.066</v>
      </c>
      <c r="H50" s="66"/>
      <c r="I50" s="245"/>
    </row>
    <row r="51" ht="24.6" customHeight="1">
      <c r="A51" t="s" s="249">
        <v>370</v>
      </c>
      <c r="B51" s="337">
        <v>36400</v>
      </c>
      <c r="C51" t="s" s="249">
        <v>1278</v>
      </c>
      <c r="D51" t="s" s="328">
        <v>492</v>
      </c>
      <c r="E51" t="s" s="248">
        <v>35</v>
      </c>
      <c r="F51" s="307"/>
      <c r="G51" s="251">
        <v>4.835</v>
      </c>
      <c r="H51" s="252"/>
      <c r="I51" s="99"/>
    </row>
    <row r="52" ht="24.6" customHeight="1">
      <c r="A52" t="s" s="326">
        <v>370</v>
      </c>
      <c r="B52" s="58">
        <v>6367</v>
      </c>
      <c r="C52" t="s" s="57">
        <v>1278</v>
      </c>
      <c r="D52" t="s" s="327">
        <v>431</v>
      </c>
      <c r="E52" t="s" s="56">
        <v>35</v>
      </c>
      <c r="F52" s="65"/>
      <c r="G52" s="59">
        <v>3.582</v>
      </c>
      <c r="H52" s="66"/>
      <c r="I52" s="245"/>
    </row>
    <row r="53" ht="24.6" customHeight="1">
      <c r="A53" t="s" s="249">
        <v>370</v>
      </c>
      <c r="B53" s="337">
        <v>6872</v>
      </c>
      <c r="C53" t="s" s="249">
        <v>1278</v>
      </c>
      <c r="D53" t="s" s="328">
        <v>495</v>
      </c>
      <c r="E53" t="s" s="248">
        <v>35</v>
      </c>
      <c r="F53" s="307"/>
      <c r="G53" s="251">
        <v>1.031</v>
      </c>
      <c r="H53" s="252"/>
      <c r="I53" s="99"/>
    </row>
    <row r="54" ht="24.6" customHeight="1">
      <c r="A54" t="s" s="326">
        <v>370</v>
      </c>
      <c r="B54" s="58">
        <v>73909</v>
      </c>
      <c r="C54" t="s" s="57">
        <v>1278</v>
      </c>
      <c r="D54" t="s" s="327">
        <v>381</v>
      </c>
      <c r="E54" t="s" s="56">
        <v>35</v>
      </c>
      <c r="F54" s="65"/>
      <c r="G54" s="59">
        <v>0.6</v>
      </c>
      <c r="H54" s="66"/>
      <c r="I54" s="245"/>
    </row>
    <row r="55" ht="24.6" customHeight="1">
      <c r="A55" t="s" s="249">
        <v>370</v>
      </c>
      <c r="B55" s="337">
        <v>39894</v>
      </c>
      <c r="C55" t="s" s="249">
        <v>1278</v>
      </c>
      <c r="D55" t="s" s="328">
        <v>433</v>
      </c>
      <c r="E55" t="s" s="248">
        <v>35</v>
      </c>
      <c r="F55" s="307"/>
      <c r="G55" s="251">
        <v>0.584</v>
      </c>
      <c r="H55" s="252"/>
      <c r="I55" s="99"/>
    </row>
    <row r="56" ht="24.6" customHeight="1">
      <c r="A56" t="s" s="326">
        <v>370</v>
      </c>
      <c r="B56" s="58">
        <v>73910</v>
      </c>
      <c r="C56" t="s" s="57">
        <v>1278</v>
      </c>
      <c r="D56" t="s" s="327">
        <v>380</v>
      </c>
      <c r="E56" t="s" s="56">
        <v>35</v>
      </c>
      <c r="F56" s="65"/>
      <c r="G56" s="59">
        <v>0.3</v>
      </c>
      <c r="H56" s="66"/>
      <c r="I56" s="245"/>
    </row>
    <row r="57" ht="24.6" customHeight="1">
      <c r="A57" t="s" s="249">
        <v>370</v>
      </c>
      <c r="B57" s="337">
        <v>71232</v>
      </c>
      <c r="C57" t="s" s="249">
        <v>1278</v>
      </c>
      <c r="D57" t="s" s="328">
        <v>452</v>
      </c>
      <c r="E57" t="s" s="248">
        <v>35</v>
      </c>
      <c r="F57" s="307"/>
      <c r="G57" s="251">
        <v>0.132</v>
      </c>
      <c r="H57" s="252"/>
      <c r="I57" s="99"/>
    </row>
    <row r="58" ht="24.6" customHeight="1">
      <c r="A58" t="s" s="326">
        <v>370</v>
      </c>
      <c r="B58" s="58">
        <v>79614</v>
      </c>
      <c r="C58" t="s" s="57">
        <v>1278</v>
      </c>
      <c r="D58" t="s" s="327">
        <v>432</v>
      </c>
      <c r="E58" t="s" s="56">
        <v>35</v>
      </c>
      <c r="F58" s="65"/>
      <c r="G58" s="59">
        <v>0.389</v>
      </c>
      <c r="H58" s="66"/>
      <c r="I58" s="245"/>
    </row>
    <row r="59" ht="24.6" customHeight="1">
      <c r="A59" t="s" s="249">
        <v>370</v>
      </c>
      <c r="B59" s="337">
        <v>38766</v>
      </c>
      <c r="C59" t="s" s="249">
        <v>1283</v>
      </c>
      <c r="D59" t="s" s="328">
        <v>474</v>
      </c>
      <c r="E59" t="s" s="248">
        <v>35</v>
      </c>
      <c r="F59" s="307"/>
      <c r="G59" s="251">
        <v>2.488</v>
      </c>
      <c r="H59" s="252"/>
      <c r="I59" s="99"/>
    </row>
    <row r="60" ht="24.6" customHeight="1">
      <c r="A60" t="s" s="326">
        <v>370</v>
      </c>
      <c r="B60" s="58">
        <v>5419</v>
      </c>
      <c r="C60" t="s" s="57">
        <v>1283</v>
      </c>
      <c r="D60" t="s" s="327">
        <v>463</v>
      </c>
      <c r="E60" t="s" s="56">
        <v>35</v>
      </c>
      <c r="F60" s="65"/>
      <c r="G60" s="59">
        <v>2.356</v>
      </c>
      <c r="H60" s="66"/>
      <c r="I60" s="245"/>
    </row>
    <row r="61" ht="24.6" customHeight="1">
      <c r="A61" t="s" s="249">
        <v>370</v>
      </c>
      <c r="B61" s="337">
        <v>39665</v>
      </c>
      <c r="C61" t="s" s="249">
        <v>1250</v>
      </c>
      <c r="D61" t="s" s="328">
        <v>403</v>
      </c>
      <c r="E61" t="s" s="248">
        <v>35</v>
      </c>
      <c r="F61" s="307"/>
      <c r="G61" s="251">
        <v>5</v>
      </c>
      <c r="H61" s="252"/>
      <c r="I61" s="99"/>
    </row>
    <row r="62" ht="24.6" customHeight="1">
      <c r="A62" t="s" s="326">
        <v>370</v>
      </c>
      <c r="B62" s="58">
        <v>71440</v>
      </c>
      <c r="C62" t="s" s="57">
        <v>1250</v>
      </c>
      <c r="D62" t="s" s="327">
        <v>400</v>
      </c>
      <c r="E62" t="s" s="56">
        <v>35</v>
      </c>
      <c r="F62" s="65"/>
      <c r="G62" s="59">
        <v>2.8</v>
      </c>
      <c r="H62" s="66"/>
      <c r="I62" s="245"/>
    </row>
    <row r="63" ht="24.6" customHeight="1">
      <c r="A63" t="s" s="249">
        <v>370</v>
      </c>
      <c r="B63" s="337">
        <v>39664</v>
      </c>
      <c r="C63" t="s" s="249">
        <v>1250</v>
      </c>
      <c r="D63" t="s" s="328">
        <v>402</v>
      </c>
      <c r="E63" t="s" s="248">
        <v>35</v>
      </c>
      <c r="F63" s="307"/>
      <c r="G63" s="251">
        <v>2.363</v>
      </c>
      <c r="H63" s="252"/>
      <c r="I63" s="99"/>
    </row>
    <row r="64" ht="24.6" customHeight="1">
      <c r="A64" t="s" s="326">
        <v>370</v>
      </c>
      <c r="B64" s="58">
        <v>5994</v>
      </c>
      <c r="C64" t="s" s="57">
        <v>1284</v>
      </c>
      <c r="D64" t="s" s="327">
        <v>404</v>
      </c>
      <c r="E64" t="s" s="56">
        <v>35</v>
      </c>
      <c r="F64" s="65"/>
      <c r="G64" s="59">
        <v>0.725</v>
      </c>
      <c r="H64" s="65"/>
      <c r="I64" s="245"/>
    </row>
    <row r="65" ht="24.6" customHeight="1">
      <c r="A65" t="s" s="249">
        <v>370</v>
      </c>
      <c r="B65" s="337">
        <v>79521</v>
      </c>
      <c r="C65" t="s" s="249">
        <v>1257</v>
      </c>
      <c r="D65" t="s" s="328">
        <v>383</v>
      </c>
      <c r="E65" t="s" s="248">
        <v>35</v>
      </c>
      <c r="F65" s="307"/>
      <c r="G65" s="251">
        <v>0.3362</v>
      </c>
      <c r="H65" s="307"/>
      <c r="I65" s="99"/>
    </row>
    <row r="66" ht="24.6" customHeight="1">
      <c r="A66" t="s" s="326">
        <v>370</v>
      </c>
      <c r="B66" s="58">
        <v>72334</v>
      </c>
      <c r="C66" t="s" s="57">
        <v>1257</v>
      </c>
      <c r="D66" t="s" s="327">
        <v>382</v>
      </c>
      <c r="E66" t="s" s="56">
        <v>35</v>
      </c>
      <c r="F66" s="65"/>
      <c r="G66" s="59">
        <v>0.2</v>
      </c>
      <c r="H66" s="65"/>
      <c r="I66" s="245"/>
    </row>
    <row r="67" ht="24.6" customHeight="1">
      <c r="A67" t="s" s="249">
        <v>370</v>
      </c>
      <c r="B67" s="337">
        <v>39552</v>
      </c>
      <c r="C67" t="s" s="249">
        <v>1257</v>
      </c>
      <c r="D67" t="s" s="328">
        <v>461</v>
      </c>
      <c r="E67" t="s" s="248">
        <v>35</v>
      </c>
      <c r="F67" s="307"/>
      <c r="G67" s="251">
        <v>1.011</v>
      </c>
      <c r="H67" s="307"/>
      <c r="I67" s="99"/>
    </row>
    <row r="68" ht="24.6" customHeight="1">
      <c r="A68" t="s" s="326">
        <v>370</v>
      </c>
      <c r="B68" s="58">
        <v>4460</v>
      </c>
      <c r="C68" t="s" s="57">
        <v>1257</v>
      </c>
      <c r="D68" t="s" s="327">
        <v>428</v>
      </c>
      <c r="E68" t="s" s="56">
        <v>35</v>
      </c>
      <c r="F68" s="65"/>
      <c r="G68" s="59">
        <v>0.316</v>
      </c>
      <c r="H68" s="65"/>
      <c r="I68" s="245"/>
    </row>
    <row r="69" ht="24.6" customHeight="1">
      <c r="A69" t="s" s="249">
        <v>370</v>
      </c>
      <c r="B69" s="337">
        <v>74281</v>
      </c>
      <c r="C69" t="s" s="249">
        <v>1257</v>
      </c>
      <c r="D69" t="s" s="328">
        <v>462</v>
      </c>
      <c r="E69" t="s" s="248">
        <v>35</v>
      </c>
      <c r="F69" s="307"/>
      <c r="G69" s="251">
        <v>0.08699999999999999</v>
      </c>
      <c r="H69" s="307"/>
      <c r="I69" s="99"/>
    </row>
    <row r="70" ht="24.6" customHeight="1">
      <c r="A70" t="s" s="326">
        <v>370</v>
      </c>
      <c r="B70" s="58">
        <v>71839</v>
      </c>
      <c r="C70" t="s" s="57">
        <v>1257</v>
      </c>
      <c r="D70" t="s" s="327">
        <v>444</v>
      </c>
      <c r="E70" t="s" s="56">
        <v>35</v>
      </c>
      <c r="F70" s="65"/>
      <c r="G70" s="59">
        <v>0.079</v>
      </c>
      <c r="H70" s="65"/>
      <c r="I70" s="245"/>
    </row>
    <row r="71" ht="24.6" customHeight="1">
      <c r="A71" t="s" s="249">
        <v>370</v>
      </c>
      <c r="B71" s="337">
        <v>77646</v>
      </c>
      <c r="C71" t="s" s="249">
        <v>1285</v>
      </c>
      <c r="D71" t="s" s="328">
        <v>378</v>
      </c>
      <c r="E71" t="s" s="248">
        <v>35</v>
      </c>
      <c r="F71" s="307"/>
      <c r="G71" s="251">
        <v>0.702277777777778</v>
      </c>
      <c r="H71" s="307"/>
      <c r="I71" s="99"/>
    </row>
    <row r="72" ht="24.6" customHeight="1">
      <c r="A72" t="s" s="326">
        <v>370</v>
      </c>
      <c r="B72" s="58">
        <v>77925</v>
      </c>
      <c r="C72" t="s" s="57">
        <v>1278</v>
      </c>
      <c r="D72" t="s" s="327">
        <v>406</v>
      </c>
      <c r="E72" t="s" s="56">
        <v>251</v>
      </c>
      <c r="F72" s="65"/>
      <c r="G72" s="59">
        <v>3.526375</v>
      </c>
      <c r="H72" s="65"/>
      <c r="I72" s="245"/>
    </row>
    <row r="73" ht="24.6" customHeight="1">
      <c r="A73" s="257"/>
      <c r="B73" s="257"/>
      <c r="C73" s="257"/>
      <c r="D73" s="311"/>
      <c r="E73" s="258"/>
      <c r="F73" s="312"/>
      <c r="G73" s="258"/>
      <c r="H73" s="312"/>
      <c r="I73" s="99"/>
    </row>
  </sheetData>
  <pageMargins left="0.25" right="0.25" top="0.75" bottom="0.75" header="0.3" footer="0.3"/>
  <pageSetup firstPageNumber="1" fitToHeight="1" fitToWidth="1" scale="41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20.172" style="338" customWidth="1"/>
    <col min="2" max="2" width="20" style="338" customWidth="1"/>
    <col min="3" max="3" width="27.6719" style="338" customWidth="1"/>
    <col min="4" max="4" width="80.5" style="338" customWidth="1"/>
    <col min="5" max="5" width="29.1719" style="338" customWidth="1"/>
    <col min="6" max="6" width="16.1719" style="338" customWidth="1"/>
    <col min="7" max="7" width="16.5" style="338" customWidth="1"/>
    <col min="8" max="8" hidden="1" width="10.8333" style="338" customWidth="1"/>
    <col min="9" max="9" width="10.8516" style="338" customWidth="1"/>
    <col min="10" max="16384" width="10.8516" style="338" customWidth="1"/>
  </cols>
  <sheetData>
    <row r="1" ht="34.5" customHeight="1">
      <c r="A1" t="s" s="339">
        <v>1286</v>
      </c>
      <c r="B1" s="206"/>
      <c r="C1" s="206"/>
      <c r="D1" s="206"/>
      <c r="E1" s="262"/>
      <c r="F1" s="206"/>
      <c r="G1" s="206"/>
      <c r="H1" s="206"/>
      <c r="I1" s="99"/>
    </row>
    <row r="2" ht="18" customHeight="1">
      <c r="A2" t="s" s="33">
        <v>1245</v>
      </c>
      <c r="B2" t="s" s="34">
        <v>1246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40.35" customHeight="1">
      <c r="A3" t="s" s="340">
        <v>177</v>
      </c>
      <c r="B3" s="41">
        <v>92875</v>
      </c>
      <c r="C3" t="s" s="42">
        <v>1287</v>
      </c>
      <c r="D3" t="s" s="341">
        <v>189</v>
      </c>
      <c r="E3" t="s" s="42">
        <v>20</v>
      </c>
      <c r="F3" s="315"/>
      <c r="G3" s="45">
        <v>6.2176</v>
      </c>
      <c r="H3" s="315"/>
      <c r="I3" s="245"/>
    </row>
    <row r="4" ht="40.35" customHeight="1">
      <c r="A4" t="s" s="328">
        <v>177</v>
      </c>
      <c r="B4" s="247">
        <v>92091</v>
      </c>
      <c r="C4" t="s" s="248">
        <v>1287</v>
      </c>
      <c r="D4" t="s" s="328">
        <v>190</v>
      </c>
      <c r="E4" t="s" s="248">
        <v>20</v>
      </c>
      <c r="F4" s="307"/>
      <c r="G4" s="251">
        <v>5.4888</v>
      </c>
      <c r="H4" s="307"/>
      <c r="I4" s="99"/>
    </row>
    <row r="5" ht="40.35" customHeight="1">
      <c r="A5" t="s" s="342">
        <v>177</v>
      </c>
      <c r="B5" s="55">
        <v>92488</v>
      </c>
      <c r="C5" t="s" s="56">
        <v>1287</v>
      </c>
      <c r="D5" t="s" s="327">
        <v>186</v>
      </c>
      <c r="E5" t="s" s="56">
        <v>20</v>
      </c>
      <c r="F5" s="65"/>
      <c r="G5" s="59">
        <v>4.824</v>
      </c>
      <c r="H5" s="65"/>
      <c r="I5" s="245"/>
    </row>
    <row r="6" ht="40.35" customHeight="1">
      <c r="A6" t="s" s="328">
        <v>177</v>
      </c>
      <c r="B6" s="247">
        <v>92607</v>
      </c>
      <c r="C6" t="s" s="248">
        <v>1287</v>
      </c>
      <c r="D6" t="s" s="328">
        <v>179</v>
      </c>
      <c r="E6" t="s" s="248">
        <v>20</v>
      </c>
      <c r="F6" s="307"/>
      <c r="G6" s="251">
        <v>4.8196</v>
      </c>
      <c r="H6" s="307"/>
      <c r="I6" s="99"/>
    </row>
    <row r="7" ht="40.35" customHeight="1">
      <c r="A7" t="s" s="342">
        <v>177</v>
      </c>
      <c r="B7" s="55">
        <v>92081</v>
      </c>
      <c r="C7" t="s" s="56">
        <v>1287</v>
      </c>
      <c r="D7" t="s" s="327">
        <v>187</v>
      </c>
      <c r="E7" t="s" s="56">
        <v>20</v>
      </c>
      <c r="F7" s="65"/>
      <c r="G7" s="59">
        <v>4.8156</v>
      </c>
      <c r="H7" s="65"/>
      <c r="I7" s="245"/>
    </row>
    <row r="8" ht="40.35" customHeight="1">
      <c r="A8" t="s" s="328">
        <v>177</v>
      </c>
      <c r="B8" s="247">
        <v>92525</v>
      </c>
      <c r="C8" t="s" s="248">
        <v>1287</v>
      </c>
      <c r="D8" t="s" s="328">
        <v>180</v>
      </c>
      <c r="E8" t="s" s="248">
        <v>20</v>
      </c>
      <c r="F8" s="307"/>
      <c r="G8" s="251">
        <v>4.6268</v>
      </c>
      <c r="H8" s="307"/>
      <c r="I8" s="99"/>
    </row>
    <row r="9" ht="40.35" customHeight="1">
      <c r="A9" t="s" s="342">
        <v>177</v>
      </c>
      <c r="B9" s="55">
        <v>92680</v>
      </c>
      <c r="C9" t="s" s="56">
        <v>1287</v>
      </c>
      <c r="D9" t="s" s="327">
        <v>181</v>
      </c>
      <c r="E9" t="s" s="56">
        <v>20</v>
      </c>
      <c r="F9" s="65"/>
      <c r="G9" s="59">
        <v>4.5</v>
      </c>
      <c r="H9" s="65"/>
      <c r="I9" s="245"/>
    </row>
    <row r="10" ht="40.35" customHeight="1">
      <c r="A10" t="s" s="328">
        <v>177</v>
      </c>
      <c r="B10" s="247">
        <v>92031</v>
      </c>
      <c r="C10" t="s" s="248">
        <v>1287</v>
      </c>
      <c r="D10" t="s" s="328">
        <v>182</v>
      </c>
      <c r="E10" t="s" s="248">
        <v>20</v>
      </c>
      <c r="F10" s="307"/>
      <c r="G10" s="251">
        <v>4.464</v>
      </c>
      <c r="H10" s="307"/>
      <c r="I10" s="99"/>
    </row>
    <row r="11" ht="40.35" customHeight="1">
      <c r="A11" t="s" s="342">
        <v>177</v>
      </c>
      <c r="B11" s="55">
        <v>92051</v>
      </c>
      <c r="C11" t="s" s="56">
        <v>1287</v>
      </c>
      <c r="D11" t="s" s="327">
        <v>183</v>
      </c>
      <c r="E11" t="s" s="56">
        <v>20</v>
      </c>
      <c r="F11" s="65"/>
      <c r="G11" s="59">
        <v>4.464</v>
      </c>
      <c r="H11" s="65"/>
      <c r="I11" s="245"/>
    </row>
    <row r="12" ht="40.35" customHeight="1">
      <c r="A12" t="s" s="328">
        <v>177</v>
      </c>
      <c r="B12" s="247">
        <v>92101</v>
      </c>
      <c r="C12" t="s" s="248">
        <v>1287</v>
      </c>
      <c r="D12" t="s" s="328">
        <v>185</v>
      </c>
      <c r="E12" t="s" s="248">
        <v>20</v>
      </c>
      <c r="F12" s="307"/>
      <c r="G12" s="251">
        <v>4.464</v>
      </c>
      <c r="H12" s="307"/>
      <c r="I12" s="99"/>
    </row>
    <row r="13" ht="40.35" customHeight="1">
      <c r="A13" t="s" s="342">
        <v>177</v>
      </c>
      <c r="B13" s="55">
        <v>92041</v>
      </c>
      <c r="C13" t="s" s="56">
        <v>1287</v>
      </c>
      <c r="D13" t="s" s="327">
        <v>184</v>
      </c>
      <c r="E13" t="s" s="56">
        <v>20</v>
      </c>
      <c r="F13" s="65"/>
      <c r="G13" s="59">
        <v>4.108</v>
      </c>
      <c r="H13" s="65"/>
      <c r="I13" s="245"/>
    </row>
    <row r="14" ht="40.35" customHeight="1">
      <c r="A14" t="s" s="328">
        <v>177</v>
      </c>
      <c r="B14" s="247">
        <v>74748</v>
      </c>
      <c r="C14" t="s" s="248">
        <v>1287</v>
      </c>
      <c r="D14" t="s" s="328">
        <v>188</v>
      </c>
      <c r="E14" t="s" s="248">
        <v>20</v>
      </c>
      <c r="F14" s="307"/>
      <c r="G14" s="251">
        <v>2.3534</v>
      </c>
      <c r="H14" s="307"/>
      <c r="I14" s="99"/>
    </row>
    <row r="15" ht="40.35" customHeight="1">
      <c r="A15" t="s" s="342">
        <v>177</v>
      </c>
      <c r="B15" s="55">
        <v>93602</v>
      </c>
      <c r="C15" t="s" s="56">
        <v>1288</v>
      </c>
      <c r="D15" t="s" s="327">
        <v>191</v>
      </c>
      <c r="E15" t="s" s="56">
        <v>20</v>
      </c>
      <c r="F15" s="65"/>
      <c r="G15" s="59">
        <v>5.124</v>
      </c>
      <c r="H15" s="65"/>
      <c r="I15" s="245"/>
    </row>
    <row r="16" ht="40.35" customHeight="1">
      <c r="A16" t="s" s="328">
        <v>177</v>
      </c>
      <c r="B16" s="247">
        <v>92781</v>
      </c>
      <c r="C16" t="s" s="248">
        <v>1288</v>
      </c>
      <c r="D16" t="s" s="328">
        <v>198</v>
      </c>
      <c r="E16" t="s" s="248">
        <v>20</v>
      </c>
      <c r="F16" s="307"/>
      <c r="G16" s="251">
        <v>4.974</v>
      </c>
      <c r="H16" s="307"/>
      <c r="I16" s="99"/>
    </row>
    <row r="17" ht="40.35" customHeight="1">
      <c r="A17" t="s" s="342">
        <v>177</v>
      </c>
      <c r="B17" s="55">
        <v>92521</v>
      </c>
      <c r="C17" t="s" s="56">
        <v>1288</v>
      </c>
      <c r="D17" t="s" s="327">
        <v>194</v>
      </c>
      <c r="E17" t="s" s="56">
        <v>20</v>
      </c>
      <c r="F17" s="65"/>
      <c r="G17" s="59">
        <v>4.824</v>
      </c>
      <c r="H17" s="65"/>
      <c r="I17" s="245"/>
    </row>
    <row r="18" ht="40.35" customHeight="1">
      <c r="A18" t="s" s="328">
        <v>177</v>
      </c>
      <c r="B18" s="247">
        <v>92551</v>
      </c>
      <c r="C18" t="s" s="248">
        <v>1288</v>
      </c>
      <c r="D18" t="s" s="328">
        <v>192</v>
      </c>
      <c r="E18" t="s" s="248">
        <v>20</v>
      </c>
      <c r="F18" s="307"/>
      <c r="G18" s="251">
        <v>4.8196</v>
      </c>
      <c r="H18" s="307"/>
      <c r="I18" s="99"/>
    </row>
    <row r="19" ht="40.35" customHeight="1">
      <c r="A19" t="s" s="342">
        <v>177</v>
      </c>
      <c r="B19" s="55">
        <v>92621</v>
      </c>
      <c r="C19" t="s" s="56">
        <v>1288</v>
      </c>
      <c r="D19" t="s" s="327">
        <v>195</v>
      </c>
      <c r="E19" t="s" s="56">
        <v>20</v>
      </c>
      <c r="F19" s="65"/>
      <c r="G19" s="59">
        <v>4.8196</v>
      </c>
      <c r="H19" s="65"/>
      <c r="I19" s="245"/>
    </row>
    <row r="20" ht="40.35" customHeight="1">
      <c r="A20" t="s" s="328">
        <v>177</v>
      </c>
      <c r="B20" s="247">
        <v>92517</v>
      </c>
      <c r="C20" t="s" s="248">
        <v>1288</v>
      </c>
      <c r="D20" t="s" s="328">
        <v>197</v>
      </c>
      <c r="E20" t="s" s="248">
        <v>20</v>
      </c>
      <c r="F20" s="307"/>
      <c r="G20" s="251">
        <v>4.6268</v>
      </c>
      <c r="H20" s="307"/>
      <c r="I20" s="99"/>
    </row>
    <row r="21" ht="40.35" customHeight="1">
      <c r="A21" t="s" s="342">
        <v>177</v>
      </c>
      <c r="B21" s="55">
        <v>92611</v>
      </c>
      <c r="C21" t="s" s="56">
        <v>1288</v>
      </c>
      <c r="D21" t="s" s="327">
        <v>199</v>
      </c>
      <c r="E21" t="s" s="56">
        <v>20</v>
      </c>
      <c r="F21" s="65"/>
      <c r="G21" s="59">
        <v>4.464</v>
      </c>
      <c r="H21" s="65"/>
      <c r="I21" s="245"/>
    </row>
    <row r="22" ht="40.35" customHeight="1">
      <c r="A22" t="s" s="328">
        <v>177</v>
      </c>
      <c r="B22" s="247">
        <v>92661</v>
      </c>
      <c r="C22" t="s" s="248">
        <v>1288</v>
      </c>
      <c r="D22" t="s" s="328">
        <v>196</v>
      </c>
      <c r="E22" t="s" s="248">
        <v>20</v>
      </c>
      <c r="F22" s="307"/>
      <c r="G22" s="251">
        <v>4.464</v>
      </c>
      <c r="H22" s="307"/>
      <c r="I22" s="99"/>
    </row>
    <row r="23" ht="40.35" customHeight="1">
      <c r="A23" t="s" s="343">
        <v>177</v>
      </c>
      <c r="B23" s="344">
        <v>92501</v>
      </c>
      <c r="C23" t="s" s="345">
        <v>1288</v>
      </c>
      <c r="D23" t="s" s="346">
        <v>193</v>
      </c>
      <c r="E23" t="s" s="345">
        <v>20</v>
      </c>
      <c r="F23" s="321"/>
      <c r="G23" s="347">
        <v>3.752</v>
      </c>
      <c r="H23" s="321"/>
      <c r="I23" s="245"/>
    </row>
  </sheetData>
  <pageMargins left="0.25" right="0.25" top="0.75" bottom="0.75" header="0.3" footer="0.3"/>
  <pageSetup firstPageNumber="1" fitToHeight="1" fitToWidth="1" scale="47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7"/>
  <sheetViews>
    <sheetView workbookViewId="0" showGridLines="0" defaultGridColor="1"/>
  </sheetViews>
  <sheetFormatPr defaultColWidth="10.8333" defaultRowHeight="15" customHeight="1" outlineLevelRow="0" outlineLevelCol="0"/>
  <cols>
    <col min="1" max="1" width="65.3516" style="348" customWidth="1"/>
    <col min="2" max="2" width="13.5" style="348" customWidth="1"/>
    <col min="3" max="3" width="26.5" style="348" customWidth="1"/>
    <col min="4" max="4" width="69.1719" style="348" customWidth="1"/>
    <col min="5" max="5" width="29.1719" style="348" customWidth="1"/>
    <col min="6" max="6" width="16.1719" style="348" customWidth="1"/>
    <col min="7" max="7" width="16.3516" style="348" customWidth="1"/>
    <col min="8" max="8" hidden="1" width="10.8333" style="348" customWidth="1"/>
    <col min="9" max="9" width="10.8516" style="348" customWidth="1"/>
    <col min="10" max="16384" width="10.8516" style="348" customWidth="1"/>
  </cols>
  <sheetData>
    <row r="1" ht="20.25" customHeight="1">
      <c r="A1" t="s" s="349">
        <v>1289</v>
      </c>
      <c r="B1" s="206"/>
      <c r="C1" s="262"/>
      <c r="D1" s="206"/>
      <c r="E1" s="206"/>
      <c r="F1" s="206"/>
      <c r="G1" s="206"/>
      <c r="H1" s="206"/>
      <c r="I1" s="99"/>
    </row>
    <row r="2" ht="18" customHeight="1">
      <c r="A2" t="s" s="131">
        <v>7</v>
      </c>
      <c r="B2" t="s" s="131">
        <v>8</v>
      </c>
      <c r="C2" t="s" s="34">
        <v>9</v>
      </c>
      <c r="D2" t="s" s="34">
        <v>505</v>
      </c>
      <c r="E2" t="s" s="38">
        <v>15</v>
      </c>
      <c r="F2" t="s" s="38">
        <v>11</v>
      </c>
      <c r="G2" t="s" s="34">
        <v>16</v>
      </c>
      <c r="H2" t="s" s="34">
        <v>13</v>
      </c>
      <c r="I2" s="232"/>
    </row>
    <row r="3" ht="18" customHeight="1">
      <c r="A3" t="s" s="350">
        <v>832</v>
      </c>
      <c r="B3" s="351">
        <v>99353</v>
      </c>
      <c r="C3" t="s" s="352">
        <v>592</v>
      </c>
      <c r="D3" t="s" s="353">
        <v>868</v>
      </c>
      <c r="E3" t="s" s="352">
        <v>509</v>
      </c>
      <c r="F3" s="354"/>
      <c r="G3" s="355">
        <v>1.1142</v>
      </c>
      <c r="H3" s="356"/>
      <c r="I3" s="245"/>
    </row>
    <row r="4" ht="18" customHeight="1">
      <c r="A4" t="s" s="357">
        <v>832</v>
      </c>
      <c r="B4" s="358">
        <v>91363</v>
      </c>
      <c r="C4" t="s" s="359">
        <v>592</v>
      </c>
      <c r="D4" t="s" s="360">
        <v>873</v>
      </c>
      <c r="E4" t="s" s="357">
        <v>633</v>
      </c>
      <c r="F4" s="361"/>
      <c r="G4" s="362">
        <v>3.75669011345219</v>
      </c>
      <c r="H4" s="362"/>
      <c r="I4" s="99"/>
    </row>
    <row r="5" ht="18" customHeight="1">
      <c r="A5" t="s" s="158">
        <v>832</v>
      </c>
      <c r="B5" s="159">
        <v>99352</v>
      </c>
      <c r="C5" t="s" s="160">
        <v>592</v>
      </c>
      <c r="D5" t="s" s="161">
        <v>869</v>
      </c>
      <c r="E5" t="s" s="160">
        <v>509</v>
      </c>
      <c r="F5" s="172"/>
      <c r="G5" s="173">
        <v>1.1015</v>
      </c>
      <c r="H5" s="163"/>
      <c r="I5" s="245"/>
    </row>
    <row r="6" ht="18" customHeight="1">
      <c r="A6" t="s" s="357">
        <v>832</v>
      </c>
      <c r="B6" s="358">
        <v>92735</v>
      </c>
      <c r="C6" t="s" s="359">
        <v>592</v>
      </c>
      <c r="D6" t="s" s="360">
        <v>874</v>
      </c>
      <c r="E6" t="s" s="357">
        <v>633</v>
      </c>
      <c r="F6" s="361"/>
      <c r="G6" s="362">
        <v>3.49130729620656</v>
      </c>
      <c r="H6" s="362"/>
      <c r="I6" s="99"/>
    </row>
    <row r="7" ht="18" customHeight="1">
      <c r="A7" t="s" s="158">
        <v>832</v>
      </c>
      <c r="B7" s="159">
        <v>98560</v>
      </c>
      <c r="C7" t="s" s="160">
        <v>592</v>
      </c>
      <c r="D7" t="s" s="161">
        <v>870</v>
      </c>
      <c r="E7" t="s" s="160">
        <v>509</v>
      </c>
      <c r="F7" s="172"/>
      <c r="G7" s="173">
        <v>1.1192</v>
      </c>
      <c r="H7" s="163"/>
      <c r="I7" s="245"/>
    </row>
    <row r="8" ht="18" customHeight="1">
      <c r="A8" t="s" s="357">
        <v>832</v>
      </c>
      <c r="B8" s="358">
        <v>47854</v>
      </c>
      <c r="C8" t="s" s="359">
        <v>592</v>
      </c>
      <c r="D8" t="s" s="360">
        <v>871</v>
      </c>
      <c r="E8" t="s" s="357">
        <v>633</v>
      </c>
      <c r="F8" s="361"/>
      <c r="G8" s="362">
        <v>3.6309308543036</v>
      </c>
      <c r="H8" s="362"/>
      <c r="I8" s="99"/>
    </row>
    <row r="9" ht="18" customHeight="1">
      <c r="A9" t="s" s="158">
        <v>832</v>
      </c>
      <c r="B9" s="159">
        <v>11619</v>
      </c>
      <c r="C9" t="s" s="160">
        <v>592</v>
      </c>
      <c r="D9" t="s" s="161">
        <v>872</v>
      </c>
      <c r="E9" t="s" s="160">
        <v>633</v>
      </c>
      <c r="F9" s="172"/>
      <c r="G9" s="173">
        <v>3.62134863662596</v>
      </c>
      <c r="H9" s="163"/>
      <c r="I9" s="245"/>
    </row>
    <row r="10" ht="18" customHeight="1">
      <c r="A10" t="s" s="357">
        <v>832</v>
      </c>
      <c r="B10" t="s" s="363">
        <v>875</v>
      </c>
      <c r="C10" t="s" s="359">
        <v>592</v>
      </c>
      <c r="D10" t="s" s="360">
        <v>876</v>
      </c>
      <c r="E10" t="s" s="357">
        <v>633</v>
      </c>
      <c r="F10" s="361"/>
      <c r="G10" s="362">
        <v>4.0235</v>
      </c>
      <c r="H10" s="362"/>
      <c r="I10" s="99"/>
    </row>
    <row r="11" ht="18" customHeight="1">
      <c r="A11" t="s" s="158">
        <v>832</v>
      </c>
      <c r="B11" s="159">
        <v>49994</v>
      </c>
      <c r="C11" t="s" s="160">
        <v>592</v>
      </c>
      <c r="D11" t="s" s="161">
        <v>879</v>
      </c>
      <c r="E11" t="s" s="160">
        <v>633</v>
      </c>
      <c r="F11" s="172"/>
      <c r="G11" s="173">
        <v>4.08525569310589</v>
      </c>
      <c r="H11" s="163"/>
      <c r="I11" s="245"/>
    </row>
    <row r="12" ht="18" customHeight="1">
      <c r="A12" t="s" s="357">
        <v>832</v>
      </c>
      <c r="B12" s="358">
        <v>116195</v>
      </c>
      <c r="C12" t="s" s="359">
        <v>592</v>
      </c>
      <c r="D12" t="s" s="360">
        <v>853</v>
      </c>
      <c r="E12" t="s" s="357">
        <v>633</v>
      </c>
      <c r="F12" s="361"/>
      <c r="G12" s="362">
        <v>4.212</v>
      </c>
      <c r="H12" s="362"/>
      <c r="I12" s="99"/>
    </row>
    <row r="13" ht="18" customHeight="1">
      <c r="A13" t="s" s="158">
        <v>832</v>
      </c>
      <c r="B13" s="159">
        <v>61376</v>
      </c>
      <c r="C13" t="s" s="160">
        <v>592</v>
      </c>
      <c r="D13" t="s" s="161">
        <v>867</v>
      </c>
      <c r="E13" t="s" s="160">
        <v>633</v>
      </c>
      <c r="F13" s="172"/>
      <c r="G13" s="173">
        <v>4.83982423973027</v>
      </c>
      <c r="H13" s="163"/>
      <c r="I13" s="245"/>
    </row>
    <row r="14" ht="18" customHeight="1">
      <c r="A14" t="s" s="357">
        <v>832</v>
      </c>
      <c r="B14" s="358">
        <v>112056</v>
      </c>
      <c r="C14" t="s" s="359">
        <v>592</v>
      </c>
      <c r="D14" t="s" s="360">
        <v>878</v>
      </c>
      <c r="E14" t="s" s="357">
        <v>633</v>
      </c>
      <c r="F14" s="361"/>
      <c r="G14" s="362">
        <v>4.126</v>
      </c>
      <c r="H14" s="362"/>
      <c r="I14" s="99"/>
    </row>
    <row r="15" ht="18" customHeight="1">
      <c r="A15" t="s" s="158">
        <v>832</v>
      </c>
      <c r="B15" s="159">
        <v>59559</v>
      </c>
      <c r="C15" t="s" s="160">
        <v>592</v>
      </c>
      <c r="D15" t="s" s="161">
        <v>852</v>
      </c>
      <c r="E15" t="s" s="160">
        <v>633</v>
      </c>
      <c r="F15" s="172"/>
      <c r="G15" s="173">
        <v>3.79418951413476</v>
      </c>
      <c r="H15" s="163"/>
      <c r="I15" s="245"/>
    </row>
    <row r="16" ht="18" customHeight="1">
      <c r="A16" t="s" s="357">
        <v>832</v>
      </c>
      <c r="B16" s="358">
        <v>78163</v>
      </c>
      <c r="C16" t="s" s="359">
        <v>592</v>
      </c>
      <c r="D16" t="s" s="360">
        <v>835</v>
      </c>
      <c r="E16" t="s" s="357">
        <v>633</v>
      </c>
      <c r="F16" s="361"/>
      <c r="G16" s="362">
        <v>3.262</v>
      </c>
      <c r="H16" s="362"/>
      <c r="I16" s="99"/>
    </row>
    <row r="17" ht="18" customHeight="1">
      <c r="A17" t="s" s="158">
        <v>832</v>
      </c>
      <c r="B17" s="159">
        <v>71043</v>
      </c>
      <c r="C17" t="s" s="160">
        <v>592</v>
      </c>
      <c r="D17" t="s" s="161">
        <v>838</v>
      </c>
      <c r="E17" t="s" s="160">
        <v>509</v>
      </c>
      <c r="F17" s="172"/>
      <c r="G17" s="173">
        <v>0.870949259112237</v>
      </c>
      <c r="H17" s="163"/>
      <c r="I17" s="245"/>
    </row>
    <row r="18" ht="18" customHeight="1">
      <c r="A18" t="s" s="357">
        <v>832</v>
      </c>
      <c r="B18" s="358">
        <v>62632</v>
      </c>
      <c r="C18" t="s" s="359">
        <v>592</v>
      </c>
      <c r="D18" t="s" s="360">
        <v>836</v>
      </c>
      <c r="E18" t="s" s="357">
        <v>633</v>
      </c>
      <c r="F18" s="361"/>
      <c r="G18" s="362">
        <v>3.0565</v>
      </c>
      <c r="H18" s="362"/>
      <c r="I18" s="99"/>
    </row>
    <row r="19" ht="18" customHeight="1">
      <c r="A19" t="s" s="158">
        <v>832</v>
      </c>
      <c r="B19" s="159">
        <v>62633</v>
      </c>
      <c r="C19" t="s" s="160">
        <v>592</v>
      </c>
      <c r="D19" t="s" s="161">
        <v>837</v>
      </c>
      <c r="E19" t="s" s="160">
        <v>633</v>
      </c>
      <c r="F19" s="172"/>
      <c r="G19" s="173">
        <v>3.0255</v>
      </c>
      <c r="H19" s="163"/>
      <c r="I19" s="245"/>
    </row>
    <row r="20" ht="18" customHeight="1">
      <c r="A20" t="s" s="357">
        <v>832</v>
      </c>
      <c r="B20" s="358">
        <v>92162</v>
      </c>
      <c r="C20" t="s" s="359">
        <v>592</v>
      </c>
      <c r="D20" t="s" s="360">
        <v>880</v>
      </c>
      <c r="E20" t="s" s="357">
        <v>633</v>
      </c>
      <c r="F20" s="361"/>
      <c r="G20" s="362">
        <v>2.7235</v>
      </c>
      <c r="H20" s="362"/>
      <c r="I20" s="99"/>
    </row>
    <row r="21" ht="18" customHeight="1">
      <c r="A21" t="s" s="158">
        <v>832</v>
      </c>
      <c r="B21" s="159">
        <v>105944</v>
      </c>
      <c r="C21" t="s" s="160">
        <v>592</v>
      </c>
      <c r="D21" t="s" s="161">
        <v>953</v>
      </c>
      <c r="E21" t="s" s="160">
        <v>509</v>
      </c>
      <c r="F21" s="172"/>
      <c r="G21" s="173">
        <v>0.74254250904354</v>
      </c>
      <c r="H21" s="163"/>
      <c r="I21" s="245"/>
    </row>
    <row r="22" ht="18" customHeight="1">
      <c r="A22" s="364"/>
      <c r="B22" s="365"/>
      <c r="C22" s="366"/>
      <c r="D22" s="367"/>
      <c r="E22" s="364"/>
      <c r="F22" s="361"/>
      <c r="G22" s="362"/>
      <c r="H22" s="362"/>
      <c r="I22" s="99"/>
    </row>
    <row r="23" ht="18" customHeight="1">
      <c r="A23" t="s" s="158">
        <v>832</v>
      </c>
      <c r="B23" s="159">
        <v>20656</v>
      </c>
      <c r="C23" t="s" s="160">
        <v>579</v>
      </c>
      <c r="D23" t="s" s="161">
        <v>845</v>
      </c>
      <c r="E23" t="s" s="160">
        <v>509</v>
      </c>
      <c r="F23" s="172"/>
      <c r="G23" s="173">
        <v>1.6121</v>
      </c>
      <c r="H23" s="163"/>
      <c r="I23" s="245"/>
    </row>
    <row r="24" ht="18" customHeight="1">
      <c r="A24" s="364"/>
      <c r="B24" s="365"/>
      <c r="C24" s="366"/>
      <c r="D24" s="367"/>
      <c r="E24" s="364"/>
      <c r="F24" s="361"/>
      <c r="G24" s="362"/>
      <c r="H24" s="362"/>
      <c r="I24" s="99"/>
    </row>
    <row r="25" ht="18" customHeight="1">
      <c r="A25" t="s" s="158">
        <v>832</v>
      </c>
      <c r="B25" s="159">
        <v>58352</v>
      </c>
      <c r="C25" t="s" s="160">
        <v>583</v>
      </c>
      <c r="D25" t="s" s="161">
        <v>925</v>
      </c>
      <c r="E25" t="s" s="160">
        <v>509</v>
      </c>
      <c r="F25" s="172"/>
      <c r="G25" s="173">
        <v>0.896</v>
      </c>
      <c r="H25" s="163"/>
      <c r="I25" s="245"/>
    </row>
    <row r="26" ht="18" customHeight="1">
      <c r="A26" t="s" s="357">
        <v>832</v>
      </c>
      <c r="B26" s="358">
        <v>20431</v>
      </c>
      <c r="C26" t="s" s="359">
        <v>583</v>
      </c>
      <c r="D26" t="s" s="360">
        <v>942</v>
      </c>
      <c r="E26" t="s" s="357">
        <v>509</v>
      </c>
      <c r="F26" s="361"/>
      <c r="G26" s="362">
        <v>1.00757774398283</v>
      </c>
      <c r="H26" s="362"/>
      <c r="I26" s="99"/>
    </row>
    <row r="27" ht="18" customHeight="1">
      <c r="A27" t="s" s="158">
        <v>832</v>
      </c>
      <c r="B27" s="159">
        <v>30680</v>
      </c>
      <c r="C27" t="s" s="160">
        <v>583</v>
      </c>
      <c r="D27" t="s" s="161">
        <v>923</v>
      </c>
      <c r="E27" t="s" s="160">
        <v>509</v>
      </c>
      <c r="F27" s="172"/>
      <c r="G27" s="173">
        <v>0.665432239133453</v>
      </c>
      <c r="H27" s="163"/>
      <c r="I27" s="245"/>
    </row>
    <row r="28" ht="18" customHeight="1">
      <c r="A28" t="s" s="357">
        <v>832</v>
      </c>
      <c r="B28" s="358">
        <v>107874</v>
      </c>
      <c r="C28" t="s" s="359">
        <v>583</v>
      </c>
      <c r="D28" t="s" s="360">
        <v>924</v>
      </c>
      <c r="E28" t="s" s="357">
        <v>509</v>
      </c>
      <c r="F28" s="361"/>
      <c r="G28" s="362">
        <v>0.615</v>
      </c>
      <c r="H28" s="362"/>
      <c r="I28" s="99"/>
    </row>
    <row r="29" ht="18" customHeight="1">
      <c r="A29" t="s" s="158">
        <v>832</v>
      </c>
      <c r="B29" s="159">
        <v>24074</v>
      </c>
      <c r="C29" t="s" s="160">
        <v>583</v>
      </c>
      <c r="D29" t="s" s="161">
        <v>941</v>
      </c>
      <c r="E29" t="s" s="160">
        <v>509</v>
      </c>
      <c r="F29" s="172"/>
      <c r="G29" s="173">
        <v>0.592174578774915</v>
      </c>
      <c r="H29" s="163"/>
      <c r="I29" s="245"/>
    </row>
    <row r="30" ht="18" customHeight="1">
      <c r="A30" t="s" s="357">
        <v>832</v>
      </c>
      <c r="B30" s="358">
        <v>10265</v>
      </c>
      <c r="C30" t="s" s="359">
        <v>583</v>
      </c>
      <c r="D30" t="s" s="360">
        <v>922</v>
      </c>
      <c r="E30" t="s" s="357">
        <v>509</v>
      </c>
      <c r="F30" s="361"/>
      <c r="G30" s="362">
        <v>0.821</v>
      </c>
      <c r="H30" s="362"/>
      <c r="I30" s="99"/>
    </row>
    <row r="31" ht="18" customHeight="1">
      <c r="A31" t="s" s="158">
        <v>832</v>
      </c>
      <c r="B31" s="159">
        <v>92402</v>
      </c>
      <c r="C31" t="s" s="160">
        <v>583</v>
      </c>
      <c r="D31" t="s" s="161">
        <v>844</v>
      </c>
      <c r="E31" t="s" s="160">
        <v>509</v>
      </c>
      <c r="F31" s="172"/>
      <c r="G31" s="173">
        <v>1.38504814814815</v>
      </c>
      <c r="H31" s="163"/>
      <c r="I31" s="245"/>
    </row>
    <row r="32" ht="18" customHeight="1">
      <c r="A32" t="s" s="357">
        <v>832</v>
      </c>
      <c r="B32" s="358">
        <v>77011</v>
      </c>
      <c r="C32" t="s" s="359">
        <v>583</v>
      </c>
      <c r="D32" t="s" s="360">
        <v>955</v>
      </c>
      <c r="E32" t="s" s="357">
        <v>509</v>
      </c>
      <c r="F32" s="361"/>
      <c r="G32" s="362">
        <v>0.663</v>
      </c>
      <c r="H32" s="362"/>
      <c r="I32" s="99"/>
    </row>
    <row r="33" ht="18" customHeight="1">
      <c r="A33" t="s" s="158">
        <v>832</v>
      </c>
      <c r="B33" s="159">
        <v>10149</v>
      </c>
      <c r="C33" t="s" s="160">
        <v>583</v>
      </c>
      <c r="D33" t="s" s="161">
        <v>954</v>
      </c>
      <c r="E33" t="s" s="160">
        <v>509</v>
      </c>
      <c r="F33" s="172"/>
      <c r="G33" s="173">
        <v>0.448763616876821</v>
      </c>
      <c r="H33" s="163"/>
      <c r="I33" s="245"/>
    </row>
    <row r="34" ht="18" customHeight="1">
      <c r="A34" s="364"/>
      <c r="B34" s="365"/>
      <c r="C34" s="366"/>
      <c r="D34" s="367"/>
      <c r="E34" s="364"/>
      <c r="F34" s="361"/>
      <c r="G34" s="362"/>
      <c r="H34" s="362"/>
      <c r="I34" s="99"/>
    </row>
    <row r="35" ht="18" customHeight="1">
      <c r="A35" t="s" s="158">
        <v>832</v>
      </c>
      <c r="B35" s="159">
        <v>97002</v>
      </c>
      <c r="C35" t="s" s="160">
        <v>1290</v>
      </c>
      <c r="D35" t="s" s="161">
        <v>1291</v>
      </c>
      <c r="E35" t="s" s="160">
        <v>1292</v>
      </c>
      <c r="F35" s="172"/>
      <c r="G35" s="173">
        <v>3.73497538461538</v>
      </c>
      <c r="H35" s="163"/>
      <c r="I35" s="245"/>
    </row>
    <row r="36" ht="18" customHeight="1">
      <c r="A36" t="s" s="357">
        <v>832</v>
      </c>
      <c r="B36" s="358">
        <v>96998</v>
      </c>
      <c r="C36" t="s" s="359">
        <v>1290</v>
      </c>
      <c r="D36" t="s" s="360">
        <v>1293</v>
      </c>
      <c r="E36" t="s" s="357">
        <v>1292</v>
      </c>
      <c r="F36" s="361"/>
      <c r="G36" s="362">
        <v>3.0476810282404</v>
      </c>
      <c r="H36" s="362"/>
      <c r="I36" s="99"/>
    </row>
    <row r="37" ht="18" customHeight="1">
      <c r="A37" t="s" s="158">
        <v>832</v>
      </c>
      <c r="B37" s="159">
        <v>96996</v>
      </c>
      <c r="C37" t="s" s="160">
        <v>1290</v>
      </c>
      <c r="D37" t="s" s="161">
        <v>1294</v>
      </c>
      <c r="E37" t="s" s="160">
        <v>1292</v>
      </c>
      <c r="F37" s="172"/>
      <c r="G37" s="173">
        <v>4.14382998661312</v>
      </c>
      <c r="H37" s="163"/>
      <c r="I37" s="245"/>
    </row>
    <row r="38" ht="18" customHeight="1">
      <c r="A38" s="364"/>
      <c r="B38" s="365"/>
      <c r="C38" s="366"/>
      <c r="D38" s="367"/>
      <c r="E38" s="364"/>
      <c r="F38" s="361"/>
      <c r="G38" s="362"/>
      <c r="H38" s="362"/>
      <c r="I38" s="99"/>
    </row>
    <row r="39" ht="18" customHeight="1">
      <c r="A39" t="s" s="158">
        <v>832</v>
      </c>
      <c r="B39" s="159">
        <v>28316</v>
      </c>
      <c r="C39" t="s" s="160">
        <v>576</v>
      </c>
      <c r="D39" t="s" s="161">
        <v>910</v>
      </c>
      <c r="E39" t="s" s="160">
        <v>509</v>
      </c>
      <c r="F39" s="172"/>
      <c r="G39" s="173">
        <v>0.5749</v>
      </c>
      <c r="H39" s="163"/>
      <c r="I39" s="245"/>
    </row>
    <row r="40" ht="18" customHeight="1">
      <c r="A40" t="s" s="357">
        <v>832</v>
      </c>
      <c r="B40" s="358">
        <v>104239</v>
      </c>
      <c r="C40" t="s" s="359">
        <v>576</v>
      </c>
      <c r="D40" t="s" s="360">
        <v>911</v>
      </c>
      <c r="E40" t="s" s="357">
        <v>509</v>
      </c>
      <c r="F40" s="361"/>
      <c r="G40" s="362">
        <v>0.6999</v>
      </c>
      <c r="H40" s="362"/>
      <c r="I40" s="99"/>
    </row>
    <row r="41" ht="18" customHeight="1">
      <c r="A41" t="s" s="158">
        <v>832</v>
      </c>
      <c r="B41" s="159">
        <v>109285</v>
      </c>
      <c r="C41" t="s" s="160">
        <v>576</v>
      </c>
      <c r="D41" t="s" s="161">
        <v>833</v>
      </c>
      <c r="E41" t="s" s="160">
        <v>509</v>
      </c>
      <c r="F41" s="172"/>
      <c r="G41" s="173">
        <v>1.1</v>
      </c>
      <c r="H41" s="163"/>
      <c r="I41" s="245"/>
    </row>
    <row r="42" ht="18" customHeight="1">
      <c r="A42" t="s" s="357">
        <v>832</v>
      </c>
      <c r="B42" s="358">
        <v>91108</v>
      </c>
      <c r="C42" t="s" s="359">
        <v>576</v>
      </c>
      <c r="D42" t="s" s="360">
        <v>912</v>
      </c>
      <c r="E42" t="s" s="357">
        <v>509</v>
      </c>
      <c r="F42" s="361"/>
      <c r="G42" s="362">
        <v>2.22397038412123</v>
      </c>
      <c r="H42" s="362"/>
      <c r="I42" s="99"/>
    </row>
    <row r="43" ht="18" customHeight="1">
      <c r="A43" t="s" s="158">
        <v>832</v>
      </c>
      <c r="B43" s="159">
        <v>91109</v>
      </c>
      <c r="C43" t="s" s="160">
        <v>576</v>
      </c>
      <c r="D43" t="s" s="161">
        <v>908</v>
      </c>
      <c r="E43" t="s" s="160">
        <v>509</v>
      </c>
      <c r="F43" s="172"/>
      <c r="G43" s="173">
        <v>0.576381368325587</v>
      </c>
      <c r="H43" s="163"/>
      <c r="I43" s="245"/>
    </row>
    <row r="44" ht="18" customHeight="1">
      <c r="A44" t="s" s="357">
        <v>832</v>
      </c>
      <c r="B44" s="358">
        <v>104240</v>
      </c>
      <c r="C44" t="s" s="359">
        <v>576</v>
      </c>
      <c r="D44" t="s" s="360">
        <v>907</v>
      </c>
      <c r="E44" t="s" s="357">
        <v>509</v>
      </c>
      <c r="F44" s="361"/>
      <c r="G44" s="362">
        <v>0.717357975286249</v>
      </c>
      <c r="H44" s="362"/>
      <c r="I44" s="99"/>
    </row>
    <row r="45" ht="18" customHeight="1">
      <c r="A45" t="s" s="158">
        <v>832</v>
      </c>
      <c r="B45" s="159">
        <v>24072</v>
      </c>
      <c r="C45" t="s" s="160">
        <v>576</v>
      </c>
      <c r="D45" t="s" s="161">
        <v>913</v>
      </c>
      <c r="E45" t="s" s="160">
        <v>509</v>
      </c>
      <c r="F45" s="172"/>
      <c r="G45" s="173">
        <v>1.94895522761025</v>
      </c>
      <c r="H45" s="163"/>
      <c r="I45" s="245"/>
    </row>
    <row r="46" ht="18" customHeight="1">
      <c r="A46" t="s" s="357">
        <v>832</v>
      </c>
      <c r="B46" s="358">
        <v>10672</v>
      </c>
      <c r="C46" t="s" s="359">
        <v>576</v>
      </c>
      <c r="D46" t="s" s="360">
        <v>909</v>
      </c>
      <c r="E46" t="s" s="357">
        <v>509</v>
      </c>
      <c r="F46" s="361"/>
      <c r="G46" s="362">
        <v>1.81638958680989</v>
      </c>
      <c r="H46" s="362"/>
      <c r="I46" s="99"/>
    </row>
    <row r="47" ht="18" customHeight="1">
      <c r="A47" t="s" s="158">
        <v>832</v>
      </c>
      <c r="B47" s="159">
        <v>10675</v>
      </c>
      <c r="C47" t="s" s="160">
        <v>576</v>
      </c>
      <c r="D47" t="s" s="161">
        <v>898</v>
      </c>
      <c r="E47" t="s" s="160">
        <v>509</v>
      </c>
      <c r="F47" s="172"/>
      <c r="G47" s="173">
        <v>1.81866296149341</v>
      </c>
      <c r="H47" s="163"/>
      <c r="I47" s="245"/>
    </row>
    <row r="48" ht="18" customHeight="1">
      <c r="A48" t="s" s="357">
        <v>832</v>
      </c>
      <c r="B48" s="358">
        <v>28319</v>
      </c>
      <c r="C48" t="s" s="359">
        <v>576</v>
      </c>
      <c r="D48" t="s" s="360">
        <v>900</v>
      </c>
      <c r="E48" t="s" s="357">
        <v>509</v>
      </c>
      <c r="F48" s="361"/>
      <c r="G48" s="362">
        <v>0.500731189774402</v>
      </c>
      <c r="H48" s="362"/>
      <c r="I48" s="99"/>
    </row>
    <row r="49" ht="18" customHeight="1">
      <c r="A49" t="s" s="158">
        <v>832</v>
      </c>
      <c r="B49" s="159">
        <v>104237</v>
      </c>
      <c r="C49" t="s" s="160">
        <v>576</v>
      </c>
      <c r="D49" t="s" s="161">
        <v>899</v>
      </c>
      <c r="E49" t="s" s="160">
        <v>509</v>
      </c>
      <c r="F49" s="172"/>
      <c r="G49" s="173">
        <v>0.623161277066092</v>
      </c>
      <c r="H49" s="163"/>
      <c r="I49" s="245"/>
    </row>
    <row r="50" ht="18" customHeight="1">
      <c r="A50" t="s" s="357">
        <v>832</v>
      </c>
      <c r="B50" s="358">
        <v>10728</v>
      </c>
      <c r="C50" t="s" s="359">
        <v>576</v>
      </c>
      <c r="D50" t="s" s="360">
        <v>903</v>
      </c>
      <c r="E50" t="s" s="357">
        <v>509</v>
      </c>
      <c r="F50" s="361"/>
      <c r="G50" s="362">
        <v>1.74718707723992</v>
      </c>
      <c r="H50" s="362"/>
      <c r="I50" s="99"/>
    </row>
    <row r="51" ht="18" customHeight="1">
      <c r="A51" t="s" s="158">
        <v>832</v>
      </c>
      <c r="B51" s="159">
        <v>28372</v>
      </c>
      <c r="C51" t="s" s="160">
        <v>576</v>
      </c>
      <c r="D51" t="s" s="161">
        <v>901</v>
      </c>
      <c r="E51" t="s" s="160">
        <v>509</v>
      </c>
      <c r="F51" s="172"/>
      <c r="G51" s="173">
        <v>0.48173902624419</v>
      </c>
      <c r="H51" s="163"/>
      <c r="I51" s="245"/>
    </row>
    <row r="52" ht="18" customHeight="1">
      <c r="A52" t="s" s="357">
        <v>832</v>
      </c>
      <c r="B52" s="358">
        <v>95378</v>
      </c>
      <c r="C52" t="s" s="359">
        <v>576</v>
      </c>
      <c r="D52" t="s" s="360">
        <v>902</v>
      </c>
      <c r="E52" t="s" s="357">
        <v>509</v>
      </c>
      <c r="F52" s="361"/>
      <c r="G52" s="362">
        <v>0.607436582530325</v>
      </c>
      <c r="H52" s="362"/>
      <c r="I52" s="99"/>
    </row>
    <row r="53" ht="18" customHeight="1">
      <c r="A53" t="s" s="158">
        <v>832</v>
      </c>
      <c r="B53" s="159">
        <v>90689</v>
      </c>
      <c r="C53" t="s" s="160">
        <v>576</v>
      </c>
      <c r="D53" t="s" s="161">
        <v>904</v>
      </c>
      <c r="E53" t="s" s="160">
        <v>509</v>
      </c>
      <c r="F53" s="172"/>
      <c r="G53" s="173">
        <v>1.7602569532177</v>
      </c>
      <c r="H53" s="163"/>
      <c r="I53" s="245"/>
    </row>
    <row r="54" ht="18" customHeight="1">
      <c r="A54" t="s" s="357">
        <v>832</v>
      </c>
      <c r="B54" s="358">
        <v>109284</v>
      </c>
      <c r="C54" t="s" s="359">
        <v>576</v>
      </c>
      <c r="D54" t="s" s="360">
        <v>834</v>
      </c>
      <c r="E54" t="s" s="357">
        <v>509</v>
      </c>
      <c r="F54" s="361"/>
      <c r="G54" s="362">
        <v>0.761349231950845</v>
      </c>
      <c r="H54" s="362"/>
      <c r="I54" s="99"/>
    </row>
    <row r="55" ht="18" customHeight="1">
      <c r="A55" t="s" s="158">
        <v>832</v>
      </c>
      <c r="B55" s="159">
        <v>90690</v>
      </c>
      <c r="C55" t="s" s="160">
        <v>576</v>
      </c>
      <c r="D55" t="s" s="161">
        <v>906</v>
      </c>
      <c r="E55" t="s" s="160">
        <v>509</v>
      </c>
      <c r="F55" s="172"/>
      <c r="G55" s="173">
        <v>0.487865530608774</v>
      </c>
      <c r="H55" s="163"/>
      <c r="I55" s="245"/>
    </row>
    <row r="56" ht="18" customHeight="1">
      <c r="A56" t="s" s="357">
        <v>832</v>
      </c>
      <c r="B56" s="358">
        <v>104238</v>
      </c>
      <c r="C56" t="s" s="359">
        <v>576</v>
      </c>
      <c r="D56" t="s" s="360">
        <v>905</v>
      </c>
      <c r="E56" t="s" s="357">
        <v>509</v>
      </c>
      <c r="F56" s="361"/>
      <c r="G56" s="362">
        <v>0.592937188867475</v>
      </c>
      <c r="H56" s="362"/>
      <c r="I56" s="99"/>
    </row>
    <row r="57" ht="18" customHeight="1">
      <c r="A57" t="s" s="158">
        <v>832</v>
      </c>
      <c r="B57" s="159">
        <v>28624</v>
      </c>
      <c r="C57" t="s" s="160">
        <v>576</v>
      </c>
      <c r="D57" t="s" s="161">
        <v>915</v>
      </c>
      <c r="E57" t="s" s="160">
        <v>509</v>
      </c>
      <c r="F57" s="172"/>
      <c r="G57" s="173">
        <v>0.535440586260061</v>
      </c>
      <c r="H57" s="163"/>
      <c r="I57" s="245"/>
    </row>
    <row r="58" ht="18" customHeight="1">
      <c r="A58" t="s" s="357">
        <v>832</v>
      </c>
      <c r="B58" s="358">
        <v>95376</v>
      </c>
      <c r="C58" t="s" s="359">
        <v>576</v>
      </c>
      <c r="D58" t="s" s="360">
        <v>914</v>
      </c>
      <c r="E58" t="s" s="357">
        <v>509</v>
      </c>
      <c r="F58" s="361"/>
      <c r="G58" s="362">
        <v>0.66379843032536</v>
      </c>
      <c r="H58" s="362"/>
      <c r="I58" s="99"/>
    </row>
    <row r="59" ht="18" customHeight="1">
      <c r="A59" s="368"/>
      <c r="B59" s="174"/>
      <c r="C59" s="175"/>
      <c r="D59" s="369"/>
      <c r="E59" s="175"/>
      <c r="F59" s="172"/>
      <c r="G59" s="173"/>
      <c r="H59" s="163"/>
      <c r="I59" s="245"/>
    </row>
    <row r="60" ht="18" customHeight="1">
      <c r="A60" t="s" s="357">
        <v>832</v>
      </c>
      <c r="B60" s="358">
        <v>115898</v>
      </c>
      <c r="C60" t="s" s="359">
        <v>565</v>
      </c>
      <c r="D60" t="s" s="360">
        <v>856</v>
      </c>
      <c r="E60" t="s" s="357">
        <v>509</v>
      </c>
      <c r="F60" s="361"/>
      <c r="G60" s="362">
        <v>4.24519631774261</v>
      </c>
      <c r="H60" s="362"/>
      <c r="I60" s="99"/>
    </row>
    <row r="61" ht="18" customHeight="1">
      <c r="A61" t="s" s="158">
        <v>832</v>
      </c>
      <c r="B61" s="159">
        <v>115901</v>
      </c>
      <c r="C61" t="s" s="160">
        <v>565</v>
      </c>
      <c r="D61" t="s" s="161">
        <v>857</v>
      </c>
      <c r="E61" t="s" s="160">
        <v>509</v>
      </c>
      <c r="F61" s="172"/>
      <c r="G61" s="173">
        <v>3.05</v>
      </c>
      <c r="H61" s="163"/>
      <c r="I61" s="245"/>
    </row>
    <row r="62" ht="18" customHeight="1">
      <c r="A62" t="s" s="357">
        <v>832</v>
      </c>
      <c r="B62" s="358">
        <v>115869</v>
      </c>
      <c r="C62" t="s" s="359">
        <v>565</v>
      </c>
      <c r="D62" t="s" s="360">
        <v>858</v>
      </c>
      <c r="E62" t="s" s="357">
        <v>509</v>
      </c>
      <c r="F62" s="361"/>
      <c r="G62" s="362">
        <v>3.934</v>
      </c>
      <c r="H62" s="362"/>
      <c r="I62" s="99"/>
    </row>
    <row r="63" ht="18" customHeight="1">
      <c r="A63" t="s" s="158">
        <v>832</v>
      </c>
      <c r="B63" s="159">
        <v>115912</v>
      </c>
      <c r="C63" t="s" s="160">
        <v>565</v>
      </c>
      <c r="D63" t="s" s="161">
        <v>859</v>
      </c>
      <c r="E63" t="s" s="160">
        <v>509</v>
      </c>
      <c r="F63" s="172"/>
      <c r="G63" s="173">
        <v>3</v>
      </c>
      <c r="H63" s="163"/>
      <c r="I63" s="245"/>
    </row>
    <row r="64" ht="18" customHeight="1">
      <c r="A64" t="s" s="357">
        <v>832</v>
      </c>
      <c r="B64" s="358">
        <v>115890</v>
      </c>
      <c r="C64" t="s" s="359">
        <v>565</v>
      </c>
      <c r="D64" t="s" s="360">
        <v>860</v>
      </c>
      <c r="E64" t="s" s="357">
        <v>509</v>
      </c>
      <c r="F64" s="361"/>
      <c r="G64" s="362">
        <v>3.09845377425528</v>
      </c>
      <c r="H64" s="362"/>
      <c r="I64" s="99"/>
    </row>
    <row r="65" ht="18" customHeight="1">
      <c r="A65" t="s" s="158">
        <v>832</v>
      </c>
      <c r="B65" s="159">
        <v>115935</v>
      </c>
      <c r="C65" t="s" s="160">
        <v>565</v>
      </c>
      <c r="D65" t="s" s="161">
        <v>862</v>
      </c>
      <c r="E65" t="s" s="160">
        <v>509</v>
      </c>
      <c r="F65" s="172"/>
      <c r="G65" s="173">
        <v>3.934</v>
      </c>
      <c r="H65" s="163"/>
      <c r="I65" s="245"/>
    </row>
    <row r="66" ht="18" customHeight="1">
      <c r="A66" t="s" s="357">
        <v>832</v>
      </c>
      <c r="B66" s="358">
        <v>115905</v>
      </c>
      <c r="C66" t="s" s="359">
        <v>565</v>
      </c>
      <c r="D66" t="s" s="360">
        <v>1295</v>
      </c>
      <c r="E66" t="s" s="357">
        <v>509</v>
      </c>
      <c r="F66" s="361"/>
      <c r="G66" s="362">
        <v>4.7851479610943</v>
      </c>
      <c r="H66" s="362"/>
      <c r="I66" s="99"/>
    </row>
    <row r="67" ht="18" customHeight="1">
      <c r="A67" t="s" s="158">
        <v>832</v>
      </c>
      <c r="B67" s="159">
        <v>115933</v>
      </c>
      <c r="C67" t="s" s="160">
        <v>565</v>
      </c>
      <c r="D67" t="s" s="161">
        <v>861</v>
      </c>
      <c r="E67" t="s" s="160">
        <v>509</v>
      </c>
      <c r="F67" s="172"/>
      <c r="G67" s="173">
        <v>4.21274514698159</v>
      </c>
      <c r="H67" s="163"/>
      <c r="I67" s="245"/>
    </row>
    <row r="68" ht="18" customHeight="1">
      <c r="A68" s="364"/>
      <c r="B68" s="365"/>
      <c r="C68" s="366"/>
      <c r="D68" s="367"/>
      <c r="E68" s="364"/>
      <c r="F68" s="361"/>
      <c r="G68" s="362"/>
      <c r="H68" s="362"/>
      <c r="I68" s="99"/>
    </row>
    <row r="69" ht="18" customHeight="1">
      <c r="A69" t="s" s="158">
        <v>832</v>
      </c>
      <c r="B69" s="159">
        <v>114682</v>
      </c>
      <c r="C69" t="s" s="160">
        <v>574</v>
      </c>
      <c r="D69" t="s" s="161">
        <v>884</v>
      </c>
      <c r="E69" t="s" s="160">
        <v>509</v>
      </c>
      <c r="F69" s="172"/>
      <c r="G69" s="173">
        <v>0.5938</v>
      </c>
      <c r="H69" s="163"/>
      <c r="I69" s="245"/>
    </row>
    <row r="70" ht="18" customHeight="1">
      <c r="A70" t="s" s="357">
        <v>832</v>
      </c>
      <c r="B70" s="358">
        <v>33210</v>
      </c>
      <c r="C70" t="s" s="359">
        <v>574</v>
      </c>
      <c r="D70" t="s" s="360">
        <v>882</v>
      </c>
      <c r="E70" t="s" s="357">
        <v>509</v>
      </c>
      <c r="F70" s="361"/>
      <c r="G70" s="362">
        <v>2.1507</v>
      </c>
      <c r="H70" s="362"/>
      <c r="I70" s="99"/>
    </row>
    <row r="71" ht="18" customHeight="1">
      <c r="A71" t="s" s="158">
        <v>832</v>
      </c>
      <c r="B71" s="159">
        <v>26822</v>
      </c>
      <c r="C71" t="s" s="160">
        <v>574</v>
      </c>
      <c r="D71" t="s" s="161">
        <v>883</v>
      </c>
      <c r="E71" t="s" s="160">
        <v>509</v>
      </c>
      <c r="F71" s="172"/>
      <c r="G71" s="173">
        <v>0.7146554712588</v>
      </c>
      <c r="H71" s="163"/>
      <c r="I71" s="245"/>
    </row>
    <row r="72" ht="18" customHeight="1">
      <c r="A72" t="s" s="357">
        <v>832</v>
      </c>
      <c r="B72" s="358">
        <v>42458</v>
      </c>
      <c r="C72" t="s" s="359">
        <v>574</v>
      </c>
      <c r="D72" t="s" s="360">
        <v>894</v>
      </c>
      <c r="E72" t="s" s="357">
        <v>633</v>
      </c>
      <c r="F72" s="361"/>
      <c r="G72" s="362">
        <v>8.14408466666667</v>
      </c>
      <c r="H72" s="362"/>
      <c r="I72" s="99"/>
    </row>
    <row r="73" ht="18" customHeight="1">
      <c r="A73" t="s" s="158">
        <v>832</v>
      </c>
      <c r="B73" s="159">
        <v>106342</v>
      </c>
      <c r="C73" t="s" s="160">
        <v>574</v>
      </c>
      <c r="D73" t="s" s="161">
        <v>897</v>
      </c>
      <c r="E73" t="s" s="160">
        <v>509</v>
      </c>
      <c r="F73" s="172"/>
      <c r="G73" s="173">
        <v>0.635480177572204</v>
      </c>
      <c r="H73" s="163"/>
      <c r="I73" s="245"/>
    </row>
    <row r="74" ht="18" customHeight="1">
      <c r="A74" t="s" s="357">
        <v>832</v>
      </c>
      <c r="B74" s="358">
        <v>10195</v>
      </c>
      <c r="C74" t="s" s="359">
        <v>574</v>
      </c>
      <c r="D74" t="s" s="360">
        <v>896</v>
      </c>
      <c r="E74" t="s" s="357">
        <v>509</v>
      </c>
      <c r="F74" s="361"/>
      <c r="G74" s="362">
        <v>1.98002277379112</v>
      </c>
      <c r="H74" s="362"/>
      <c r="I74" s="99"/>
    </row>
    <row r="75" ht="18" customHeight="1">
      <c r="A75" t="s" s="158">
        <v>832</v>
      </c>
      <c r="B75" s="159">
        <v>10264</v>
      </c>
      <c r="C75" t="s" s="160">
        <v>574</v>
      </c>
      <c r="D75" t="s" s="161">
        <v>895</v>
      </c>
      <c r="E75" t="s" s="160">
        <v>509</v>
      </c>
      <c r="F75" s="172"/>
      <c r="G75" s="173">
        <v>0.7177</v>
      </c>
      <c r="H75" s="163"/>
      <c r="I75" s="245"/>
    </row>
    <row r="76" ht="18" customHeight="1">
      <c r="A76" t="s" s="357">
        <v>832</v>
      </c>
      <c r="B76" s="358">
        <v>87892</v>
      </c>
      <c r="C76" t="s" s="359">
        <v>574</v>
      </c>
      <c r="D76" t="s" s="360">
        <v>943</v>
      </c>
      <c r="E76" t="s" s="357">
        <v>509</v>
      </c>
      <c r="F76" s="361"/>
      <c r="G76" s="362">
        <v>0.7257</v>
      </c>
      <c r="H76" s="362"/>
      <c r="I76" s="99"/>
    </row>
    <row r="77" ht="18" customHeight="1">
      <c r="A77" t="s" s="158">
        <v>832</v>
      </c>
      <c r="B77" s="159">
        <v>114660</v>
      </c>
      <c r="C77" t="s" s="160">
        <v>574</v>
      </c>
      <c r="D77" t="s" s="161">
        <v>921</v>
      </c>
      <c r="E77" t="s" s="160">
        <v>509</v>
      </c>
      <c r="F77" s="172"/>
      <c r="G77" s="173">
        <v>0.487146133408958</v>
      </c>
      <c r="H77" s="163"/>
      <c r="I77" s="245"/>
    </row>
    <row r="78" ht="18" customHeight="1">
      <c r="A78" t="s" s="357">
        <v>832</v>
      </c>
      <c r="B78" s="358">
        <v>10177</v>
      </c>
      <c r="C78" t="s" s="359">
        <v>574</v>
      </c>
      <c r="D78" t="s" s="360">
        <v>919</v>
      </c>
      <c r="E78" t="s" s="357">
        <v>509</v>
      </c>
      <c r="F78" s="361"/>
      <c r="G78" s="362">
        <v>1.74810123849717</v>
      </c>
      <c r="H78" s="362"/>
      <c r="I78" s="99"/>
    </row>
    <row r="79" ht="18" customHeight="1">
      <c r="A79" t="s" s="158">
        <v>832</v>
      </c>
      <c r="B79" s="159">
        <v>102613</v>
      </c>
      <c r="C79" t="s" s="160">
        <v>574</v>
      </c>
      <c r="D79" t="s" s="161">
        <v>920</v>
      </c>
      <c r="E79" t="s" s="160">
        <v>509</v>
      </c>
      <c r="F79" s="172"/>
      <c r="G79" s="173">
        <v>0.608</v>
      </c>
      <c r="H79" s="163"/>
      <c r="I79" s="245"/>
    </row>
    <row r="80" ht="18" customHeight="1">
      <c r="A80" t="s" s="357">
        <v>832</v>
      </c>
      <c r="B80" s="358">
        <v>114661</v>
      </c>
      <c r="C80" t="s" s="359">
        <v>574</v>
      </c>
      <c r="D80" t="s" s="360">
        <v>918</v>
      </c>
      <c r="E80" t="s" s="357">
        <v>509</v>
      </c>
      <c r="F80" s="361"/>
      <c r="G80" s="362">
        <v>0.460930771816309</v>
      </c>
      <c r="H80" s="362"/>
      <c r="I80" s="99"/>
    </row>
    <row r="81" ht="18" customHeight="1">
      <c r="A81" t="s" s="158">
        <v>832</v>
      </c>
      <c r="B81" s="159">
        <v>18212</v>
      </c>
      <c r="C81" t="s" s="160">
        <v>574</v>
      </c>
      <c r="D81" t="s" s="161">
        <v>917</v>
      </c>
      <c r="E81" t="s" s="160">
        <v>509</v>
      </c>
      <c r="F81" s="172"/>
      <c r="G81" s="173">
        <v>1.86027439877145</v>
      </c>
      <c r="H81" s="163"/>
      <c r="I81" s="245"/>
    </row>
    <row r="82" ht="18" customHeight="1">
      <c r="A82" t="s" s="357">
        <v>832</v>
      </c>
      <c r="B82" s="358">
        <v>102612</v>
      </c>
      <c r="C82" t="s" s="359">
        <v>574</v>
      </c>
      <c r="D82" t="s" s="360">
        <v>916</v>
      </c>
      <c r="E82" t="s" s="357">
        <v>509</v>
      </c>
      <c r="F82" s="361"/>
      <c r="G82" s="362">
        <v>0.5823</v>
      </c>
      <c r="H82" s="362"/>
      <c r="I82" s="99"/>
    </row>
    <row r="83" ht="18" customHeight="1">
      <c r="A83" t="s" s="158">
        <v>832</v>
      </c>
      <c r="B83" s="159">
        <v>114744</v>
      </c>
      <c r="C83" t="s" s="160">
        <v>574</v>
      </c>
      <c r="D83" t="s" s="161">
        <v>949</v>
      </c>
      <c r="E83" t="s" s="160">
        <v>509</v>
      </c>
      <c r="F83" s="172"/>
      <c r="G83" s="173">
        <v>0.469946133408958</v>
      </c>
      <c r="H83" s="163"/>
      <c r="I83" s="245"/>
    </row>
    <row r="84" ht="18" customHeight="1">
      <c r="A84" t="s" s="357">
        <v>832</v>
      </c>
      <c r="B84" s="358">
        <v>103234</v>
      </c>
      <c r="C84" t="s" s="359">
        <v>574</v>
      </c>
      <c r="D84" t="s" s="360">
        <v>948</v>
      </c>
      <c r="E84" t="s" s="357">
        <v>509</v>
      </c>
      <c r="F84" s="361"/>
      <c r="G84" s="362">
        <v>0.5888</v>
      </c>
      <c r="H84" s="362"/>
      <c r="I84" s="99"/>
    </row>
    <row r="85" ht="18" customHeight="1">
      <c r="A85" t="s" s="158">
        <v>832</v>
      </c>
      <c r="B85" s="159">
        <v>50752</v>
      </c>
      <c r="C85" t="s" s="160">
        <v>574</v>
      </c>
      <c r="D85" t="s" s="161">
        <v>950</v>
      </c>
      <c r="E85" t="s" s="160">
        <v>509</v>
      </c>
      <c r="F85" s="172"/>
      <c r="G85" s="173">
        <v>0.539433333333333</v>
      </c>
      <c r="H85" s="163"/>
      <c r="I85" s="245"/>
    </row>
    <row r="86" ht="18" customHeight="1">
      <c r="A86" t="s" s="357">
        <v>832</v>
      </c>
      <c r="B86" s="358">
        <v>10165</v>
      </c>
      <c r="C86" t="s" s="359">
        <v>574</v>
      </c>
      <c r="D86" t="s" s="360">
        <v>945</v>
      </c>
      <c r="E86" t="s" s="357">
        <v>509</v>
      </c>
      <c r="F86" s="361"/>
      <c r="G86" s="362">
        <v>2.26172434936381</v>
      </c>
      <c r="H86" s="362"/>
      <c r="I86" s="99"/>
    </row>
    <row r="87" ht="18" customHeight="1">
      <c r="A87" t="s" s="158">
        <v>832</v>
      </c>
      <c r="B87" s="159">
        <v>106003</v>
      </c>
      <c r="C87" t="s" s="160">
        <v>574</v>
      </c>
      <c r="D87" t="s" s="161">
        <v>946</v>
      </c>
      <c r="E87" t="s" s="160">
        <v>509</v>
      </c>
      <c r="F87" s="172"/>
      <c r="G87" s="173">
        <v>1.1039</v>
      </c>
      <c r="H87" s="163"/>
      <c r="I87" s="245"/>
    </row>
    <row r="88" ht="18" customHeight="1">
      <c r="A88" t="s" s="357">
        <v>832</v>
      </c>
      <c r="B88" s="358">
        <v>106072</v>
      </c>
      <c r="C88" t="s" s="359">
        <v>574</v>
      </c>
      <c r="D88" t="s" s="360">
        <v>947</v>
      </c>
      <c r="E88" t="s" s="357">
        <v>509</v>
      </c>
      <c r="F88" s="361"/>
      <c r="G88" s="362">
        <v>1.1039</v>
      </c>
      <c r="H88" s="362"/>
      <c r="I88" s="99"/>
    </row>
    <row r="89" ht="18" customHeight="1">
      <c r="A89" t="s" s="158">
        <v>832</v>
      </c>
      <c r="B89" s="159">
        <v>87881</v>
      </c>
      <c r="C89" t="s" s="160">
        <v>574</v>
      </c>
      <c r="D89" t="s" s="161">
        <v>944</v>
      </c>
      <c r="E89" t="s" s="160">
        <v>509</v>
      </c>
      <c r="F89" s="172"/>
      <c r="G89" s="173">
        <v>0.728602284751392</v>
      </c>
      <c r="H89" s="163"/>
      <c r="I89" s="245"/>
    </row>
    <row r="90" ht="18" customHeight="1">
      <c r="A90" s="364"/>
      <c r="B90" s="365"/>
      <c r="C90" s="366"/>
      <c r="D90" s="367"/>
      <c r="E90" s="364"/>
      <c r="F90" s="361"/>
      <c r="G90" s="362"/>
      <c r="H90" s="362"/>
      <c r="I90" s="99"/>
    </row>
    <row r="91" ht="18" customHeight="1">
      <c r="A91" t="s" s="158">
        <v>832</v>
      </c>
      <c r="B91" s="159">
        <v>11040</v>
      </c>
      <c r="C91" t="s" s="160">
        <v>507</v>
      </c>
      <c r="D91" t="s" s="161">
        <v>843</v>
      </c>
      <c r="E91" t="s" s="160">
        <v>509</v>
      </c>
      <c r="F91" s="172"/>
      <c r="G91" s="173">
        <v>16.6610367581244</v>
      </c>
      <c r="H91" s="163"/>
      <c r="I91" s="245"/>
    </row>
    <row r="92" ht="18" customHeight="1">
      <c r="A92" t="s" s="357">
        <v>832</v>
      </c>
      <c r="B92" s="358">
        <v>117064</v>
      </c>
      <c r="C92" t="s" s="359">
        <v>507</v>
      </c>
      <c r="D92" t="s" s="360">
        <v>839</v>
      </c>
      <c r="E92" t="s" s="357">
        <v>509</v>
      </c>
      <c r="F92" s="361"/>
      <c r="G92" s="362">
        <v>9.676600000000001</v>
      </c>
      <c r="H92" s="362"/>
      <c r="I92" s="99"/>
    </row>
    <row r="93" ht="18" customHeight="1">
      <c r="A93" t="s" s="158">
        <v>832</v>
      </c>
      <c r="B93" s="159">
        <v>106130</v>
      </c>
      <c r="C93" t="s" s="160">
        <v>507</v>
      </c>
      <c r="D93" t="s" s="161">
        <v>840</v>
      </c>
      <c r="E93" t="s" s="160">
        <v>509</v>
      </c>
      <c r="F93" s="172"/>
      <c r="G93" s="173">
        <v>12.675124643157</v>
      </c>
      <c r="H93" s="163"/>
      <c r="I93" s="245"/>
    </row>
    <row r="94" ht="18" customHeight="1">
      <c r="A94" t="s" s="357">
        <v>832</v>
      </c>
      <c r="B94" s="358">
        <v>11244</v>
      </c>
      <c r="C94" t="s" s="359">
        <v>507</v>
      </c>
      <c r="D94" t="s" s="360">
        <v>939</v>
      </c>
      <c r="E94" t="s" s="357">
        <v>509</v>
      </c>
      <c r="F94" s="361"/>
      <c r="G94" s="362">
        <v>18.4284</v>
      </c>
      <c r="H94" s="362"/>
      <c r="I94" s="99"/>
    </row>
    <row r="95" ht="18" customHeight="1">
      <c r="A95" t="s" s="158">
        <v>832</v>
      </c>
      <c r="B95" s="159">
        <v>13322</v>
      </c>
      <c r="C95" t="s" s="160">
        <v>507</v>
      </c>
      <c r="D95" t="s" s="161">
        <v>940</v>
      </c>
      <c r="E95" t="s" s="160">
        <v>509</v>
      </c>
      <c r="F95" s="172"/>
      <c r="G95" s="173">
        <v>80.0060719705502</v>
      </c>
      <c r="H95" s="163"/>
      <c r="I95" s="245"/>
    </row>
    <row r="96" ht="18" customHeight="1">
      <c r="A96" t="s" s="357">
        <v>832</v>
      </c>
      <c r="B96" s="358">
        <v>11215</v>
      </c>
      <c r="C96" t="s" s="359">
        <v>507</v>
      </c>
      <c r="D96" t="s" s="360">
        <v>881</v>
      </c>
      <c r="E96" t="s" s="357">
        <v>509</v>
      </c>
      <c r="F96" s="361"/>
      <c r="G96" s="362">
        <v>11.2564886850153</v>
      </c>
      <c r="H96" s="362"/>
      <c r="I96" s="99"/>
    </row>
    <row r="97" ht="18" customHeight="1">
      <c r="A97" t="s" s="158">
        <v>832</v>
      </c>
      <c r="B97" s="159">
        <v>61357</v>
      </c>
      <c r="C97" t="s" s="160">
        <v>507</v>
      </c>
      <c r="D97" t="s" s="161">
        <v>951</v>
      </c>
      <c r="E97" t="s" s="160">
        <v>509</v>
      </c>
      <c r="F97" s="172"/>
      <c r="G97" s="173">
        <v>9.949999999999999</v>
      </c>
      <c r="H97" s="163"/>
      <c r="I97" s="245"/>
    </row>
    <row r="98" ht="18" customHeight="1">
      <c r="A98" t="s" s="357">
        <v>832</v>
      </c>
      <c r="B98" s="358">
        <v>91402</v>
      </c>
      <c r="C98" t="s" s="359">
        <v>507</v>
      </c>
      <c r="D98" t="s" s="360">
        <v>893</v>
      </c>
      <c r="E98" t="s" s="357">
        <v>509</v>
      </c>
      <c r="F98" s="361"/>
      <c r="G98" s="362">
        <v>10.9254557200201</v>
      </c>
      <c r="H98" s="362"/>
      <c r="I98" s="99"/>
    </row>
    <row r="99" ht="18" customHeight="1">
      <c r="A99" t="s" s="158">
        <v>832</v>
      </c>
      <c r="B99" s="159">
        <v>13046</v>
      </c>
      <c r="C99" t="s" s="160">
        <v>507</v>
      </c>
      <c r="D99" t="s" s="161">
        <v>926</v>
      </c>
      <c r="E99" t="s" s="160">
        <v>509</v>
      </c>
      <c r="F99" s="172"/>
      <c r="G99" s="173">
        <v>10.1320887093635</v>
      </c>
      <c r="H99" s="163"/>
      <c r="I99" s="245"/>
    </row>
    <row r="100" ht="18" customHeight="1">
      <c r="A100" t="s" s="357">
        <v>832</v>
      </c>
      <c r="B100" s="358">
        <v>84435</v>
      </c>
      <c r="C100" t="s" s="359">
        <v>507</v>
      </c>
      <c r="D100" t="s" s="360">
        <v>927</v>
      </c>
      <c r="E100" t="s" s="357">
        <v>509</v>
      </c>
      <c r="F100" s="361"/>
      <c r="G100" s="362">
        <v>8.566006351402031</v>
      </c>
      <c r="H100" s="362"/>
      <c r="I100" s="99"/>
    </row>
    <row r="101" ht="18" customHeight="1">
      <c r="A101" t="s" s="158">
        <v>832</v>
      </c>
      <c r="B101" s="159">
        <v>84415</v>
      </c>
      <c r="C101" t="s" s="160">
        <v>507</v>
      </c>
      <c r="D101" t="s" s="161">
        <v>928</v>
      </c>
      <c r="E101" t="s" s="160">
        <v>509</v>
      </c>
      <c r="F101" s="172"/>
      <c r="G101" s="173">
        <v>8.11205884430021</v>
      </c>
      <c r="H101" s="163"/>
      <c r="I101" s="245"/>
    </row>
    <row r="102" ht="18" customHeight="1">
      <c r="A102" t="s" s="357">
        <v>832</v>
      </c>
      <c r="B102" s="358">
        <v>58761</v>
      </c>
      <c r="C102" t="s" s="359">
        <v>507</v>
      </c>
      <c r="D102" t="s" s="360">
        <v>931</v>
      </c>
      <c r="E102" t="s" s="357">
        <v>509</v>
      </c>
      <c r="F102" s="361"/>
      <c r="G102" s="362">
        <v>11.2321684166165</v>
      </c>
      <c r="H102" s="362"/>
      <c r="I102" s="99"/>
    </row>
    <row r="103" ht="18" customHeight="1">
      <c r="A103" t="s" s="158">
        <v>832</v>
      </c>
      <c r="B103" s="159">
        <v>58760</v>
      </c>
      <c r="C103" t="s" s="160">
        <v>507</v>
      </c>
      <c r="D103" t="s" s="161">
        <v>932</v>
      </c>
      <c r="E103" t="s" s="160">
        <v>509</v>
      </c>
      <c r="F103" s="172"/>
      <c r="G103" s="173">
        <v>11.0679174994983</v>
      </c>
      <c r="H103" s="163"/>
      <c r="I103" s="245"/>
    </row>
    <row r="104" ht="18" customHeight="1">
      <c r="A104" t="s" s="357">
        <v>832</v>
      </c>
      <c r="B104" s="358">
        <v>56207</v>
      </c>
      <c r="C104" t="s" s="359">
        <v>507</v>
      </c>
      <c r="D104" t="s" s="360">
        <v>889</v>
      </c>
      <c r="E104" t="s" s="357">
        <v>509</v>
      </c>
      <c r="F104" s="361"/>
      <c r="G104" s="362">
        <v>7.84166823129252</v>
      </c>
      <c r="H104" s="362"/>
      <c r="I104" s="99"/>
    </row>
    <row r="105" ht="18" customHeight="1">
      <c r="A105" t="s" s="158">
        <v>832</v>
      </c>
      <c r="B105" s="159">
        <v>56206</v>
      </c>
      <c r="C105" t="s" s="160">
        <v>507</v>
      </c>
      <c r="D105" t="s" s="161">
        <v>890</v>
      </c>
      <c r="E105" t="s" s="160">
        <v>509</v>
      </c>
      <c r="F105" s="172"/>
      <c r="G105" s="173">
        <v>7.84166823129252</v>
      </c>
      <c r="H105" s="163"/>
      <c r="I105" s="245"/>
    </row>
    <row r="106" ht="18" customHeight="1">
      <c r="A106" t="s" s="357">
        <v>832</v>
      </c>
      <c r="B106" s="358">
        <v>96372</v>
      </c>
      <c r="C106" t="s" s="359">
        <v>507</v>
      </c>
      <c r="D106" t="s" s="360">
        <v>891</v>
      </c>
      <c r="E106" t="s" s="357">
        <v>509</v>
      </c>
      <c r="F106" s="361"/>
      <c r="G106" s="362">
        <v>7.83657517006803</v>
      </c>
      <c r="H106" s="362"/>
      <c r="I106" s="99"/>
    </row>
    <row r="107" ht="18" customHeight="1">
      <c r="A107" t="s" s="158">
        <v>832</v>
      </c>
      <c r="B107" s="159">
        <v>88695</v>
      </c>
      <c r="C107" t="s" s="160">
        <v>507</v>
      </c>
      <c r="D107" t="s" s="161">
        <v>841</v>
      </c>
      <c r="E107" t="s" s="160">
        <v>509</v>
      </c>
      <c r="F107" s="172"/>
      <c r="G107" s="173">
        <v>22.3134367171415</v>
      </c>
      <c r="H107" s="163"/>
      <c r="I107" s="245"/>
    </row>
    <row r="108" ht="18" customHeight="1">
      <c r="A108" t="s" s="357">
        <v>832</v>
      </c>
      <c r="B108" s="358">
        <v>14281</v>
      </c>
      <c r="C108" t="s" s="359">
        <v>507</v>
      </c>
      <c r="D108" t="s" s="360">
        <v>842</v>
      </c>
      <c r="E108" t="s" s="357">
        <v>509</v>
      </c>
      <c r="F108" s="361"/>
      <c r="G108" s="362">
        <v>16.7613119536298</v>
      </c>
      <c r="H108" s="362"/>
      <c r="I108" s="99"/>
    </row>
    <row r="109" ht="18" customHeight="1">
      <c r="A109" t="s" s="158">
        <v>832</v>
      </c>
      <c r="B109" s="159">
        <v>11061</v>
      </c>
      <c r="C109" t="s" s="160">
        <v>507</v>
      </c>
      <c r="D109" t="s" s="161">
        <v>847</v>
      </c>
      <c r="E109" t="s" s="160">
        <v>509</v>
      </c>
      <c r="F109" s="172"/>
      <c r="G109" s="173">
        <v>31.786362</v>
      </c>
      <c r="H109" s="163"/>
      <c r="I109" s="245"/>
    </row>
    <row r="110" ht="18" customHeight="1">
      <c r="A110" t="s" s="357">
        <v>832</v>
      </c>
      <c r="B110" s="358">
        <v>11321</v>
      </c>
      <c r="C110" t="s" s="359">
        <v>507</v>
      </c>
      <c r="D110" t="s" s="360">
        <v>846</v>
      </c>
      <c r="E110" t="s" s="357">
        <v>509</v>
      </c>
      <c r="F110" s="361"/>
      <c r="G110" s="362">
        <v>152.360556363522</v>
      </c>
      <c r="H110" s="362"/>
      <c r="I110" s="99"/>
    </row>
    <row r="111" ht="18" customHeight="1">
      <c r="A111" t="s" s="158">
        <v>832</v>
      </c>
      <c r="B111" s="159">
        <v>63914</v>
      </c>
      <c r="C111" t="s" s="160">
        <v>507</v>
      </c>
      <c r="D111" t="s" s="161">
        <v>854</v>
      </c>
      <c r="E111" t="s" s="160">
        <v>509</v>
      </c>
      <c r="F111" s="172"/>
      <c r="G111" s="173">
        <v>16.5168</v>
      </c>
      <c r="H111" s="163"/>
      <c r="I111" s="245"/>
    </row>
    <row r="112" ht="18" customHeight="1">
      <c r="A112" t="s" s="357">
        <v>832</v>
      </c>
      <c r="B112" s="358">
        <v>63915</v>
      </c>
      <c r="C112" t="s" s="359">
        <v>507</v>
      </c>
      <c r="D112" t="s" s="360">
        <v>855</v>
      </c>
      <c r="E112" t="s" s="357">
        <v>509</v>
      </c>
      <c r="F112" s="361"/>
      <c r="G112" s="362">
        <v>15.1168</v>
      </c>
      <c r="H112" s="362"/>
      <c r="I112" s="99"/>
    </row>
    <row r="113" ht="18" customHeight="1">
      <c r="A113" t="s" s="158">
        <v>832</v>
      </c>
      <c r="B113" s="159">
        <v>11385</v>
      </c>
      <c r="C113" t="s" s="160">
        <v>507</v>
      </c>
      <c r="D113" t="s" s="161">
        <v>865</v>
      </c>
      <c r="E113" t="s" s="160">
        <v>509</v>
      </c>
      <c r="F113" s="172"/>
      <c r="G113" s="173">
        <v>15.1616</v>
      </c>
      <c r="H113" s="163"/>
      <c r="I113" s="245"/>
    </row>
    <row r="114" ht="18" customHeight="1">
      <c r="A114" t="s" s="357">
        <v>832</v>
      </c>
      <c r="B114" s="358">
        <v>109640</v>
      </c>
      <c r="C114" t="s" s="359">
        <v>507</v>
      </c>
      <c r="D114" t="s" s="360">
        <v>864</v>
      </c>
      <c r="E114" t="s" s="357">
        <v>509</v>
      </c>
      <c r="F114" s="361"/>
      <c r="G114" s="362">
        <v>22.9079699520876</v>
      </c>
      <c r="H114" s="362"/>
      <c r="I114" s="99"/>
    </row>
    <row r="115" ht="18" customHeight="1">
      <c r="A115" t="s" s="158">
        <v>832</v>
      </c>
      <c r="B115" s="159">
        <v>11475</v>
      </c>
      <c r="C115" t="s" s="160">
        <v>507</v>
      </c>
      <c r="D115" t="s" s="161">
        <v>866</v>
      </c>
      <c r="E115" t="s" s="160">
        <v>509</v>
      </c>
      <c r="F115" s="172"/>
      <c r="G115" s="173">
        <v>18.991841821792</v>
      </c>
      <c r="H115" s="163"/>
      <c r="I115" s="245"/>
    </row>
    <row r="116" ht="18" customHeight="1">
      <c r="A116" t="s" s="357">
        <v>832</v>
      </c>
      <c r="B116" s="358">
        <v>100937</v>
      </c>
      <c r="C116" t="s" s="359">
        <v>507</v>
      </c>
      <c r="D116" t="s" s="360">
        <v>848</v>
      </c>
      <c r="E116" t="s" s="357">
        <v>509</v>
      </c>
      <c r="F116" s="361"/>
      <c r="G116" s="362">
        <v>6.88343335825235</v>
      </c>
      <c r="H116" s="362"/>
      <c r="I116" s="99"/>
    </row>
    <row r="117" ht="18" customHeight="1">
      <c r="A117" t="s" s="158">
        <v>832</v>
      </c>
      <c r="B117" s="159">
        <v>100938</v>
      </c>
      <c r="C117" t="s" s="160">
        <v>507</v>
      </c>
      <c r="D117" t="s" s="161">
        <v>849</v>
      </c>
      <c r="E117" t="s" s="160">
        <v>509</v>
      </c>
      <c r="F117" s="172"/>
      <c r="G117" s="173">
        <v>6.83624248224282</v>
      </c>
      <c r="H117" s="163"/>
      <c r="I117" s="245"/>
    </row>
    <row r="118" ht="18" customHeight="1">
      <c r="A118" t="s" s="357">
        <v>832</v>
      </c>
      <c r="B118" s="358">
        <v>100939</v>
      </c>
      <c r="C118" t="s" s="359">
        <v>507</v>
      </c>
      <c r="D118" t="s" s="360">
        <v>850</v>
      </c>
      <c r="E118" t="s" s="357">
        <v>509</v>
      </c>
      <c r="F118" s="361"/>
      <c r="G118" s="362">
        <v>6.11108497910937</v>
      </c>
      <c r="H118" s="362"/>
      <c r="I118" s="99"/>
    </row>
    <row r="119" ht="18" customHeight="1">
      <c r="A119" t="s" s="158">
        <v>832</v>
      </c>
      <c r="B119" s="159">
        <v>100940</v>
      </c>
      <c r="C119" t="s" s="160">
        <v>507</v>
      </c>
      <c r="D119" t="s" s="161">
        <v>851</v>
      </c>
      <c r="E119" t="s" s="160">
        <v>509</v>
      </c>
      <c r="F119" s="172"/>
      <c r="G119" s="173">
        <v>6.01848664857819</v>
      </c>
      <c r="H119" s="163"/>
      <c r="I119" s="245"/>
    </row>
    <row r="120" ht="18" customHeight="1">
      <c r="A120" t="s" s="357">
        <v>832</v>
      </c>
      <c r="B120" s="358">
        <v>24472</v>
      </c>
      <c r="C120" t="s" s="359">
        <v>507</v>
      </c>
      <c r="D120" t="s" s="360">
        <v>885</v>
      </c>
      <c r="E120" t="s" s="357">
        <v>509</v>
      </c>
      <c r="F120" s="361"/>
      <c r="G120" s="362">
        <v>16.4269547300644</v>
      </c>
      <c r="H120" s="362"/>
      <c r="I120" s="99"/>
    </row>
    <row r="121" ht="18" customHeight="1">
      <c r="A121" t="s" s="158">
        <v>832</v>
      </c>
      <c r="B121" s="159">
        <v>11202</v>
      </c>
      <c r="C121" t="s" s="160">
        <v>507</v>
      </c>
      <c r="D121" t="s" s="161">
        <v>930</v>
      </c>
      <c r="E121" t="s" s="160">
        <v>509</v>
      </c>
      <c r="F121" s="172"/>
      <c r="G121" s="173">
        <v>17.1827</v>
      </c>
      <c r="H121" s="163"/>
      <c r="I121" s="245"/>
    </row>
    <row r="122" ht="18" customHeight="1">
      <c r="A122" t="s" s="357">
        <v>832</v>
      </c>
      <c r="B122" s="358">
        <v>11201</v>
      </c>
      <c r="C122" t="s" s="359">
        <v>507</v>
      </c>
      <c r="D122" t="s" s="360">
        <v>929</v>
      </c>
      <c r="E122" t="s" s="357">
        <v>509</v>
      </c>
      <c r="F122" s="361"/>
      <c r="G122" s="362">
        <v>14.7789</v>
      </c>
      <c r="H122" s="362"/>
      <c r="I122" s="99"/>
    </row>
    <row r="123" ht="18" customHeight="1">
      <c r="A123" t="s" s="158">
        <v>832</v>
      </c>
      <c r="B123" s="159">
        <v>11264</v>
      </c>
      <c r="C123" t="s" s="160">
        <v>507</v>
      </c>
      <c r="D123" t="s" s="161">
        <v>886</v>
      </c>
      <c r="E123" t="s" s="160">
        <v>509</v>
      </c>
      <c r="F123" s="172"/>
      <c r="G123" s="173">
        <v>12.8499557659166</v>
      </c>
      <c r="H123" s="163"/>
      <c r="I123" s="245"/>
    </row>
    <row r="124" ht="18" customHeight="1">
      <c r="A124" t="s" s="357">
        <v>832</v>
      </c>
      <c r="B124" s="358">
        <v>99602</v>
      </c>
      <c r="C124" t="s" s="359">
        <v>507</v>
      </c>
      <c r="D124" t="s" s="360">
        <v>888</v>
      </c>
      <c r="E124" t="s" s="357">
        <v>509</v>
      </c>
      <c r="F124" s="361"/>
      <c r="G124" s="362">
        <v>9.52638941465124</v>
      </c>
      <c r="H124" s="362"/>
      <c r="I124" s="99"/>
    </row>
    <row r="125" ht="18" customHeight="1">
      <c r="A125" t="s" s="158">
        <v>832</v>
      </c>
      <c r="B125" s="159">
        <v>11266</v>
      </c>
      <c r="C125" t="s" s="160">
        <v>507</v>
      </c>
      <c r="D125" t="s" s="161">
        <v>887</v>
      </c>
      <c r="E125" t="s" s="160">
        <v>509</v>
      </c>
      <c r="F125" s="172"/>
      <c r="G125" s="173">
        <v>17.167458817309</v>
      </c>
      <c r="H125" s="163"/>
      <c r="I125" s="245"/>
    </row>
    <row r="126" ht="18" customHeight="1">
      <c r="A126" t="s" s="357">
        <v>832</v>
      </c>
      <c r="B126" s="358">
        <v>116586</v>
      </c>
      <c r="C126" t="s" s="359">
        <v>507</v>
      </c>
      <c r="D126" t="s" s="360">
        <v>934</v>
      </c>
      <c r="E126" t="s" s="357">
        <v>509</v>
      </c>
      <c r="F126" s="361"/>
      <c r="G126" s="362">
        <v>14.459578040023</v>
      </c>
      <c r="H126" s="362"/>
      <c r="I126" s="99"/>
    </row>
    <row r="127" ht="18" customHeight="1">
      <c r="A127" t="s" s="158">
        <v>832</v>
      </c>
      <c r="B127" s="159">
        <v>37841</v>
      </c>
      <c r="C127" t="s" s="160">
        <v>507</v>
      </c>
      <c r="D127" t="s" s="161">
        <v>937</v>
      </c>
      <c r="E127" t="s" s="160">
        <v>509</v>
      </c>
      <c r="F127" s="172"/>
      <c r="G127" s="173">
        <v>13.3100967826567</v>
      </c>
      <c r="H127" s="163"/>
      <c r="I127" s="245"/>
    </row>
    <row r="128" ht="18" customHeight="1">
      <c r="A128" t="s" s="357">
        <v>832</v>
      </c>
      <c r="B128" s="358">
        <v>103733</v>
      </c>
      <c r="C128" t="s" s="359">
        <v>507</v>
      </c>
      <c r="D128" t="s" s="360">
        <v>936</v>
      </c>
      <c r="E128" t="s" s="357">
        <v>509</v>
      </c>
      <c r="F128" s="361"/>
      <c r="G128" s="362">
        <v>15.7696</v>
      </c>
      <c r="H128" s="362"/>
      <c r="I128" s="99"/>
    </row>
    <row r="129" ht="18" customHeight="1">
      <c r="A129" t="s" s="158">
        <v>832</v>
      </c>
      <c r="B129" s="159">
        <v>115886</v>
      </c>
      <c r="C129" t="s" s="160">
        <v>507</v>
      </c>
      <c r="D129" t="s" s="161">
        <v>933</v>
      </c>
      <c r="E129" t="s" s="160">
        <v>509</v>
      </c>
      <c r="F129" s="172"/>
      <c r="G129" s="173">
        <v>24.9918333333333</v>
      </c>
      <c r="H129" s="163"/>
      <c r="I129" s="245"/>
    </row>
    <row r="130" ht="18" customHeight="1">
      <c r="A130" t="s" s="357">
        <v>832</v>
      </c>
      <c r="B130" s="358">
        <v>14250</v>
      </c>
      <c r="C130" t="s" s="359">
        <v>507</v>
      </c>
      <c r="D130" t="s" s="360">
        <v>935</v>
      </c>
      <c r="E130" t="s" s="357">
        <v>509</v>
      </c>
      <c r="F130" s="361"/>
      <c r="G130" s="362">
        <v>21.971013694821</v>
      </c>
      <c r="H130" s="362"/>
      <c r="I130" s="99"/>
    </row>
    <row r="131" ht="18" customHeight="1">
      <c r="A131" t="s" s="158">
        <v>832</v>
      </c>
      <c r="B131" s="159">
        <v>112082</v>
      </c>
      <c r="C131" t="s" s="160">
        <v>507</v>
      </c>
      <c r="D131" t="s" s="161">
        <v>938</v>
      </c>
      <c r="E131" t="s" s="160">
        <v>509</v>
      </c>
      <c r="F131" s="172"/>
      <c r="G131" s="173">
        <v>27.2140449754968</v>
      </c>
      <c r="H131" s="163"/>
      <c r="I131" s="245"/>
    </row>
    <row r="132" ht="18" customHeight="1">
      <c r="A132" t="s" s="357">
        <v>832</v>
      </c>
      <c r="B132" s="358">
        <v>47080</v>
      </c>
      <c r="C132" t="s" s="359">
        <v>507</v>
      </c>
      <c r="D132" t="s" s="360">
        <v>952</v>
      </c>
      <c r="E132" t="s" s="357">
        <v>509</v>
      </c>
      <c r="F132" s="361"/>
      <c r="G132" s="362">
        <v>16.1987392500269</v>
      </c>
      <c r="H132" s="362"/>
      <c r="I132" s="99"/>
    </row>
    <row r="133" ht="18" customHeight="1">
      <c r="A133" t="s" s="158">
        <v>832</v>
      </c>
      <c r="B133" s="159">
        <v>78304</v>
      </c>
      <c r="C133" t="s" s="160">
        <v>507</v>
      </c>
      <c r="D133" t="s" s="161">
        <v>957</v>
      </c>
      <c r="E133" t="s" s="160">
        <v>509</v>
      </c>
      <c r="F133" s="172"/>
      <c r="G133" s="173">
        <v>30.5069804549306</v>
      </c>
      <c r="H133" s="163"/>
      <c r="I133" s="245"/>
    </row>
    <row r="134" ht="18" customHeight="1">
      <c r="A134" t="s" s="357">
        <v>832</v>
      </c>
      <c r="B134" s="358">
        <v>111362</v>
      </c>
      <c r="C134" t="s" s="359">
        <v>507</v>
      </c>
      <c r="D134" t="s" s="360">
        <v>958</v>
      </c>
      <c r="E134" t="s" s="357">
        <v>509</v>
      </c>
      <c r="F134" s="361"/>
      <c r="G134" s="362">
        <v>43.1047217264792</v>
      </c>
      <c r="H134" s="362"/>
      <c r="I134" s="99"/>
    </row>
    <row r="135" ht="18" customHeight="1">
      <c r="A135" t="s" s="158">
        <v>832</v>
      </c>
      <c r="B135" s="159">
        <v>11212</v>
      </c>
      <c r="C135" t="s" s="160">
        <v>507</v>
      </c>
      <c r="D135" t="s" s="161">
        <v>956</v>
      </c>
      <c r="E135" t="s" s="160">
        <v>509</v>
      </c>
      <c r="F135" s="172"/>
      <c r="G135" s="173">
        <v>15.749306757135</v>
      </c>
      <c r="H135" s="163"/>
      <c r="I135" s="245"/>
    </row>
    <row r="136" ht="18" customHeight="1">
      <c r="A136" t="s" s="357">
        <v>832</v>
      </c>
      <c r="B136" s="358">
        <v>19581</v>
      </c>
      <c r="C136" t="s" s="359">
        <v>507</v>
      </c>
      <c r="D136" t="s" s="360">
        <v>963</v>
      </c>
      <c r="E136" t="s" s="357">
        <v>509</v>
      </c>
      <c r="F136" s="361"/>
      <c r="G136" s="362">
        <v>26.2791435482639</v>
      </c>
      <c r="H136" s="362"/>
      <c r="I136" s="99"/>
    </row>
    <row r="137" ht="18" customHeight="1">
      <c r="A137" t="s" s="158">
        <v>832</v>
      </c>
      <c r="B137" s="159">
        <v>11251</v>
      </c>
      <c r="C137" t="s" s="160">
        <v>507</v>
      </c>
      <c r="D137" t="s" s="161">
        <v>966</v>
      </c>
      <c r="E137" t="s" s="160">
        <v>509</v>
      </c>
      <c r="F137" s="172"/>
      <c r="G137" s="173">
        <v>35.5659787060407</v>
      </c>
      <c r="H137" s="163"/>
      <c r="I137" s="245"/>
    </row>
    <row r="138" ht="18" customHeight="1">
      <c r="A138" t="s" s="357">
        <v>832</v>
      </c>
      <c r="B138" s="358">
        <v>14341</v>
      </c>
      <c r="C138" t="s" s="359">
        <v>507</v>
      </c>
      <c r="D138" t="s" s="360">
        <v>965</v>
      </c>
      <c r="E138" t="s" s="357">
        <v>509</v>
      </c>
      <c r="F138" s="361"/>
      <c r="G138" s="362">
        <v>81.7018798208321</v>
      </c>
      <c r="H138" s="362"/>
      <c r="I138" s="99"/>
    </row>
    <row r="139" ht="18" customHeight="1">
      <c r="A139" t="s" s="158">
        <v>832</v>
      </c>
      <c r="B139" s="159">
        <v>11210</v>
      </c>
      <c r="C139" t="s" s="160">
        <v>507</v>
      </c>
      <c r="D139" t="s" s="161">
        <v>964</v>
      </c>
      <c r="E139" t="s" s="160">
        <v>509</v>
      </c>
      <c r="F139" s="172"/>
      <c r="G139" s="173">
        <v>13.6237833333333</v>
      </c>
      <c r="H139" s="163"/>
      <c r="I139" s="245"/>
    </row>
    <row r="140" ht="18" customHeight="1">
      <c r="A140" t="s" s="357">
        <v>832</v>
      </c>
      <c r="B140" s="358">
        <v>58843</v>
      </c>
      <c r="C140" t="s" s="359">
        <v>507</v>
      </c>
      <c r="D140" t="s" s="360">
        <v>960</v>
      </c>
      <c r="E140" t="s" s="357">
        <v>509</v>
      </c>
      <c r="F140" s="361"/>
      <c r="G140" s="362">
        <v>19.3546</v>
      </c>
      <c r="H140" s="362"/>
      <c r="I140" s="99"/>
    </row>
    <row r="141" ht="18" customHeight="1">
      <c r="A141" t="s" s="158">
        <v>832</v>
      </c>
      <c r="B141" s="159">
        <v>11214</v>
      </c>
      <c r="C141" t="s" s="160">
        <v>507</v>
      </c>
      <c r="D141" t="s" s="161">
        <v>959</v>
      </c>
      <c r="E141" t="s" s="160">
        <v>509</v>
      </c>
      <c r="F141" s="172"/>
      <c r="G141" s="173">
        <v>17.9088336167842</v>
      </c>
      <c r="H141" s="163"/>
      <c r="I141" s="245"/>
    </row>
    <row r="142" ht="18" customHeight="1">
      <c r="A142" t="s" s="357">
        <v>832</v>
      </c>
      <c r="B142" s="358">
        <v>16057</v>
      </c>
      <c r="C142" t="s" s="359">
        <v>507</v>
      </c>
      <c r="D142" t="s" s="360">
        <v>1296</v>
      </c>
      <c r="E142" t="s" s="357">
        <v>509</v>
      </c>
      <c r="F142" s="361"/>
      <c r="G142" s="362">
        <v>104.070757644830</v>
      </c>
      <c r="H142" s="362"/>
      <c r="I142" s="99"/>
    </row>
    <row r="143" ht="18" customHeight="1">
      <c r="A143" t="s" s="158">
        <v>832</v>
      </c>
      <c r="B143" s="159">
        <v>11211</v>
      </c>
      <c r="C143" t="s" s="160">
        <v>507</v>
      </c>
      <c r="D143" t="s" s="161">
        <v>877</v>
      </c>
      <c r="E143" t="s" s="160">
        <v>509</v>
      </c>
      <c r="F143" s="172"/>
      <c r="G143" s="173">
        <v>18.423795076141</v>
      </c>
      <c r="H143" s="163"/>
      <c r="I143" s="245"/>
    </row>
    <row r="144" ht="18" customHeight="1">
      <c r="A144" t="s" s="357">
        <v>832</v>
      </c>
      <c r="B144" s="358">
        <v>107966</v>
      </c>
      <c r="C144" t="s" s="359">
        <v>507</v>
      </c>
      <c r="D144" t="s" s="360">
        <v>892</v>
      </c>
      <c r="E144" t="s" s="357">
        <v>509</v>
      </c>
      <c r="F144" s="361"/>
      <c r="G144" s="362">
        <v>26.089477359491</v>
      </c>
      <c r="H144" s="362"/>
      <c r="I144" s="99"/>
    </row>
    <row r="145" ht="18" customHeight="1">
      <c r="A145" t="s" s="158">
        <v>832</v>
      </c>
      <c r="B145" s="159">
        <v>115170</v>
      </c>
      <c r="C145" t="s" s="160">
        <v>507</v>
      </c>
      <c r="D145" t="s" s="161">
        <v>961</v>
      </c>
      <c r="E145" t="s" s="160">
        <v>509</v>
      </c>
      <c r="F145" s="172"/>
      <c r="G145" s="173">
        <v>24.163508968690</v>
      </c>
      <c r="H145" s="163"/>
      <c r="I145" s="245"/>
    </row>
    <row r="146" ht="18" customHeight="1">
      <c r="A146" t="s" s="357">
        <v>832</v>
      </c>
      <c r="B146" s="358">
        <v>11372</v>
      </c>
      <c r="C146" t="s" s="359">
        <v>507</v>
      </c>
      <c r="D146" t="s" s="360">
        <v>962</v>
      </c>
      <c r="E146" t="s" s="357">
        <v>509</v>
      </c>
      <c r="F146" s="361"/>
      <c r="G146" s="362">
        <v>25.9737318181981</v>
      </c>
      <c r="H146" s="362"/>
      <c r="I146" s="99"/>
    </row>
    <row r="147" ht="18" customHeight="1">
      <c r="A147" t="s" s="370">
        <v>832</v>
      </c>
      <c r="B147" s="371">
        <v>11221</v>
      </c>
      <c r="C147" t="s" s="372">
        <v>507</v>
      </c>
      <c r="D147" t="s" s="373">
        <v>967</v>
      </c>
      <c r="E147" t="s" s="372">
        <v>509</v>
      </c>
      <c r="F147" s="374"/>
      <c r="G147" s="375">
        <v>54.9987889354339</v>
      </c>
      <c r="H147" s="376"/>
      <c r="I147" s="245"/>
    </row>
  </sheetData>
  <pageMargins left="0.25" right="0.25" top="0.75" bottom="0.75" header="0.3" footer="0.3"/>
  <pageSetup firstPageNumber="1" fitToHeight="1" fitToWidth="1" scale="55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38"/>
  <sheetViews>
    <sheetView workbookViewId="0" showGridLines="0" defaultGridColor="1"/>
  </sheetViews>
  <sheetFormatPr defaultColWidth="10.8333" defaultRowHeight="15" customHeight="1" outlineLevelRow="0" outlineLevelCol="0"/>
  <cols>
    <col min="1" max="1" width="22.8516" style="377" customWidth="1"/>
    <col min="2" max="2" width="17.1719" style="377" customWidth="1"/>
    <col min="3" max="3" width="23.5" style="377" customWidth="1"/>
    <col min="4" max="4" width="81.5" style="377" customWidth="1"/>
    <col min="5" max="5" width="25.1719" style="377" customWidth="1"/>
    <col min="6" max="6" width="13" style="377" customWidth="1"/>
    <col min="7" max="7" width="13.5" style="377" customWidth="1"/>
    <col min="8" max="8" hidden="1" width="10.8333" style="377" customWidth="1"/>
    <col min="9" max="9" width="10.8516" style="377" customWidth="1"/>
    <col min="10" max="16384" width="10.8516" style="377" customWidth="1"/>
  </cols>
  <sheetData>
    <row r="1" ht="20.25" customHeight="1">
      <c r="A1" t="s" s="378">
        <v>1297</v>
      </c>
      <c r="B1" s="206"/>
      <c r="C1" s="206"/>
      <c r="D1" s="206"/>
      <c r="E1" s="262"/>
      <c r="F1" s="206"/>
      <c r="G1" s="206"/>
      <c r="H1" s="206"/>
      <c r="I1" s="99"/>
    </row>
    <row r="2" ht="18" customHeight="1">
      <c r="A2" t="s" s="379">
        <v>7</v>
      </c>
      <c r="B2" t="s" s="131">
        <v>8</v>
      </c>
      <c r="C2" t="s" s="34">
        <v>9</v>
      </c>
      <c r="D2" t="s" s="34">
        <v>505</v>
      </c>
      <c r="E2" t="s" s="34">
        <v>15</v>
      </c>
      <c r="F2" t="s" s="38">
        <v>11</v>
      </c>
      <c r="G2" t="s" s="34">
        <v>16</v>
      </c>
      <c r="H2" t="s" s="34">
        <v>13</v>
      </c>
      <c r="I2" s="232"/>
    </row>
    <row r="3" ht="27.75" customHeight="1">
      <c r="A3" t="s" s="380">
        <v>506</v>
      </c>
      <c r="B3" s="351">
        <v>1200001039</v>
      </c>
      <c r="C3" t="s" s="352">
        <v>507</v>
      </c>
      <c r="D3" t="s" s="353">
        <v>508</v>
      </c>
      <c r="E3" t="s" s="352">
        <v>509</v>
      </c>
      <c r="F3" s="354"/>
      <c r="G3" s="355">
        <v>141.18</v>
      </c>
      <c r="H3" s="356"/>
      <c r="I3" s="245"/>
    </row>
    <row r="4" ht="27.75" customHeight="1">
      <c r="A4" t="s" s="381">
        <v>506</v>
      </c>
      <c r="B4" s="358">
        <v>1200001457</v>
      </c>
      <c r="C4" t="s" s="357">
        <v>507</v>
      </c>
      <c r="D4" t="s" s="360">
        <v>510</v>
      </c>
      <c r="E4" t="s" s="359">
        <v>509</v>
      </c>
      <c r="F4" s="361"/>
      <c r="G4" s="362">
        <v>114.514</v>
      </c>
      <c r="H4" s="362"/>
      <c r="I4" s="99"/>
    </row>
    <row r="5" ht="27.75" customHeight="1">
      <c r="A5" t="s" s="382">
        <v>506</v>
      </c>
      <c r="B5" s="159">
        <v>1200001489</v>
      </c>
      <c r="C5" t="s" s="160">
        <v>507</v>
      </c>
      <c r="D5" t="s" s="161">
        <v>511</v>
      </c>
      <c r="E5" t="s" s="160">
        <v>509</v>
      </c>
      <c r="F5" s="172"/>
      <c r="G5" s="173">
        <v>83.066</v>
      </c>
      <c r="H5" s="163"/>
      <c r="I5" s="245"/>
    </row>
    <row r="6" ht="27.75" customHeight="1">
      <c r="A6" t="s" s="381">
        <v>506</v>
      </c>
      <c r="B6" s="358">
        <v>1200001470</v>
      </c>
      <c r="C6" t="s" s="357">
        <v>507</v>
      </c>
      <c r="D6" t="s" s="360">
        <v>1298</v>
      </c>
      <c r="E6" t="s" s="359">
        <v>509</v>
      </c>
      <c r="F6" s="361"/>
      <c r="G6" s="362">
        <v>82.848</v>
      </c>
      <c r="H6" s="362"/>
      <c r="I6" s="99"/>
    </row>
    <row r="7" ht="27.75" customHeight="1">
      <c r="A7" t="s" s="382">
        <v>506</v>
      </c>
      <c r="B7" s="159">
        <v>1200001040</v>
      </c>
      <c r="C7" t="s" s="160">
        <v>507</v>
      </c>
      <c r="D7" t="s" s="161">
        <v>1299</v>
      </c>
      <c r="E7" t="s" s="160">
        <v>509</v>
      </c>
      <c r="F7" s="172"/>
      <c r="G7" s="173">
        <v>55.241</v>
      </c>
      <c r="H7" s="163"/>
      <c r="I7" s="245"/>
    </row>
    <row r="8" ht="27.75" customHeight="1">
      <c r="A8" t="s" s="381">
        <v>506</v>
      </c>
      <c r="B8" s="358">
        <v>1200001469</v>
      </c>
      <c r="C8" t="s" s="357">
        <v>507</v>
      </c>
      <c r="D8" t="s" s="360">
        <v>1300</v>
      </c>
      <c r="E8" t="s" s="359">
        <v>509</v>
      </c>
      <c r="F8" s="361"/>
      <c r="G8" s="362">
        <v>35.659</v>
      </c>
      <c r="H8" s="362"/>
      <c r="I8" s="99"/>
    </row>
    <row r="9" ht="27.75" customHeight="1">
      <c r="A9" t="s" s="382">
        <v>506</v>
      </c>
      <c r="B9" s="159">
        <v>1200001138</v>
      </c>
      <c r="C9" t="s" s="160">
        <v>507</v>
      </c>
      <c r="D9" t="s" s="161">
        <v>515</v>
      </c>
      <c r="E9" t="s" s="160">
        <v>509</v>
      </c>
      <c r="F9" s="172"/>
      <c r="G9" s="173">
        <v>35.094</v>
      </c>
      <c r="H9" s="163"/>
      <c r="I9" s="245"/>
    </row>
    <row r="10" ht="27.75" customHeight="1">
      <c r="A10" t="s" s="381">
        <v>506</v>
      </c>
      <c r="B10" s="358">
        <v>1200050132</v>
      </c>
      <c r="C10" t="s" s="357">
        <v>507</v>
      </c>
      <c r="D10" t="s" s="360">
        <v>516</v>
      </c>
      <c r="E10" t="s" s="359">
        <v>509</v>
      </c>
      <c r="F10" s="361"/>
      <c r="G10" s="362">
        <v>28.641</v>
      </c>
      <c r="H10" s="362"/>
      <c r="I10" s="99"/>
    </row>
    <row r="11" ht="27.75" customHeight="1">
      <c r="A11" t="s" s="382">
        <v>506</v>
      </c>
      <c r="B11" s="159">
        <v>1200001070</v>
      </c>
      <c r="C11" t="s" s="160">
        <v>507</v>
      </c>
      <c r="D11" t="s" s="161">
        <v>1301</v>
      </c>
      <c r="E11" t="s" s="160">
        <v>509</v>
      </c>
      <c r="F11" s="172"/>
      <c r="G11" s="173">
        <v>28.4</v>
      </c>
      <c r="H11" s="163"/>
      <c r="I11" s="245"/>
    </row>
    <row r="12" ht="27.75" customHeight="1">
      <c r="A12" t="s" s="381">
        <v>506</v>
      </c>
      <c r="B12" s="358">
        <v>1200000972</v>
      </c>
      <c r="C12" t="s" s="357">
        <v>507</v>
      </c>
      <c r="D12" t="s" s="360">
        <v>518</v>
      </c>
      <c r="E12" t="s" s="359">
        <v>509</v>
      </c>
      <c r="F12" s="361"/>
      <c r="G12" s="362">
        <v>27.814</v>
      </c>
      <c r="H12" s="362"/>
      <c r="I12" s="99"/>
    </row>
    <row r="13" ht="27.75" customHeight="1">
      <c r="A13" t="s" s="382">
        <v>506</v>
      </c>
      <c r="B13" s="159">
        <v>1200001987</v>
      </c>
      <c r="C13" t="s" s="160">
        <v>507</v>
      </c>
      <c r="D13" t="s" s="161">
        <v>1302</v>
      </c>
      <c r="E13" t="s" s="160">
        <v>509</v>
      </c>
      <c r="F13" s="172"/>
      <c r="G13" s="173">
        <v>27.001</v>
      </c>
      <c r="H13" s="163"/>
      <c r="I13" s="245"/>
    </row>
    <row r="14" ht="27.75" customHeight="1">
      <c r="A14" t="s" s="381">
        <v>506</v>
      </c>
      <c r="B14" s="358">
        <v>1800007733</v>
      </c>
      <c r="C14" t="s" s="357">
        <v>507</v>
      </c>
      <c r="D14" t="s" s="360">
        <v>1303</v>
      </c>
      <c r="E14" t="s" s="359">
        <v>509</v>
      </c>
      <c r="F14" s="361"/>
      <c r="G14" s="362">
        <v>26.245</v>
      </c>
      <c r="H14" s="362"/>
      <c r="I14" s="99"/>
    </row>
    <row r="15" ht="27.75" customHeight="1">
      <c r="A15" t="s" s="382">
        <v>506</v>
      </c>
      <c r="B15" s="159">
        <v>1800023400</v>
      </c>
      <c r="C15" t="s" s="160">
        <v>507</v>
      </c>
      <c r="D15" t="s" s="161">
        <v>521</v>
      </c>
      <c r="E15" t="s" s="160">
        <v>509</v>
      </c>
      <c r="F15" s="172"/>
      <c r="G15" s="173">
        <v>25.662</v>
      </c>
      <c r="H15" s="163"/>
      <c r="I15" s="245"/>
    </row>
    <row r="16" ht="27.75" customHeight="1">
      <c r="A16" t="s" s="381">
        <v>506</v>
      </c>
      <c r="B16" s="358">
        <v>1200021573</v>
      </c>
      <c r="C16" t="s" s="357">
        <v>507</v>
      </c>
      <c r="D16" t="s" s="360">
        <v>522</v>
      </c>
      <c r="E16" t="s" s="359">
        <v>509</v>
      </c>
      <c r="F16" s="361"/>
      <c r="G16" s="362">
        <v>25.131</v>
      </c>
      <c r="H16" s="362"/>
      <c r="I16" s="99"/>
    </row>
    <row r="17" ht="27.75" customHeight="1">
      <c r="A17" t="s" s="382">
        <v>506</v>
      </c>
      <c r="B17" s="159">
        <v>1200001330</v>
      </c>
      <c r="C17" t="s" s="160">
        <v>507</v>
      </c>
      <c r="D17" t="s" s="161">
        <v>523</v>
      </c>
      <c r="E17" t="s" s="160">
        <v>509</v>
      </c>
      <c r="F17" s="172"/>
      <c r="G17" s="173">
        <v>24.257</v>
      </c>
      <c r="H17" s="163"/>
      <c r="I17" s="245"/>
    </row>
    <row r="18" ht="27.75" customHeight="1">
      <c r="A18" t="s" s="381">
        <v>506</v>
      </c>
      <c r="B18" s="358">
        <v>1200001412</v>
      </c>
      <c r="C18" t="s" s="357">
        <v>507</v>
      </c>
      <c r="D18" t="s" s="360">
        <v>524</v>
      </c>
      <c r="E18" t="s" s="359">
        <v>509</v>
      </c>
      <c r="F18" s="361"/>
      <c r="G18" s="362">
        <v>23.867</v>
      </c>
      <c r="H18" s="362"/>
      <c r="I18" s="99"/>
    </row>
    <row r="19" ht="27.75" customHeight="1">
      <c r="A19" t="s" s="382">
        <v>506</v>
      </c>
      <c r="B19" s="159">
        <v>1200001349</v>
      </c>
      <c r="C19" t="s" s="160">
        <v>507</v>
      </c>
      <c r="D19" t="s" s="161">
        <v>525</v>
      </c>
      <c r="E19" t="s" s="160">
        <v>509</v>
      </c>
      <c r="F19" s="172"/>
      <c r="G19" s="173">
        <v>20.204</v>
      </c>
      <c r="H19" s="163"/>
      <c r="I19" s="245"/>
    </row>
    <row r="20" ht="27.75" customHeight="1">
      <c r="A20" t="s" s="381">
        <v>506</v>
      </c>
      <c r="B20" s="358">
        <v>1200001450</v>
      </c>
      <c r="C20" t="s" s="357">
        <v>507</v>
      </c>
      <c r="D20" t="s" s="360">
        <v>526</v>
      </c>
      <c r="E20" t="s" s="359">
        <v>509</v>
      </c>
      <c r="F20" s="361"/>
      <c r="G20" s="362">
        <v>19.393</v>
      </c>
      <c r="H20" s="362"/>
      <c r="I20" s="99"/>
    </row>
    <row r="21" ht="27.75" customHeight="1">
      <c r="A21" t="s" s="382">
        <v>506</v>
      </c>
      <c r="B21" s="159">
        <v>1200001324</v>
      </c>
      <c r="C21" t="s" s="160">
        <v>507</v>
      </c>
      <c r="D21" t="s" s="161">
        <v>527</v>
      </c>
      <c r="E21" t="s" s="160">
        <v>509</v>
      </c>
      <c r="F21" s="172"/>
      <c r="G21" s="173">
        <v>19.263</v>
      </c>
      <c r="H21" s="163"/>
      <c r="I21" s="245"/>
    </row>
    <row r="22" ht="27.75" customHeight="1">
      <c r="A22" t="s" s="381">
        <v>506</v>
      </c>
      <c r="B22" s="358">
        <v>1200001453</v>
      </c>
      <c r="C22" t="s" s="357">
        <v>507</v>
      </c>
      <c r="D22" t="s" s="360">
        <v>528</v>
      </c>
      <c r="E22" t="s" s="359">
        <v>509</v>
      </c>
      <c r="F22" s="361"/>
      <c r="G22" s="362">
        <v>18.866</v>
      </c>
      <c r="H22" s="362"/>
      <c r="I22" s="99"/>
    </row>
    <row r="23" ht="27.75" customHeight="1">
      <c r="A23" t="s" s="382">
        <v>506</v>
      </c>
      <c r="B23" s="159">
        <v>1200001485</v>
      </c>
      <c r="C23" t="s" s="160">
        <v>507</v>
      </c>
      <c r="D23" t="s" s="161">
        <v>529</v>
      </c>
      <c r="E23" t="s" s="160">
        <v>509</v>
      </c>
      <c r="F23" s="172"/>
      <c r="G23" s="173">
        <v>18.402</v>
      </c>
      <c r="H23" s="163"/>
      <c r="I23" s="245"/>
    </row>
    <row r="24" ht="27.75" customHeight="1">
      <c r="A24" t="s" s="381">
        <v>506</v>
      </c>
      <c r="B24" s="358">
        <v>1200001142</v>
      </c>
      <c r="C24" t="s" s="357">
        <v>507</v>
      </c>
      <c r="D24" t="s" s="360">
        <v>530</v>
      </c>
      <c r="E24" t="s" s="359">
        <v>509</v>
      </c>
      <c r="F24" s="361"/>
      <c r="G24" s="362">
        <v>17.918</v>
      </c>
      <c r="H24" s="362"/>
      <c r="I24" s="99"/>
    </row>
    <row r="25" ht="27.75" customHeight="1">
      <c r="A25" t="s" s="382">
        <v>506</v>
      </c>
      <c r="B25" s="159">
        <v>1200001342</v>
      </c>
      <c r="C25" t="s" s="160">
        <v>507</v>
      </c>
      <c r="D25" t="s" s="161">
        <v>531</v>
      </c>
      <c r="E25" t="s" s="160">
        <v>509</v>
      </c>
      <c r="F25" s="172"/>
      <c r="G25" s="173">
        <v>17.886</v>
      </c>
      <c r="H25" s="163"/>
      <c r="I25" s="245"/>
    </row>
    <row r="26" ht="27.75" customHeight="1">
      <c r="A26" t="s" s="381">
        <v>506</v>
      </c>
      <c r="B26" s="358">
        <v>1200001105</v>
      </c>
      <c r="C26" t="s" s="357">
        <v>507</v>
      </c>
      <c r="D26" t="s" s="360">
        <v>532</v>
      </c>
      <c r="E26" t="s" s="359">
        <v>509</v>
      </c>
      <c r="F26" s="361"/>
      <c r="G26" s="362">
        <v>17.872</v>
      </c>
      <c r="H26" s="362"/>
      <c r="I26" s="99"/>
    </row>
    <row r="27" ht="27.75" customHeight="1">
      <c r="A27" t="s" s="382">
        <v>506</v>
      </c>
      <c r="B27" s="159">
        <v>1200001143</v>
      </c>
      <c r="C27" t="s" s="160">
        <v>507</v>
      </c>
      <c r="D27" t="s" s="161">
        <v>533</v>
      </c>
      <c r="E27" t="s" s="160">
        <v>509</v>
      </c>
      <c r="F27" s="172"/>
      <c r="G27" s="173">
        <v>16.957</v>
      </c>
      <c r="H27" s="163"/>
      <c r="I27" s="245"/>
    </row>
    <row r="28" ht="27.75" customHeight="1">
      <c r="A28" t="s" s="381">
        <v>506</v>
      </c>
      <c r="B28" s="358">
        <v>1200001348</v>
      </c>
      <c r="C28" t="s" s="357">
        <v>507</v>
      </c>
      <c r="D28" t="s" s="360">
        <v>534</v>
      </c>
      <c r="E28" t="s" s="359">
        <v>509</v>
      </c>
      <c r="F28" s="361"/>
      <c r="G28" s="362">
        <v>16.831</v>
      </c>
      <c r="H28" s="362"/>
      <c r="I28" s="99"/>
    </row>
    <row r="29" ht="27.75" customHeight="1">
      <c r="A29" t="s" s="382">
        <v>506</v>
      </c>
      <c r="B29" s="159">
        <v>1200001479</v>
      </c>
      <c r="C29" t="s" s="160">
        <v>507</v>
      </c>
      <c r="D29" t="s" s="161">
        <v>535</v>
      </c>
      <c r="E29" t="s" s="160">
        <v>509</v>
      </c>
      <c r="F29" s="172"/>
      <c r="G29" s="173">
        <v>16.202</v>
      </c>
      <c r="H29" s="163"/>
      <c r="I29" s="245"/>
    </row>
    <row r="30" ht="27.75" customHeight="1">
      <c r="A30" t="s" s="381">
        <v>506</v>
      </c>
      <c r="B30" s="358">
        <v>1200001476</v>
      </c>
      <c r="C30" t="s" s="357">
        <v>507</v>
      </c>
      <c r="D30" t="s" s="360">
        <v>536</v>
      </c>
      <c r="E30" t="s" s="359">
        <v>509</v>
      </c>
      <c r="F30" s="361"/>
      <c r="G30" s="362">
        <v>16.172</v>
      </c>
      <c r="H30" s="362"/>
      <c r="I30" s="99"/>
    </row>
    <row r="31" ht="27.75" customHeight="1">
      <c r="A31" t="s" s="382">
        <v>506</v>
      </c>
      <c r="B31" s="159">
        <v>1800079926</v>
      </c>
      <c r="C31" t="s" s="160">
        <v>507</v>
      </c>
      <c r="D31" t="s" s="161">
        <v>537</v>
      </c>
      <c r="E31" t="s" s="160">
        <v>509</v>
      </c>
      <c r="F31" s="172"/>
      <c r="G31" s="173">
        <v>15.292</v>
      </c>
      <c r="H31" s="163"/>
      <c r="I31" s="245"/>
    </row>
    <row r="32" ht="27.75" customHeight="1">
      <c r="A32" t="s" s="381">
        <v>506</v>
      </c>
      <c r="B32" s="358">
        <v>1200001344</v>
      </c>
      <c r="C32" t="s" s="357">
        <v>507</v>
      </c>
      <c r="D32" t="s" s="360">
        <v>538</v>
      </c>
      <c r="E32" t="s" s="359">
        <v>509</v>
      </c>
      <c r="F32" s="361"/>
      <c r="G32" s="362">
        <v>15.085</v>
      </c>
      <c r="H32" s="362"/>
      <c r="I32" s="99"/>
    </row>
    <row r="33" ht="27.75" customHeight="1">
      <c r="A33" t="s" s="382">
        <v>506</v>
      </c>
      <c r="B33" s="159">
        <v>1200001102</v>
      </c>
      <c r="C33" t="s" s="160">
        <v>507</v>
      </c>
      <c r="D33" t="s" s="161">
        <v>539</v>
      </c>
      <c r="E33" t="s" s="160">
        <v>509</v>
      </c>
      <c r="F33" s="172"/>
      <c r="G33" s="173">
        <v>14.959</v>
      </c>
      <c r="H33" s="163"/>
      <c r="I33" s="245"/>
    </row>
    <row r="34" ht="27.75" customHeight="1">
      <c r="A34" t="s" s="381">
        <v>506</v>
      </c>
      <c r="B34" s="358">
        <v>1800079928</v>
      </c>
      <c r="C34" t="s" s="357">
        <v>507</v>
      </c>
      <c r="D34" t="s" s="360">
        <v>540</v>
      </c>
      <c r="E34" t="s" s="359">
        <v>509</v>
      </c>
      <c r="F34" s="361"/>
      <c r="G34" s="362">
        <v>14.682</v>
      </c>
      <c r="H34" s="362"/>
      <c r="I34" s="99"/>
    </row>
    <row r="35" ht="27.75" customHeight="1">
      <c r="A35" t="s" s="382">
        <v>506</v>
      </c>
      <c r="B35" s="159">
        <v>1200001248</v>
      </c>
      <c r="C35" t="s" s="160">
        <v>507</v>
      </c>
      <c r="D35" t="s" s="161">
        <v>541</v>
      </c>
      <c r="E35" t="s" s="160">
        <v>509</v>
      </c>
      <c r="F35" s="172"/>
      <c r="G35" s="173">
        <v>14.017</v>
      </c>
      <c r="H35" s="163"/>
      <c r="I35" s="245"/>
    </row>
    <row r="36" ht="27.75" customHeight="1">
      <c r="A36" t="s" s="381">
        <v>506</v>
      </c>
      <c r="B36" s="358">
        <v>1200004148</v>
      </c>
      <c r="C36" t="s" s="357">
        <v>507</v>
      </c>
      <c r="D36" t="s" s="360">
        <v>542</v>
      </c>
      <c r="E36" t="s" s="359">
        <v>509</v>
      </c>
      <c r="F36" s="361"/>
      <c r="G36" s="362">
        <v>13.798</v>
      </c>
      <c r="H36" s="362"/>
      <c r="I36" s="99"/>
    </row>
    <row r="37" ht="27.75" customHeight="1">
      <c r="A37" t="s" s="382">
        <v>506</v>
      </c>
      <c r="B37" s="159">
        <v>1200001467</v>
      </c>
      <c r="C37" t="s" s="160">
        <v>507</v>
      </c>
      <c r="D37" t="s" s="161">
        <v>1304</v>
      </c>
      <c r="E37" t="s" s="160">
        <v>509</v>
      </c>
      <c r="F37" s="172"/>
      <c r="G37" s="173">
        <v>13.735</v>
      </c>
      <c r="H37" s="163"/>
      <c r="I37" s="245"/>
    </row>
    <row r="38" ht="27.75" customHeight="1">
      <c r="A38" t="s" s="381">
        <v>506</v>
      </c>
      <c r="B38" s="358">
        <v>1200001278</v>
      </c>
      <c r="C38" t="s" s="357">
        <v>507</v>
      </c>
      <c r="D38" t="s" s="360">
        <v>544</v>
      </c>
      <c r="E38" t="s" s="359">
        <v>509</v>
      </c>
      <c r="F38" s="361"/>
      <c r="G38" s="362">
        <v>13.521</v>
      </c>
      <c r="H38" s="362"/>
      <c r="I38" s="99"/>
    </row>
    <row r="39" ht="27.75" customHeight="1">
      <c r="A39" t="s" s="382">
        <v>506</v>
      </c>
      <c r="B39" s="159">
        <v>1200001033</v>
      </c>
      <c r="C39" t="s" s="160">
        <v>507</v>
      </c>
      <c r="D39" t="s" s="161">
        <v>545</v>
      </c>
      <c r="E39" t="s" s="160">
        <v>509</v>
      </c>
      <c r="F39" s="172"/>
      <c r="G39" s="173">
        <v>13.366</v>
      </c>
      <c r="H39" s="163"/>
      <c r="I39" s="245"/>
    </row>
    <row r="40" ht="27.75" customHeight="1">
      <c r="A40" t="s" s="381">
        <v>506</v>
      </c>
      <c r="B40" s="358">
        <v>1200043113</v>
      </c>
      <c r="C40" t="s" s="357">
        <v>507</v>
      </c>
      <c r="D40" t="s" s="360">
        <v>546</v>
      </c>
      <c r="E40" t="s" s="359">
        <v>509</v>
      </c>
      <c r="F40" s="361"/>
      <c r="G40" s="362">
        <v>13.126</v>
      </c>
      <c r="H40" s="362"/>
      <c r="I40" s="99"/>
    </row>
    <row r="41" ht="27.75" customHeight="1">
      <c r="A41" t="s" s="382">
        <v>506</v>
      </c>
      <c r="B41" s="159">
        <v>1200001433</v>
      </c>
      <c r="C41" t="s" s="160">
        <v>507</v>
      </c>
      <c r="D41" t="s" s="161">
        <v>547</v>
      </c>
      <c r="E41" t="s" s="160">
        <v>509</v>
      </c>
      <c r="F41" s="172"/>
      <c r="G41" s="173">
        <v>12.634</v>
      </c>
      <c r="H41" s="163"/>
      <c r="I41" s="245"/>
    </row>
    <row r="42" ht="27.75" customHeight="1">
      <c r="A42" t="s" s="381">
        <v>506</v>
      </c>
      <c r="B42" s="358">
        <v>1200019769</v>
      </c>
      <c r="C42" t="s" s="357">
        <v>507</v>
      </c>
      <c r="D42" t="s" s="360">
        <v>548</v>
      </c>
      <c r="E42" t="s" s="359">
        <v>509</v>
      </c>
      <c r="F42" s="361"/>
      <c r="G42" s="362">
        <v>12.586</v>
      </c>
      <c r="H42" s="362"/>
      <c r="I42" s="99"/>
    </row>
    <row r="43" ht="27.75" customHeight="1">
      <c r="A43" t="s" s="382">
        <v>506</v>
      </c>
      <c r="B43" s="159">
        <v>1200001430</v>
      </c>
      <c r="C43" t="s" s="160">
        <v>507</v>
      </c>
      <c r="D43" t="s" s="161">
        <v>549</v>
      </c>
      <c r="E43" t="s" s="160">
        <v>509</v>
      </c>
      <c r="F43" s="172"/>
      <c r="G43" s="173">
        <v>12.364</v>
      </c>
      <c r="H43" s="163"/>
      <c r="I43" s="245"/>
    </row>
    <row r="44" ht="27.75" customHeight="1">
      <c r="A44" t="s" s="381">
        <v>506</v>
      </c>
      <c r="B44" s="358">
        <v>1200000991</v>
      </c>
      <c r="C44" t="s" s="357">
        <v>507</v>
      </c>
      <c r="D44" t="s" s="360">
        <v>550</v>
      </c>
      <c r="E44" t="s" s="359">
        <v>509</v>
      </c>
      <c r="F44" s="361"/>
      <c r="G44" s="362">
        <v>11.586</v>
      </c>
      <c r="H44" s="362"/>
      <c r="I44" s="99"/>
    </row>
    <row r="45" ht="27.75" customHeight="1">
      <c r="A45" t="s" s="382">
        <v>506</v>
      </c>
      <c r="B45" s="159">
        <v>1200045786</v>
      </c>
      <c r="C45" t="s" s="160">
        <v>507</v>
      </c>
      <c r="D45" t="s" s="161">
        <v>551</v>
      </c>
      <c r="E45" t="s" s="160">
        <v>509</v>
      </c>
      <c r="F45" s="172"/>
      <c r="G45" s="173">
        <v>11.586</v>
      </c>
      <c r="H45" s="163"/>
      <c r="I45" s="245"/>
    </row>
    <row r="46" ht="27.75" customHeight="1">
      <c r="A46" t="s" s="381">
        <v>506</v>
      </c>
      <c r="B46" s="358">
        <v>1200001290</v>
      </c>
      <c r="C46" t="s" s="357">
        <v>507</v>
      </c>
      <c r="D46" t="s" s="360">
        <v>552</v>
      </c>
      <c r="E46" t="s" s="359">
        <v>509</v>
      </c>
      <c r="F46" s="361"/>
      <c r="G46" s="362">
        <v>11.339</v>
      </c>
      <c r="H46" s="362"/>
      <c r="I46" s="99"/>
    </row>
    <row r="47" ht="27.75" customHeight="1">
      <c r="A47" t="s" s="382">
        <v>506</v>
      </c>
      <c r="B47" s="159">
        <v>1200013185</v>
      </c>
      <c r="C47" t="s" s="160">
        <v>507</v>
      </c>
      <c r="D47" t="s" s="161">
        <v>553</v>
      </c>
      <c r="E47" t="s" s="160">
        <v>509</v>
      </c>
      <c r="F47" s="172"/>
      <c r="G47" s="173">
        <v>11.269</v>
      </c>
      <c r="H47" s="163"/>
      <c r="I47" s="245"/>
    </row>
    <row r="48" ht="27.75" customHeight="1">
      <c r="A48" t="s" s="381">
        <v>506</v>
      </c>
      <c r="B48" s="358">
        <v>1200001432</v>
      </c>
      <c r="C48" t="s" s="357">
        <v>507</v>
      </c>
      <c r="D48" t="s" s="360">
        <v>554</v>
      </c>
      <c r="E48" t="s" s="359">
        <v>509</v>
      </c>
      <c r="F48" s="361"/>
      <c r="G48" s="362">
        <v>10.451</v>
      </c>
      <c r="H48" s="362"/>
      <c r="I48" s="99"/>
    </row>
    <row r="49" ht="27.75" customHeight="1">
      <c r="A49" t="s" s="382">
        <v>506</v>
      </c>
      <c r="B49" s="159">
        <v>1200001029</v>
      </c>
      <c r="C49" t="s" s="160">
        <v>507</v>
      </c>
      <c r="D49" t="s" s="161">
        <v>555</v>
      </c>
      <c r="E49" t="s" s="160">
        <v>509</v>
      </c>
      <c r="F49" s="172"/>
      <c r="G49" s="173">
        <v>10.202</v>
      </c>
      <c r="H49" s="163"/>
      <c r="I49" s="245"/>
    </row>
    <row r="50" ht="27.75" customHeight="1">
      <c r="A50" t="s" s="381">
        <v>506</v>
      </c>
      <c r="B50" s="358">
        <v>1200016474</v>
      </c>
      <c r="C50" t="s" s="357">
        <v>507</v>
      </c>
      <c r="D50" t="s" s="360">
        <v>556</v>
      </c>
      <c r="E50" t="s" s="359">
        <v>509</v>
      </c>
      <c r="F50" s="361"/>
      <c r="G50" s="362">
        <v>10.159</v>
      </c>
      <c r="H50" s="362"/>
      <c r="I50" s="99"/>
    </row>
    <row r="51" ht="27.75" customHeight="1">
      <c r="A51" t="s" s="382">
        <v>506</v>
      </c>
      <c r="B51" s="159">
        <v>1200001364</v>
      </c>
      <c r="C51" t="s" s="160">
        <v>507</v>
      </c>
      <c r="D51" t="s" s="161">
        <v>557</v>
      </c>
      <c r="E51" t="s" s="160">
        <v>509</v>
      </c>
      <c r="F51" s="172"/>
      <c r="G51" s="173">
        <v>9.503</v>
      </c>
      <c r="H51" s="163"/>
      <c r="I51" s="245"/>
    </row>
    <row r="52" ht="27.75" customHeight="1">
      <c r="A52" t="s" s="381">
        <v>506</v>
      </c>
      <c r="B52" s="358">
        <v>1200001206</v>
      </c>
      <c r="C52" t="s" s="357">
        <v>507</v>
      </c>
      <c r="D52" t="s" s="360">
        <v>558</v>
      </c>
      <c r="E52" t="s" s="359">
        <v>509</v>
      </c>
      <c r="F52" s="361"/>
      <c r="G52" s="362">
        <v>8.952</v>
      </c>
      <c r="H52" s="362"/>
      <c r="I52" s="99"/>
    </row>
    <row r="53" ht="27.75" customHeight="1">
      <c r="A53" t="s" s="382">
        <v>506</v>
      </c>
      <c r="B53" s="159">
        <v>1200001298</v>
      </c>
      <c r="C53" t="s" s="160">
        <v>507</v>
      </c>
      <c r="D53" t="s" s="161">
        <v>559</v>
      </c>
      <c r="E53" t="s" s="160">
        <v>509</v>
      </c>
      <c r="F53" s="172"/>
      <c r="G53" s="173">
        <v>8.789</v>
      </c>
      <c r="H53" s="163"/>
      <c r="I53" s="245"/>
    </row>
    <row r="54" ht="27.75" customHeight="1">
      <c r="A54" t="s" s="381">
        <v>506</v>
      </c>
      <c r="B54" s="358">
        <v>1200001203</v>
      </c>
      <c r="C54" t="s" s="357">
        <v>507</v>
      </c>
      <c r="D54" t="s" s="360">
        <v>560</v>
      </c>
      <c r="E54" t="s" s="359">
        <v>509</v>
      </c>
      <c r="F54" s="361"/>
      <c r="G54" s="362">
        <v>8.552</v>
      </c>
      <c r="H54" s="362"/>
      <c r="I54" s="99"/>
    </row>
    <row r="55" ht="27.75" customHeight="1">
      <c r="A55" t="s" s="382">
        <v>506</v>
      </c>
      <c r="B55" s="159">
        <v>1200001205</v>
      </c>
      <c r="C55" t="s" s="160">
        <v>507</v>
      </c>
      <c r="D55" t="s" s="161">
        <v>561</v>
      </c>
      <c r="E55" t="s" s="160">
        <v>509</v>
      </c>
      <c r="F55" s="172"/>
      <c r="G55" s="173">
        <v>8.487</v>
      </c>
      <c r="H55" s="163"/>
      <c r="I55" s="245"/>
    </row>
    <row r="56" ht="27.75" customHeight="1">
      <c r="A56" t="s" s="381">
        <v>506</v>
      </c>
      <c r="B56" s="358">
        <v>1200001301</v>
      </c>
      <c r="C56" t="s" s="357">
        <v>507</v>
      </c>
      <c r="D56" t="s" s="360">
        <v>562</v>
      </c>
      <c r="E56" t="s" s="359">
        <v>509</v>
      </c>
      <c r="F56" s="361"/>
      <c r="G56" s="362">
        <v>8.467000000000001</v>
      </c>
      <c r="H56" s="362"/>
      <c r="I56" s="99"/>
    </row>
    <row r="57" ht="27.75" customHeight="1">
      <c r="A57" t="s" s="382">
        <v>506</v>
      </c>
      <c r="B57" s="159">
        <v>1200001297</v>
      </c>
      <c r="C57" t="s" s="160">
        <v>507</v>
      </c>
      <c r="D57" t="s" s="161">
        <v>563</v>
      </c>
      <c r="E57" t="s" s="160">
        <v>509</v>
      </c>
      <c r="F57" s="172"/>
      <c r="G57" s="173">
        <v>8.252000000000001</v>
      </c>
      <c r="H57" s="163"/>
      <c r="I57" s="245"/>
    </row>
    <row r="58" ht="27.75" customHeight="1">
      <c r="A58" t="s" s="381">
        <v>506</v>
      </c>
      <c r="B58" s="358">
        <v>1200001200</v>
      </c>
      <c r="C58" t="s" s="357">
        <v>507</v>
      </c>
      <c r="D58" t="s" s="360">
        <v>564</v>
      </c>
      <c r="E58" t="s" s="359">
        <v>509</v>
      </c>
      <c r="F58" s="361"/>
      <c r="G58" s="362">
        <v>7.066</v>
      </c>
      <c r="H58" s="362"/>
      <c r="I58" s="99"/>
    </row>
    <row r="59" ht="27.75" customHeight="1">
      <c r="A59" t="s" s="382">
        <v>506</v>
      </c>
      <c r="B59" s="159">
        <v>1100000639</v>
      </c>
      <c r="C59" t="s" s="160">
        <v>565</v>
      </c>
      <c r="D59" t="s" s="161">
        <v>566</v>
      </c>
      <c r="E59" t="s" s="160">
        <v>509</v>
      </c>
      <c r="F59" s="172"/>
      <c r="G59" s="173">
        <v>4.365</v>
      </c>
      <c r="H59" s="163"/>
      <c r="I59" s="245"/>
    </row>
    <row r="60" ht="27.75" customHeight="1">
      <c r="A60" t="s" s="381">
        <v>506</v>
      </c>
      <c r="B60" s="358">
        <v>1100000406</v>
      </c>
      <c r="C60" t="s" s="357">
        <v>565</v>
      </c>
      <c r="D60" t="s" s="360">
        <v>567</v>
      </c>
      <c r="E60" t="s" s="359">
        <v>509</v>
      </c>
      <c r="F60" s="361"/>
      <c r="G60" s="362">
        <v>4.276</v>
      </c>
      <c r="H60" s="362"/>
      <c r="I60" s="99"/>
    </row>
    <row r="61" ht="27.75" customHeight="1">
      <c r="A61" t="s" s="382">
        <v>506</v>
      </c>
      <c r="B61" s="159">
        <v>1100000425</v>
      </c>
      <c r="C61" t="s" s="160">
        <v>565</v>
      </c>
      <c r="D61" t="s" s="161">
        <v>568</v>
      </c>
      <c r="E61" t="s" s="160">
        <v>509</v>
      </c>
      <c r="F61" s="172"/>
      <c r="G61" s="173">
        <v>4.185</v>
      </c>
      <c r="H61" s="163"/>
      <c r="I61" s="245"/>
    </row>
    <row r="62" ht="27.75" customHeight="1">
      <c r="A62" t="s" s="381">
        <v>506</v>
      </c>
      <c r="B62" s="358">
        <v>1100000420</v>
      </c>
      <c r="C62" t="s" s="357">
        <v>565</v>
      </c>
      <c r="D62" t="s" s="360">
        <v>569</v>
      </c>
      <c r="E62" t="s" s="359">
        <v>509</v>
      </c>
      <c r="F62" s="361"/>
      <c r="G62" s="362">
        <v>3.651</v>
      </c>
      <c r="H62" s="362"/>
      <c r="I62" s="99"/>
    </row>
    <row r="63" ht="27.75" customHeight="1">
      <c r="A63" t="s" s="382">
        <v>506</v>
      </c>
      <c r="B63" s="159">
        <v>1100000408</v>
      </c>
      <c r="C63" t="s" s="160">
        <v>565</v>
      </c>
      <c r="D63" t="s" s="161">
        <v>570</v>
      </c>
      <c r="E63" t="s" s="160">
        <v>509</v>
      </c>
      <c r="F63" s="172"/>
      <c r="G63" s="173">
        <v>3.436</v>
      </c>
      <c r="H63" s="163"/>
      <c r="I63" s="245"/>
    </row>
    <row r="64" ht="27.75" customHeight="1">
      <c r="A64" t="s" s="381">
        <v>506</v>
      </c>
      <c r="B64" s="358">
        <v>1100000415</v>
      </c>
      <c r="C64" t="s" s="357">
        <v>565</v>
      </c>
      <c r="D64" t="s" s="360">
        <v>571</v>
      </c>
      <c r="E64" t="s" s="359">
        <v>509</v>
      </c>
      <c r="F64" s="361"/>
      <c r="G64" s="362">
        <v>3.093</v>
      </c>
      <c r="H64" s="362"/>
      <c r="I64" s="99"/>
    </row>
    <row r="65" ht="27.75" customHeight="1">
      <c r="A65" t="s" s="382">
        <v>506</v>
      </c>
      <c r="B65" s="159">
        <v>1100000423</v>
      </c>
      <c r="C65" t="s" s="160">
        <v>565</v>
      </c>
      <c r="D65" t="s" s="161">
        <v>572</v>
      </c>
      <c r="E65" t="s" s="160">
        <v>509</v>
      </c>
      <c r="F65" s="172"/>
      <c r="G65" s="173">
        <v>3.047</v>
      </c>
      <c r="H65" s="163"/>
      <c r="I65" s="245"/>
    </row>
    <row r="66" ht="27.75" customHeight="1">
      <c r="A66" t="s" s="381">
        <v>506</v>
      </c>
      <c r="B66" s="358">
        <v>1100000418</v>
      </c>
      <c r="C66" t="s" s="357">
        <v>565</v>
      </c>
      <c r="D66" t="s" s="360">
        <v>573</v>
      </c>
      <c r="E66" t="s" s="359">
        <v>509</v>
      </c>
      <c r="F66" s="361"/>
      <c r="G66" s="362">
        <v>2.991</v>
      </c>
      <c r="H66" s="362"/>
      <c r="I66" s="99"/>
    </row>
    <row r="67" ht="27.75" customHeight="1">
      <c r="A67" t="s" s="382">
        <v>506</v>
      </c>
      <c r="B67" s="159">
        <v>1100000689</v>
      </c>
      <c r="C67" t="s" s="160">
        <v>574</v>
      </c>
      <c r="D67" t="s" s="161">
        <v>575</v>
      </c>
      <c r="E67" t="s" s="160">
        <v>509</v>
      </c>
      <c r="F67" s="172"/>
      <c r="G67" s="173">
        <v>2.504</v>
      </c>
      <c r="H67" s="163"/>
      <c r="I67" s="245"/>
    </row>
    <row r="68" ht="27.75" customHeight="1">
      <c r="A68" t="s" s="381">
        <v>506</v>
      </c>
      <c r="B68" s="358">
        <v>1100000754</v>
      </c>
      <c r="C68" t="s" s="357">
        <v>576</v>
      </c>
      <c r="D68" t="s" s="360">
        <v>577</v>
      </c>
      <c r="E68" t="s" s="359">
        <v>509</v>
      </c>
      <c r="F68" s="361"/>
      <c r="G68" s="362">
        <v>2.312</v>
      </c>
      <c r="H68" s="362"/>
      <c r="I68" s="99"/>
    </row>
    <row r="69" ht="27.75" customHeight="1">
      <c r="A69" t="s" s="382">
        <v>506</v>
      </c>
      <c r="B69" s="159">
        <v>1100000959</v>
      </c>
      <c r="C69" t="s" s="160">
        <v>574</v>
      </c>
      <c r="D69" t="s" s="161">
        <v>578</v>
      </c>
      <c r="E69" t="s" s="160">
        <v>509</v>
      </c>
      <c r="F69" s="172"/>
      <c r="G69" s="173">
        <v>2.172</v>
      </c>
      <c r="H69" s="163"/>
      <c r="I69" s="245"/>
    </row>
    <row r="70" ht="27.75" customHeight="1">
      <c r="A70" t="s" s="381">
        <v>506</v>
      </c>
      <c r="B70" s="358">
        <v>1200008289</v>
      </c>
      <c r="C70" t="s" s="357">
        <v>579</v>
      </c>
      <c r="D70" t="s" s="360">
        <v>580</v>
      </c>
      <c r="E70" t="s" s="359">
        <v>509</v>
      </c>
      <c r="F70" s="361"/>
      <c r="G70" s="362">
        <v>2.147</v>
      </c>
      <c r="H70" s="362"/>
      <c r="I70" s="99"/>
    </row>
    <row r="71" ht="27.75" customHeight="1">
      <c r="A71" t="s" s="382">
        <v>506</v>
      </c>
      <c r="B71" s="159">
        <v>1100000683</v>
      </c>
      <c r="C71" t="s" s="160">
        <v>574</v>
      </c>
      <c r="D71" t="s" s="161">
        <v>581</v>
      </c>
      <c r="E71" t="s" s="160">
        <v>509</v>
      </c>
      <c r="F71" s="172"/>
      <c r="G71" s="173">
        <v>2.072</v>
      </c>
      <c r="H71" s="163"/>
      <c r="I71" s="245"/>
    </row>
    <row r="72" ht="27.75" customHeight="1">
      <c r="A72" t="s" s="381">
        <v>506</v>
      </c>
      <c r="B72" s="358">
        <v>1100000889</v>
      </c>
      <c r="C72" t="s" s="357">
        <v>576</v>
      </c>
      <c r="D72" t="s" s="360">
        <v>582</v>
      </c>
      <c r="E72" t="s" s="359">
        <v>509</v>
      </c>
      <c r="F72" s="361"/>
      <c r="G72" s="362">
        <v>2.008</v>
      </c>
      <c r="H72" s="362"/>
      <c r="I72" s="99"/>
    </row>
    <row r="73" ht="27.75" customHeight="1">
      <c r="A73" t="s" s="382">
        <v>506</v>
      </c>
      <c r="B73" s="159">
        <v>1100000647</v>
      </c>
      <c r="C73" t="s" s="160">
        <v>583</v>
      </c>
      <c r="D73" t="s" s="161">
        <v>584</v>
      </c>
      <c r="E73" t="s" s="160">
        <v>509</v>
      </c>
      <c r="F73" s="172"/>
      <c r="G73" s="173">
        <v>1.97</v>
      </c>
      <c r="H73" s="163"/>
      <c r="I73" s="245"/>
    </row>
    <row r="74" ht="27.75" customHeight="1">
      <c r="A74" t="s" s="381">
        <v>506</v>
      </c>
      <c r="B74" s="358">
        <v>1100000851</v>
      </c>
      <c r="C74" t="s" s="357">
        <v>576</v>
      </c>
      <c r="D74" t="s" s="360">
        <v>585</v>
      </c>
      <c r="E74" t="s" s="359">
        <v>509</v>
      </c>
      <c r="F74" s="361"/>
      <c r="G74" s="362">
        <v>1.853</v>
      </c>
      <c r="H74" s="362"/>
      <c r="I74" s="99"/>
    </row>
    <row r="75" ht="27.75" customHeight="1">
      <c r="A75" t="s" s="382">
        <v>506</v>
      </c>
      <c r="B75" s="159">
        <v>1100000755</v>
      </c>
      <c r="C75" t="s" s="160">
        <v>576</v>
      </c>
      <c r="D75" t="s" s="161">
        <v>586</v>
      </c>
      <c r="E75" t="s" s="160">
        <v>509</v>
      </c>
      <c r="F75" s="172"/>
      <c r="G75" s="173">
        <v>1.852</v>
      </c>
      <c r="H75" s="163"/>
      <c r="I75" s="245"/>
    </row>
    <row r="76" ht="27.75" customHeight="1">
      <c r="A76" t="s" s="381">
        <v>506</v>
      </c>
      <c r="B76" s="358">
        <v>1100000756</v>
      </c>
      <c r="C76" t="s" s="357">
        <v>576</v>
      </c>
      <c r="D76" t="s" s="360">
        <v>587</v>
      </c>
      <c r="E76" t="s" s="359">
        <v>509</v>
      </c>
      <c r="F76" s="361"/>
      <c r="G76" s="362">
        <v>1.819</v>
      </c>
      <c r="H76" s="362"/>
      <c r="I76" s="99"/>
    </row>
    <row r="77" ht="27.75" customHeight="1">
      <c r="A77" t="s" s="382">
        <v>506</v>
      </c>
      <c r="B77" s="159">
        <v>1100000855</v>
      </c>
      <c r="C77" t="s" s="160">
        <v>576</v>
      </c>
      <c r="D77" t="s" s="161">
        <v>588</v>
      </c>
      <c r="E77" t="s" s="160">
        <v>509</v>
      </c>
      <c r="F77" s="172"/>
      <c r="G77" s="173">
        <v>1.787</v>
      </c>
      <c r="H77" s="163"/>
      <c r="I77" s="245"/>
    </row>
    <row r="78" ht="27.75" customHeight="1">
      <c r="A78" t="s" s="381">
        <v>506</v>
      </c>
      <c r="B78" s="358">
        <v>1100000974</v>
      </c>
      <c r="C78" t="s" s="357">
        <v>574</v>
      </c>
      <c r="D78" t="s" s="360">
        <v>589</v>
      </c>
      <c r="E78" t="s" s="359">
        <v>509</v>
      </c>
      <c r="F78" s="361"/>
      <c r="G78" s="362">
        <v>1.605</v>
      </c>
      <c r="H78" s="362"/>
      <c r="I78" s="99"/>
    </row>
    <row r="79" ht="27.75" customHeight="1">
      <c r="A79" t="s" s="382">
        <v>506</v>
      </c>
      <c r="B79" s="159">
        <v>1100000976</v>
      </c>
      <c r="C79" t="s" s="160">
        <v>574</v>
      </c>
      <c r="D79" t="s" s="161">
        <v>590</v>
      </c>
      <c r="E79" t="s" s="160">
        <v>509</v>
      </c>
      <c r="F79" s="172"/>
      <c r="G79" s="173">
        <v>1.605</v>
      </c>
      <c r="H79" s="163"/>
      <c r="I79" s="245"/>
    </row>
    <row r="80" ht="27.75" customHeight="1">
      <c r="A80" t="s" s="381">
        <v>506</v>
      </c>
      <c r="B80" s="358">
        <v>1100000839</v>
      </c>
      <c r="C80" t="s" s="357">
        <v>576</v>
      </c>
      <c r="D80" t="s" s="360">
        <v>591</v>
      </c>
      <c r="E80" t="s" s="359">
        <v>509</v>
      </c>
      <c r="F80" s="361"/>
      <c r="G80" s="362">
        <v>1.151</v>
      </c>
      <c r="H80" s="362"/>
      <c r="I80" s="99"/>
    </row>
    <row r="81" ht="27.75" customHeight="1">
      <c r="A81" t="s" s="382">
        <v>506</v>
      </c>
      <c r="B81" s="159">
        <v>1200000034</v>
      </c>
      <c r="C81" t="s" s="160">
        <v>592</v>
      </c>
      <c r="D81" t="s" s="161">
        <v>593</v>
      </c>
      <c r="E81" t="s" s="160">
        <v>509</v>
      </c>
      <c r="F81" s="172"/>
      <c r="G81" s="173">
        <v>1.14</v>
      </c>
      <c r="H81" s="163"/>
      <c r="I81" s="245"/>
    </row>
    <row r="82" ht="27.75" customHeight="1">
      <c r="A82" t="s" s="381">
        <v>506</v>
      </c>
      <c r="B82" s="358">
        <v>1200012005</v>
      </c>
      <c r="C82" t="s" s="357">
        <v>592</v>
      </c>
      <c r="D82" t="s" s="360">
        <v>594</v>
      </c>
      <c r="E82" t="s" s="359">
        <v>509</v>
      </c>
      <c r="F82" s="361"/>
      <c r="G82" s="362">
        <v>1.135</v>
      </c>
      <c r="H82" s="362"/>
      <c r="I82" s="99"/>
    </row>
    <row r="83" ht="27.75" customHeight="1">
      <c r="A83" t="s" s="382">
        <v>506</v>
      </c>
      <c r="B83" s="159">
        <v>1200012004</v>
      </c>
      <c r="C83" t="s" s="160">
        <v>592</v>
      </c>
      <c r="D83" t="s" s="161">
        <v>595</v>
      </c>
      <c r="E83" t="s" s="160">
        <v>509</v>
      </c>
      <c r="F83" s="172"/>
      <c r="G83" s="173">
        <v>1.122</v>
      </c>
      <c r="H83" s="163"/>
      <c r="I83" s="245"/>
    </row>
    <row r="84" ht="27.75" customHeight="1">
      <c r="A84" t="s" s="381">
        <v>506</v>
      </c>
      <c r="B84" s="358">
        <v>1100000505</v>
      </c>
      <c r="C84" t="s" s="357">
        <v>583</v>
      </c>
      <c r="D84" t="s" s="360">
        <v>596</v>
      </c>
      <c r="E84" t="s" s="359">
        <v>509</v>
      </c>
      <c r="F84" s="361"/>
      <c r="G84" s="362">
        <v>1.035</v>
      </c>
      <c r="H84" s="362"/>
      <c r="I84" s="99"/>
    </row>
    <row r="85" ht="27.75" customHeight="1">
      <c r="A85" t="s" s="382">
        <v>506</v>
      </c>
      <c r="B85" s="159">
        <v>1100001038</v>
      </c>
      <c r="C85" t="s" s="160">
        <v>576</v>
      </c>
      <c r="D85" t="s" s="161">
        <v>597</v>
      </c>
      <c r="E85" t="s" s="160">
        <v>509</v>
      </c>
      <c r="F85" s="172"/>
      <c r="G85" s="173">
        <v>0.964</v>
      </c>
      <c r="H85" s="163"/>
      <c r="I85" s="245"/>
    </row>
    <row r="86" ht="27.75" customHeight="1">
      <c r="A86" t="s" s="381">
        <v>506</v>
      </c>
      <c r="B86" s="358">
        <v>1100002422</v>
      </c>
      <c r="C86" t="s" s="357">
        <v>583</v>
      </c>
      <c r="D86" t="s" s="360">
        <v>598</v>
      </c>
      <c r="E86" t="s" s="359">
        <v>509</v>
      </c>
      <c r="F86" s="361"/>
      <c r="G86" s="362">
        <v>0.9379999999999999</v>
      </c>
      <c r="H86" s="362"/>
      <c r="I86" s="99"/>
    </row>
    <row r="87" ht="27.75" customHeight="1">
      <c r="A87" t="s" s="382">
        <v>506</v>
      </c>
      <c r="B87" s="159">
        <v>1100000776</v>
      </c>
      <c r="C87" t="s" s="160">
        <v>574</v>
      </c>
      <c r="D87" t="s" s="161">
        <v>599</v>
      </c>
      <c r="E87" t="s" s="160">
        <v>509</v>
      </c>
      <c r="F87" s="172"/>
      <c r="G87" s="173">
        <v>0.922</v>
      </c>
      <c r="H87" s="163"/>
      <c r="I87" s="245"/>
    </row>
    <row r="88" ht="27.75" customHeight="1">
      <c r="A88" t="s" s="381">
        <v>506</v>
      </c>
      <c r="B88" s="358">
        <v>1200039518</v>
      </c>
      <c r="C88" t="s" s="357">
        <v>592</v>
      </c>
      <c r="D88" t="s" s="360">
        <v>600</v>
      </c>
      <c r="E88" t="s" s="359">
        <v>509</v>
      </c>
      <c r="F88" s="361"/>
      <c r="G88" s="362">
        <v>0.884</v>
      </c>
      <c r="H88" s="362"/>
      <c r="I88" s="99"/>
    </row>
    <row r="89" ht="27.75" customHeight="1">
      <c r="A89" t="s" s="382">
        <v>506</v>
      </c>
      <c r="B89" s="159">
        <v>1200044129</v>
      </c>
      <c r="C89" t="s" s="160">
        <v>592</v>
      </c>
      <c r="D89" t="s" s="161">
        <v>601</v>
      </c>
      <c r="E89" t="s" s="160">
        <v>509</v>
      </c>
      <c r="F89" s="172"/>
      <c r="G89" s="173">
        <v>0.875</v>
      </c>
      <c r="H89" s="163"/>
      <c r="I89" s="245"/>
    </row>
    <row r="90" ht="27.75" customHeight="1">
      <c r="A90" t="s" s="381">
        <v>506</v>
      </c>
      <c r="B90" s="358">
        <v>1100000492</v>
      </c>
      <c r="C90" t="s" s="357">
        <v>583</v>
      </c>
      <c r="D90" t="s" s="360">
        <v>602</v>
      </c>
      <c r="E90" t="s" s="359">
        <v>509</v>
      </c>
      <c r="F90" s="361"/>
      <c r="G90" s="362">
        <v>0.842</v>
      </c>
      <c r="H90" s="362"/>
      <c r="I90" s="99"/>
    </row>
    <row r="91" ht="27.75" customHeight="1">
      <c r="A91" t="s" s="382">
        <v>506</v>
      </c>
      <c r="B91" s="159">
        <v>1100000702</v>
      </c>
      <c r="C91" t="s" s="160">
        <v>574</v>
      </c>
      <c r="D91" t="s" s="161">
        <v>603</v>
      </c>
      <c r="E91" t="s" s="160">
        <v>509</v>
      </c>
      <c r="F91" s="172"/>
      <c r="G91" s="173">
        <v>0.798</v>
      </c>
      <c r="H91" s="163"/>
      <c r="I91" s="245"/>
    </row>
    <row r="92" ht="27.75" customHeight="1">
      <c r="A92" t="s" s="381">
        <v>506</v>
      </c>
      <c r="B92" s="358">
        <v>1100002215</v>
      </c>
      <c r="C92" t="s" s="357">
        <v>576</v>
      </c>
      <c r="D92" t="s" s="360">
        <v>604</v>
      </c>
      <c r="E92" t="s" s="359">
        <v>509</v>
      </c>
      <c r="F92" s="361"/>
      <c r="G92" s="362">
        <v>0.789</v>
      </c>
      <c r="H92" s="362"/>
      <c r="I92" s="99"/>
    </row>
    <row r="93" ht="27.75" customHeight="1">
      <c r="A93" t="s" s="382">
        <v>506</v>
      </c>
      <c r="B93" s="159">
        <v>1100001188</v>
      </c>
      <c r="C93" t="s" s="160">
        <v>576</v>
      </c>
      <c r="D93" t="s" s="161">
        <v>605</v>
      </c>
      <c r="E93" t="s" s="160">
        <v>509</v>
      </c>
      <c r="F93" s="172"/>
      <c r="G93" s="173">
        <v>0.787</v>
      </c>
      <c r="H93" s="163"/>
      <c r="I93" s="245"/>
    </row>
    <row r="94" ht="27.75" customHeight="1">
      <c r="A94" t="s" s="381">
        <v>506</v>
      </c>
      <c r="B94" s="358">
        <v>1100003982</v>
      </c>
      <c r="C94" t="s" s="357">
        <v>576</v>
      </c>
      <c r="D94" t="s" s="360">
        <v>606</v>
      </c>
      <c r="E94" t="s" s="359">
        <v>509</v>
      </c>
      <c r="F94" s="361"/>
      <c r="G94" s="362">
        <v>0.763</v>
      </c>
      <c r="H94" s="362"/>
      <c r="I94" s="99"/>
    </row>
    <row r="95" ht="27.75" customHeight="1">
      <c r="A95" t="s" s="382">
        <v>506</v>
      </c>
      <c r="B95" s="159">
        <v>1200004285</v>
      </c>
      <c r="C95" t="s" s="160">
        <v>576</v>
      </c>
      <c r="D95" t="s" s="161">
        <v>607</v>
      </c>
      <c r="E95" t="s" s="160">
        <v>509</v>
      </c>
      <c r="F95" s="172"/>
      <c r="G95" s="173">
        <v>0.743</v>
      </c>
      <c r="H95" s="163"/>
      <c r="I95" s="245"/>
    </row>
    <row r="96" ht="27.75" customHeight="1">
      <c r="A96" t="s" s="381">
        <v>506</v>
      </c>
      <c r="B96" s="358">
        <v>1100000704</v>
      </c>
      <c r="C96" t="s" s="357">
        <v>574</v>
      </c>
      <c r="D96" t="s" s="360">
        <v>608</v>
      </c>
      <c r="E96" t="s" s="359">
        <v>509</v>
      </c>
      <c r="F96" s="361"/>
      <c r="G96" s="362">
        <v>0.743</v>
      </c>
      <c r="H96" s="362"/>
      <c r="I96" s="99"/>
    </row>
    <row r="97" ht="27.75" customHeight="1">
      <c r="A97" t="s" s="382">
        <v>506</v>
      </c>
      <c r="B97" s="159">
        <v>1100000676</v>
      </c>
      <c r="C97" t="s" s="160">
        <v>574</v>
      </c>
      <c r="D97" t="s" s="161">
        <v>609</v>
      </c>
      <c r="E97" t="s" s="160">
        <v>509</v>
      </c>
      <c r="F97" s="172"/>
      <c r="G97" s="173">
        <v>0.726</v>
      </c>
      <c r="H97" s="163"/>
      <c r="I97" s="245"/>
    </row>
    <row r="98" ht="27.75" customHeight="1">
      <c r="A98" t="s" s="381">
        <v>506</v>
      </c>
      <c r="B98" s="358">
        <v>1100000484</v>
      </c>
      <c r="C98" t="s" s="357">
        <v>583</v>
      </c>
      <c r="D98" t="s" s="360">
        <v>610</v>
      </c>
      <c r="E98" t="s" s="359">
        <v>509</v>
      </c>
      <c r="F98" s="361"/>
      <c r="G98" s="362">
        <v>0.718</v>
      </c>
      <c r="H98" s="362"/>
      <c r="I98" s="99"/>
    </row>
    <row r="99" ht="27.75" customHeight="1">
      <c r="A99" t="s" s="382">
        <v>506</v>
      </c>
      <c r="B99" s="159">
        <v>1100003983</v>
      </c>
      <c r="C99" t="s" s="160">
        <v>576</v>
      </c>
      <c r="D99" t="s" s="161">
        <v>611</v>
      </c>
      <c r="E99" t="s" s="160">
        <v>509</v>
      </c>
      <c r="F99" s="172"/>
      <c r="G99" s="173">
        <v>0.716</v>
      </c>
      <c r="H99" s="163"/>
      <c r="I99" s="245"/>
    </row>
    <row r="100" ht="27.75" customHeight="1">
      <c r="A100" t="s" s="381">
        <v>506</v>
      </c>
      <c r="B100" s="358">
        <v>1100000757</v>
      </c>
      <c r="C100" t="s" s="357">
        <v>574</v>
      </c>
      <c r="D100" t="s" s="360">
        <v>612</v>
      </c>
      <c r="E100" t="s" s="359">
        <v>509</v>
      </c>
      <c r="F100" s="361"/>
      <c r="G100" s="362">
        <v>0.705</v>
      </c>
      <c r="H100" s="362"/>
      <c r="I100" s="99"/>
    </row>
    <row r="101" ht="27.75" customHeight="1">
      <c r="A101" t="s" s="382">
        <v>506</v>
      </c>
      <c r="B101" s="159">
        <v>1800003946</v>
      </c>
      <c r="C101" t="s" s="160">
        <v>574</v>
      </c>
      <c r="D101" t="s" s="161">
        <v>613</v>
      </c>
      <c r="E101" t="s" s="160">
        <v>509</v>
      </c>
      <c r="F101" s="172"/>
      <c r="G101" s="173">
        <v>0.6870000000000001</v>
      </c>
      <c r="H101" s="163"/>
      <c r="I101" s="245"/>
    </row>
    <row r="102" ht="27.75" customHeight="1">
      <c r="A102" t="s" s="381">
        <v>506</v>
      </c>
      <c r="B102" s="358">
        <v>1100000494</v>
      </c>
      <c r="C102" t="s" s="357">
        <v>583</v>
      </c>
      <c r="D102" t="s" s="360">
        <v>614</v>
      </c>
      <c r="E102" t="s" s="359">
        <v>509</v>
      </c>
      <c r="F102" s="361"/>
      <c r="G102" s="362">
        <v>0.664</v>
      </c>
      <c r="H102" s="362"/>
      <c r="I102" s="99"/>
    </row>
    <row r="103" ht="27.75" customHeight="1">
      <c r="A103" t="s" s="382">
        <v>506</v>
      </c>
      <c r="B103" s="159">
        <v>1100004253</v>
      </c>
      <c r="C103" t="s" s="160">
        <v>574</v>
      </c>
      <c r="D103" t="s" s="161">
        <v>615</v>
      </c>
      <c r="E103" t="s" s="160">
        <v>509</v>
      </c>
      <c r="F103" s="172"/>
      <c r="G103" s="173">
        <v>0.664</v>
      </c>
      <c r="H103" s="163"/>
      <c r="I103" s="245"/>
    </row>
    <row r="104" ht="27.75" customHeight="1">
      <c r="A104" t="s" s="381">
        <v>506</v>
      </c>
      <c r="B104" s="358">
        <v>1100000806</v>
      </c>
      <c r="C104" t="s" s="357">
        <v>576</v>
      </c>
      <c r="D104" t="s" s="360">
        <v>616</v>
      </c>
      <c r="E104" t="s" s="359">
        <v>509</v>
      </c>
      <c r="F104" s="361"/>
      <c r="G104" s="362">
        <v>0.658</v>
      </c>
      <c r="H104" s="362"/>
      <c r="I104" s="99"/>
    </row>
    <row r="105" ht="27.75" customHeight="1">
      <c r="A105" t="s" s="382">
        <v>506</v>
      </c>
      <c r="B105" s="159">
        <v>1100004399</v>
      </c>
      <c r="C105" t="s" s="160">
        <v>583</v>
      </c>
      <c r="D105" t="s" s="161">
        <v>617</v>
      </c>
      <c r="E105" t="s" s="160">
        <v>509</v>
      </c>
      <c r="F105" s="172"/>
      <c r="G105" s="173">
        <v>0.643</v>
      </c>
      <c r="H105" s="163"/>
      <c r="I105" s="245"/>
    </row>
    <row r="106" ht="27.75" customHeight="1">
      <c r="A106" t="s" s="381">
        <v>506</v>
      </c>
      <c r="B106" s="358">
        <v>1100000804</v>
      </c>
      <c r="C106" t="s" s="357">
        <v>576</v>
      </c>
      <c r="D106" t="s" s="360">
        <v>618</v>
      </c>
      <c r="E106" t="s" s="359">
        <v>509</v>
      </c>
      <c r="F106" s="361"/>
      <c r="G106" s="362">
        <v>0.621</v>
      </c>
      <c r="H106" s="362"/>
      <c r="I106" s="99"/>
    </row>
    <row r="107" ht="27.75" customHeight="1">
      <c r="A107" t="s" s="382">
        <v>506</v>
      </c>
      <c r="B107" s="159">
        <v>1100002803</v>
      </c>
      <c r="C107" t="s" s="160">
        <v>574</v>
      </c>
      <c r="D107" t="s" s="161">
        <v>619</v>
      </c>
      <c r="E107" t="s" s="160">
        <v>509</v>
      </c>
      <c r="F107" s="172"/>
      <c r="G107" s="173">
        <v>0.613</v>
      </c>
      <c r="H107" s="163"/>
      <c r="I107" s="245"/>
    </row>
    <row r="108" ht="27.75" customHeight="1">
      <c r="A108" t="s" s="381">
        <v>506</v>
      </c>
      <c r="B108" s="358">
        <v>1800078798</v>
      </c>
      <c r="C108" t="s" s="357">
        <v>574</v>
      </c>
      <c r="D108" t="s" s="360">
        <v>620</v>
      </c>
      <c r="E108" t="s" s="359">
        <v>509</v>
      </c>
      <c r="F108" s="361"/>
      <c r="G108" s="362">
        <v>0.612</v>
      </c>
      <c r="H108" s="362"/>
      <c r="I108" s="99"/>
    </row>
    <row r="109" ht="27.75" customHeight="1">
      <c r="A109" t="s" s="382">
        <v>506</v>
      </c>
      <c r="B109" s="159">
        <v>1100002800</v>
      </c>
      <c r="C109" t="s" s="160">
        <v>574</v>
      </c>
      <c r="D109" t="s" s="161">
        <v>621</v>
      </c>
      <c r="E109" t="s" s="160">
        <v>509</v>
      </c>
      <c r="F109" s="172"/>
      <c r="G109" s="173">
        <v>0.609</v>
      </c>
      <c r="H109" s="163"/>
      <c r="I109" s="245"/>
    </row>
    <row r="110" ht="27.75" customHeight="1">
      <c r="A110" t="s" s="381">
        <v>506</v>
      </c>
      <c r="B110" s="358">
        <v>1100000506</v>
      </c>
      <c r="C110" t="s" s="357">
        <v>583</v>
      </c>
      <c r="D110" t="s" s="360">
        <v>622</v>
      </c>
      <c r="E110" t="s" s="359">
        <v>509</v>
      </c>
      <c r="F110" s="361"/>
      <c r="G110" s="362">
        <v>0.581</v>
      </c>
      <c r="H110" s="362"/>
      <c r="I110" s="99"/>
    </row>
    <row r="111" ht="27.75" customHeight="1">
      <c r="A111" t="s" s="382">
        <v>506</v>
      </c>
      <c r="B111" s="159">
        <v>1100000811</v>
      </c>
      <c r="C111" t="s" s="160">
        <v>576</v>
      </c>
      <c r="D111" t="s" s="161">
        <v>623</v>
      </c>
      <c r="E111" t="s" s="160">
        <v>509</v>
      </c>
      <c r="F111" s="172"/>
      <c r="G111" s="173">
        <v>0.581</v>
      </c>
      <c r="H111" s="163"/>
      <c r="I111" s="245"/>
    </row>
    <row r="112" ht="27.75" customHeight="1">
      <c r="A112" t="s" s="381">
        <v>506</v>
      </c>
      <c r="B112" s="358">
        <v>1100000808</v>
      </c>
      <c r="C112" t="s" s="357">
        <v>576</v>
      </c>
      <c r="D112" t="s" s="360">
        <v>624</v>
      </c>
      <c r="E112" t="s" s="359">
        <v>509</v>
      </c>
      <c r="F112" s="361"/>
      <c r="G112" s="362">
        <v>0.571</v>
      </c>
      <c r="H112" s="362"/>
      <c r="I112" s="99"/>
    </row>
    <row r="113" ht="27.75" customHeight="1">
      <c r="A113" t="s" s="382">
        <v>506</v>
      </c>
      <c r="B113" s="159">
        <v>1100000809</v>
      </c>
      <c r="C113" t="s" s="160">
        <v>576</v>
      </c>
      <c r="D113" t="s" s="161">
        <v>625</v>
      </c>
      <c r="E113" t="s" s="160">
        <v>509</v>
      </c>
      <c r="F113" s="172"/>
      <c r="G113" s="173">
        <v>0.54</v>
      </c>
      <c r="H113" s="163"/>
      <c r="I113" s="245"/>
    </row>
    <row r="114" ht="27.75" customHeight="1">
      <c r="A114" t="s" s="381">
        <v>506</v>
      </c>
      <c r="B114" s="358">
        <v>1100000819</v>
      </c>
      <c r="C114" t="s" s="357">
        <v>576</v>
      </c>
      <c r="D114" t="s" s="360">
        <v>626</v>
      </c>
      <c r="E114" t="s" s="359">
        <v>509</v>
      </c>
      <c r="F114" s="361"/>
      <c r="G114" s="362">
        <v>0.54</v>
      </c>
      <c r="H114" s="362"/>
      <c r="I114" s="99"/>
    </row>
    <row r="115" ht="27.75" customHeight="1">
      <c r="A115" t="s" s="382">
        <v>506</v>
      </c>
      <c r="B115" s="159">
        <v>1800003945</v>
      </c>
      <c r="C115" t="s" s="160">
        <v>574</v>
      </c>
      <c r="D115" t="s" s="161">
        <v>627</v>
      </c>
      <c r="E115" t="s" s="160">
        <v>509</v>
      </c>
      <c r="F115" s="172"/>
      <c r="G115" s="173">
        <v>0.53</v>
      </c>
      <c r="H115" s="163"/>
      <c r="I115" s="245"/>
    </row>
    <row r="116" ht="27.75" customHeight="1">
      <c r="A116" t="s" s="381">
        <v>506</v>
      </c>
      <c r="B116" s="358">
        <v>1800003527</v>
      </c>
      <c r="C116" t="s" s="357">
        <v>574</v>
      </c>
      <c r="D116" t="s" s="360">
        <v>628</v>
      </c>
      <c r="E116" t="s" s="359">
        <v>509</v>
      </c>
      <c r="F116" s="361"/>
      <c r="G116" s="362">
        <v>0.528</v>
      </c>
      <c r="H116" s="362"/>
      <c r="I116" s="99"/>
    </row>
    <row r="117" ht="27.75" customHeight="1">
      <c r="A117" t="s" s="382">
        <v>506</v>
      </c>
      <c r="B117" s="159">
        <v>1800003948</v>
      </c>
      <c r="C117" t="s" s="160">
        <v>574</v>
      </c>
      <c r="D117" t="s" s="161">
        <v>629</v>
      </c>
      <c r="E117" t="s" s="160">
        <v>509</v>
      </c>
      <c r="F117" s="172"/>
      <c r="G117" s="173">
        <v>0.528</v>
      </c>
      <c r="H117" s="163"/>
      <c r="I117" s="245"/>
    </row>
    <row r="118" ht="27.75" customHeight="1">
      <c r="A118" t="s" s="381">
        <v>506</v>
      </c>
      <c r="B118" s="358">
        <v>1800021286</v>
      </c>
      <c r="C118" t="s" s="357">
        <v>574</v>
      </c>
      <c r="D118" t="s" s="360">
        <v>630</v>
      </c>
      <c r="E118" t="s" s="359">
        <v>509</v>
      </c>
      <c r="F118" s="361"/>
      <c r="G118" s="362">
        <v>0.519</v>
      </c>
      <c r="H118" s="362"/>
      <c r="I118" s="99"/>
    </row>
    <row r="119" ht="27.75" customHeight="1">
      <c r="A119" t="s" s="382">
        <v>506</v>
      </c>
      <c r="B119" s="159">
        <v>1100000486</v>
      </c>
      <c r="C119" t="s" s="160">
        <v>583</v>
      </c>
      <c r="D119" t="s" s="161">
        <v>631</v>
      </c>
      <c r="E119" t="s" s="160">
        <v>509</v>
      </c>
      <c r="F119" s="172"/>
      <c r="G119" s="173">
        <v>0.469</v>
      </c>
      <c r="H119" s="163"/>
      <c r="I119" s="245"/>
    </row>
    <row r="120" ht="27.75" customHeight="1">
      <c r="A120" t="s" s="381">
        <v>506</v>
      </c>
      <c r="B120" s="358">
        <v>1100000883</v>
      </c>
      <c r="C120" t="s" s="357">
        <v>574</v>
      </c>
      <c r="D120" t="s" s="360">
        <v>632</v>
      </c>
      <c r="E120" t="s" s="359">
        <v>633</v>
      </c>
      <c r="F120" s="361"/>
      <c r="G120" s="362">
        <v>9.103999999999999</v>
      </c>
      <c r="H120" s="362"/>
      <c r="I120" s="99"/>
    </row>
    <row r="121" ht="27.75" customHeight="1">
      <c r="A121" t="s" s="382">
        <v>506</v>
      </c>
      <c r="B121" s="159">
        <v>1800106308</v>
      </c>
      <c r="C121" t="s" s="160">
        <v>592</v>
      </c>
      <c r="D121" t="s" s="161">
        <v>634</v>
      </c>
      <c r="E121" t="s" s="160">
        <v>633</v>
      </c>
      <c r="F121" s="172"/>
      <c r="G121" s="173">
        <v>4.103</v>
      </c>
      <c r="H121" s="163"/>
      <c r="I121" s="245"/>
    </row>
    <row r="122" ht="27.75" customHeight="1">
      <c r="A122" t="s" s="381">
        <v>506</v>
      </c>
      <c r="B122" s="358">
        <v>1200059938</v>
      </c>
      <c r="C122" t="s" s="357">
        <v>592</v>
      </c>
      <c r="D122" t="s" s="360">
        <v>635</v>
      </c>
      <c r="E122" t="s" s="359">
        <v>633</v>
      </c>
      <c r="F122" s="361"/>
      <c r="G122" s="362">
        <v>4.059</v>
      </c>
      <c r="H122" s="362"/>
      <c r="I122" s="99"/>
    </row>
    <row r="123" ht="27.75" customHeight="1">
      <c r="A123" t="s" s="382">
        <v>506</v>
      </c>
      <c r="B123" s="159">
        <v>1200052454</v>
      </c>
      <c r="C123" t="s" s="160">
        <v>592</v>
      </c>
      <c r="D123" t="s" s="161">
        <v>636</v>
      </c>
      <c r="E123" t="s" s="160">
        <v>633</v>
      </c>
      <c r="F123" s="172"/>
      <c r="G123" s="173">
        <v>4.009</v>
      </c>
      <c r="H123" s="163"/>
      <c r="I123" s="245"/>
    </row>
    <row r="124" ht="27.75" customHeight="1">
      <c r="A124" t="s" s="381">
        <v>506</v>
      </c>
      <c r="B124" s="358">
        <v>1200000102</v>
      </c>
      <c r="C124" t="s" s="357">
        <v>592</v>
      </c>
      <c r="D124" t="s" s="360">
        <v>637</v>
      </c>
      <c r="E124" t="s" s="359">
        <v>633</v>
      </c>
      <c r="F124" s="361"/>
      <c r="G124" s="362">
        <v>3.887</v>
      </c>
      <c r="H124" s="362"/>
      <c r="I124" s="99"/>
    </row>
    <row r="125" ht="27.75" customHeight="1">
      <c r="A125" t="s" s="382">
        <v>506</v>
      </c>
      <c r="B125" s="159">
        <v>1200000056</v>
      </c>
      <c r="C125" t="s" s="160">
        <v>592</v>
      </c>
      <c r="D125" t="s" s="161">
        <v>638</v>
      </c>
      <c r="E125" t="s" s="160">
        <v>633</v>
      </c>
      <c r="F125" s="172"/>
      <c r="G125" s="173">
        <v>3.657</v>
      </c>
      <c r="H125" s="163"/>
      <c r="I125" s="245"/>
    </row>
    <row r="126" ht="27.75" customHeight="1">
      <c r="A126" t="s" s="381">
        <v>506</v>
      </c>
      <c r="B126" s="358">
        <v>1200000137</v>
      </c>
      <c r="C126" t="s" s="357">
        <v>592</v>
      </c>
      <c r="D126" t="s" s="360">
        <v>639</v>
      </c>
      <c r="E126" t="s" s="359">
        <v>633</v>
      </c>
      <c r="F126" s="361"/>
      <c r="G126" s="362">
        <v>3.657</v>
      </c>
      <c r="H126" s="362"/>
      <c r="I126" s="99"/>
    </row>
    <row r="127" ht="27.75" customHeight="1">
      <c r="A127" t="s" s="382">
        <v>506</v>
      </c>
      <c r="B127" s="159">
        <v>1200000187</v>
      </c>
      <c r="C127" t="s" s="160">
        <v>592</v>
      </c>
      <c r="D127" t="s" s="161">
        <v>640</v>
      </c>
      <c r="E127" t="s" s="160">
        <v>633</v>
      </c>
      <c r="F127" s="172"/>
      <c r="G127" s="173">
        <v>3.544</v>
      </c>
      <c r="H127" s="163"/>
      <c r="I127" s="245"/>
    </row>
    <row r="128" ht="27.75" customHeight="1">
      <c r="A128" t="s" s="381">
        <v>506</v>
      </c>
      <c r="B128" s="358">
        <v>1200000029</v>
      </c>
      <c r="C128" t="s" s="357">
        <v>592</v>
      </c>
      <c r="D128" t="s" s="360">
        <v>641</v>
      </c>
      <c r="E128" t="s" s="359">
        <v>633</v>
      </c>
      <c r="F128" s="361"/>
      <c r="G128" s="362">
        <v>3.341</v>
      </c>
      <c r="H128" s="362"/>
      <c r="I128" s="99"/>
    </row>
    <row r="129" ht="27.75" customHeight="1">
      <c r="A129" t="s" s="382">
        <v>506</v>
      </c>
      <c r="B129" s="159">
        <v>1200000128</v>
      </c>
      <c r="C129" t="s" s="160">
        <v>592</v>
      </c>
      <c r="D129" t="s" s="161">
        <v>642</v>
      </c>
      <c r="E129" t="s" s="160">
        <v>633</v>
      </c>
      <c r="F129" s="172"/>
      <c r="G129" s="173">
        <v>3.17</v>
      </c>
      <c r="H129" s="163"/>
      <c r="I129" s="245"/>
    </row>
    <row r="130" ht="27.75" customHeight="1">
      <c r="A130" t="s" s="381">
        <v>506</v>
      </c>
      <c r="B130" s="358">
        <v>1200000132</v>
      </c>
      <c r="C130" t="s" s="357">
        <v>592</v>
      </c>
      <c r="D130" t="s" s="360">
        <v>643</v>
      </c>
      <c r="E130" t="s" s="359">
        <v>633</v>
      </c>
      <c r="F130" s="361"/>
      <c r="G130" s="362">
        <v>3.043</v>
      </c>
      <c r="H130" s="362"/>
      <c r="I130" s="99"/>
    </row>
    <row r="131" ht="27.75" customHeight="1">
      <c r="A131" t="s" s="382">
        <v>506</v>
      </c>
      <c r="B131" s="159">
        <v>1200003455</v>
      </c>
      <c r="C131" t="s" s="160">
        <v>592</v>
      </c>
      <c r="D131" t="s" s="161">
        <v>644</v>
      </c>
      <c r="E131" t="s" s="160">
        <v>633</v>
      </c>
      <c r="F131" s="172"/>
      <c r="G131" s="173">
        <v>3.007</v>
      </c>
      <c r="H131" s="163"/>
      <c r="I131" s="245"/>
    </row>
    <row r="132" ht="27.75" customHeight="1">
      <c r="A132" s="383"/>
      <c r="B132" s="365"/>
      <c r="C132" s="364"/>
      <c r="D132" s="367"/>
      <c r="E132" s="366"/>
      <c r="F132" s="361"/>
      <c r="G132" s="362"/>
      <c r="H132" s="362"/>
      <c r="I132" s="99"/>
    </row>
    <row r="133" ht="27.75" customHeight="1">
      <c r="A133" s="384"/>
      <c r="B133" s="174"/>
      <c r="C133" s="175"/>
      <c r="D133" s="369"/>
      <c r="E133" s="175"/>
      <c r="F133" s="172"/>
      <c r="G133" s="173"/>
      <c r="H133" s="163"/>
      <c r="I133" s="245"/>
    </row>
    <row r="134" ht="27.75" customHeight="1">
      <c r="A134" s="383"/>
      <c r="B134" s="365"/>
      <c r="C134" s="364"/>
      <c r="D134" s="367"/>
      <c r="E134" s="366"/>
      <c r="F134" s="361"/>
      <c r="G134" s="362"/>
      <c r="H134" s="362"/>
      <c r="I134" s="99"/>
    </row>
    <row r="135" ht="27.75" customHeight="1">
      <c r="A135" s="384"/>
      <c r="B135" s="174"/>
      <c r="C135" s="175"/>
      <c r="D135" s="369"/>
      <c r="E135" s="175"/>
      <c r="F135" s="172"/>
      <c r="G135" s="173"/>
      <c r="H135" s="163"/>
      <c r="I135" s="245"/>
    </row>
    <row r="136" ht="27.75" customHeight="1">
      <c r="A136" s="383"/>
      <c r="B136" s="365"/>
      <c r="C136" s="364"/>
      <c r="D136" s="367"/>
      <c r="E136" s="366"/>
      <c r="F136" s="361"/>
      <c r="G136" s="362"/>
      <c r="H136" s="362"/>
      <c r="I136" s="99"/>
    </row>
    <row r="137" ht="27.75" customHeight="1">
      <c r="A137" s="384"/>
      <c r="B137" s="174"/>
      <c r="C137" s="175"/>
      <c r="D137" s="369"/>
      <c r="E137" s="175"/>
      <c r="F137" s="172"/>
      <c r="G137" s="173"/>
      <c r="H137" s="163"/>
      <c r="I137" s="245"/>
    </row>
    <row r="138" ht="27.75" customHeight="1">
      <c r="A138" s="385"/>
      <c r="B138" s="386"/>
      <c r="C138" s="387"/>
      <c r="D138" s="388"/>
      <c r="E138" s="389"/>
      <c r="F138" s="390"/>
      <c r="G138" s="391"/>
      <c r="H138" s="391"/>
      <c r="I138" s="99"/>
    </row>
  </sheetData>
  <pageMargins left="0.25" right="0.25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87"/>
  <sheetViews>
    <sheetView workbookViewId="0" showGridLines="0" defaultGridColor="1"/>
  </sheetViews>
  <sheetFormatPr defaultColWidth="10.8333" defaultRowHeight="15" customHeight="1" outlineLevelRow="0" outlineLevelCol="0"/>
  <cols>
    <col min="1" max="1" width="24.5" style="392" customWidth="1"/>
    <col min="2" max="3" width="48.5" style="392" customWidth="1"/>
    <col min="4" max="4" width="102.852" style="392" customWidth="1"/>
    <col min="5" max="5" width="25.6719" style="392" customWidth="1"/>
    <col min="6" max="6" width="19" style="392" customWidth="1"/>
    <col min="7" max="7" width="19.5" style="392" customWidth="1"/>
    <col min="8" max="8" hidden="1" width="10.8333" style="392" customWidth="1"/>
    <col min="9" max="9" width="10.8516" style="392" customWidth="1"/>
    <col min="10" max="16384" width="10.8516" style="392" customWidth="1"/>
  </cols>
  <sheetData>
    <row r="1" ht="20.25" customHeight="1">
      <c r="A1" t="s" s="349">
        <v>1305</v>
      </c>
      <c r="B1" s="206"/>
      <c r="C1" s="393"/>
      <c r="D1" s="393"/>
      <c r="E1" s="393"/>
      <c r="F1" s="393"/>
      <c r="G1" s="393"/>
      <c r="H1" s="393"/>
      <c r="I1" s="99"/>
    </row>
    <row r="2" ht="18" customHeight="1">
      <c r="A2" t="s" s="131">
        <v>7</v>
      </c>
      <c r="B2" t="s" s="131">
        <v>8</v>
      </c>
      <c r="C2" t="s" s="38">
        <v>9</v>
      </c>
      <c r="D2" t="s" s="38">
        <v>505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43.15" customHeight="1">
      <c r="A3" t="s" s="350">
        <v>684</v>
      </c>
      <c r="B3" t="s" s="394">
        <v>830</v>
      </c>
      <c r="C3" t="s" s="395">
        <v>725</v>
      </c>
      <c r="D3" t="s" s="395">
        <v>831</v>
      </c>
      <c r="E3" t="s" s="394">
        <v>509</v>
      </c>
      <c r="F3" s="396"/>
      <c r="G3" s="397">
        <v>119.1</v>
      </c>
      <c r="H3" s="397"/>
      <c r="I3" s="245"/>
    </row>
    <row r="4" ht="43.15" customHeight="1">
      <c r="A4" t="s" s="357">
        <v>684</v>
      </c>
      <c r="B4" t="s" s="363">
        <v>724</v>
      </c>
      <c r="C4" t="s" s="398">
        <v>725</v>
      </c>
      <c r="D4" t="s" s="398">
        <v>726</v>
      </c>
      <c r="E4" t="s" s="363">
        <v>509</v>
      </c>
      <c r="F4" s="365"/>
      <c r="G4" s="399">
        <v>118.2</v>
      </c>
      <c r="H4" s="399"/>
      <c r="I4" s="99"/>
    </row>
    <row r="5" ht="43.15" customHeight="1">
      <c r="A5" t="s" s="158">
        <v>684</v>
      </c>
      <c r="B5" t="s" s="178">
        <v>804</v>
      </c>
      <c r="C5" t="s" s="400">
        <v>689</v>
      </c>
      <c r="D5" t="s" s="400">
        <v>805</v>
      </c>
      <c r="E5" t="s" s="178">
        <v>509</v>
      </c>
      <c r="F5" s="174"/>
      <c r="G5" s="401">
        <v>65</v>
      </c>
      <c r="H5" s="401"/>
      <c r="I5" s="245"/>
    </row>
    <row r="6" ht="43.15" customHeight="1">
      <c r="A6" t="s" s="357">
        <v>684</v>
      </c>
      <c r="B6" t="s" s="363">
        <v>729</v>
      </c>
      <c r="C6" t="s" s="398">
        <v>730</v>
      </c>
      <c r="D6" t="s" s="398">
        <v>731</v>
      </c>
      <c r="E6" t="s" s="363">
        <v>509</v>
      </c>
      <c r="F6" s="365"/>
      <c r="G6" s="399">
        <v>45.7</v>
      </c>
      <c r="H6" s="399"/>
      <c r="I6" s="99"/>
    </row>
    <row r="7" ht="43.15" customHeight="1">
      <c r="A7" t="s" s="158">
        <v>684</v>
      </c>
      <c r="B7" t="s" s="178">
        <v>734</v>
      </c>
      <c r="C7" t="s" s="400">
        <v>730</v>
      </c>
      <c r="D7" t="s" s="400">
        <v>735</v>
      </c>
      <c r="E7" t="s" s="178">
        <v>509</v>
      </c>
      <c r="F7" s="174"/>
      <c r="G7" s="401">
        <v>22.89</v>
      </c>
      <c r="H7" s="401"/>
      <c r="I7" s="245"/>
    </row>
    <row r="8" ht="43.15" customHeight="1">
      <c r="A8" t="s" s="357">
        <v>684</v>
      </c>
      <c r="B8" t="s" s="363">
        <v>766</v>
      </c>
      <c r="C8" t="s" s="398">
        <v>747</v>
      </c>
      <c r="D8" t="s" s="398">
        <v>767</v>
      </c>
      <c r="E8" t="s" s="363">
        <v>509</v>
      </c>
      <c r="F8" s="365"/>
      <c r="G8" s="399">
        <v>19.1</v>
      </c>
      <c r="H8" s="399"/>
      <c r="I8" s="99"/>
    </row>
    <row r="9" ht="43.15" customHeight="1">
      <c r="A9" t="s" s="158">
        <v>684</v>
      </c>
      <c r="B9" t="s" s="178">
        <v>746</v>
      </c>
      <c r="C9" t="s" s="400">
        <v>747</v>
      </c>
      <c r="D9" t="s" s="400">
        <v>748</v>
      </c>
      <c r="E9" t="s" s="178">
        <v>509</v>
      </c>
      <c r="F9" s="174"/>
      <c r="G9" s="401">
        <v>15</v>
      </c>
      <c r="H9" s="401"/>
      <c r="I9" s="245"/>
    </row>
    <row r="10" ht="43.15" customHeight="1">
      <c r="A10" t="s" s="357">
        <v>684</v>
      </c>
      <c r="B10" t="s" s="363">
        <v>768</v>
      </c>
      <c r="C10" t="s" s="398">
        <v>689</v>
      </c>
      <c r="D10" t="s" s="398">
        <v>769</v>
      </c>
      <c r="E10" t="s" s="363">
        <v>509</v>
      </c>
      <c r="F10" s="365"/>
      <c r="G10" s="399">
        <v>14.8</v>
      </c>
      <c r="H10" s="399"/>
      <c r="I10" s="99"/>
    </row>
    <row r="11" ht="43.15" customHeight="1">
      <c r="A11" t="s" s="158">
        <v>684</v>
      </c>
      <c r="B11" t="s" s="178">
        <v>718</v>
      </c>
      <c r="C11" t="s" s="400">
        <v>689</v>
      </c>
      <c r="D11" t="s" s="400">
        <v>719</v>
      </c>
      <c r="E11" t="s" s="178">
        <v>509</v>
      </c>
      <c r="F11" s="174"/>
      <c r="G11" s="401">
        <v>13</v>
      </c>
      <c r="H11" s="401"/>
      <c r="I11" s="245"/>
    </row>
    <row r="12" ht="43.15" customHeight="1">
      <c r="A12" t="s" s="357">
        <v>684</v>
      </c>
      <c r="B12" t="s" s="363">
        <v>760</v>
      </c>
      <c r="C12" t="s" s="398">
        <v>747</v>
      </c>
      <c r="D12" t="s" s="398">
        <v>761</v>
      </c>
      <c r="E12" t="s" s="363">
        <v>509</v>
      </c>
      <c r="F12" s="365"/>
      <c r="G12" s="399">
        <v>12.25</v>
      </c>
      <c r="H12" s="402"/>
      <c r="I12" s="99"/>
    </row>
    <row r="13" ht="43.15" customHeight="1">
      <c r="A13" t="s" s="158">
        <v>684</v>
      </c>
      <c r="B13" t="s" s="178">
        <v>732</v>
      </c>
      <c r="C13" t="s" s="400">
        <v>730</v>
      </c>
      <c r="D13" t="s" s="400">
        <v>733</v>
      </c>
      <c r="E13" t="s" s="178">
        <v>509</v>
      </c>
      <c r="F13" s="174"/>
      <c r="G13" s="401">
        <v>11.42</v>
      </c>
      <c r="H13" s="403"/>
      <c r="I13" s="245"/>
    </row>
    <row r="14" ht="43.15" customHeight="1">
      <c r="A14" t="s" s="357">
        <v>684</v>
      </c>
      <c r="B14" t="s" s="363">
        <v>764</v>
      </c>
      <c r="C14" t="s" s="398">
        <v>747</v>
      </c>
      <c r="D14" t="s" s="398">
        <v>765</v>
      </c>
      <c r="E14" t="s" s="363">
        <v>509</v>
      </c>
      <c r="F14" s="365"/>
      <c r="G14" s="399">
        <v>11.31</v>
      </c>
      <c r="H14" s="402"/>
      <c r="I14" s="99"/>
    </row>
    <row r="15" ht="43.15" customHeight="1">
      <c r="A15" t="s" s="158">
        <v>684</v>
      </c>
      <c r="B15" t="s" s="178">
        <v>762</v>
      </c>
      <c r="C15" t="s" s="400">
        <v>747</v>
      </c>
      <c r="D15" t="s" s="400">
        <v>763</v>
      </c>
      <c r="E15" t="s" s="178">
        <v>509</v>
      </c>
      <c r="F15" s="174"/>
      <c r="G15" s="401">
        <v>10.38</v>
      </c>
      <c r="H15" s="403"/>
      <c r="I15" s="245"/>
    </row>
    <row r="16" ht="43.15" customHeight="1">
      <c r="A16" t="s" s="357">
        <v>684</v>
      </c>
      <c r="B16" t="s" s="363">
        <v>770</v>
      </c>
      <c r="C16" t="s" s="398">
        <v>747</v>
      </c>
      <c r="D16" t="s" s="398">
        <v>771</v>
      </c>
      <c r="E16" t="s" s="363">
        <v>509</v>
      </c>
      <c r="F16" s="365"/>
      <c r="G16" s="399">
        <v>9.890000000000001</v>
      </c>
      <c r="H16" s="402"/>
      <c r="I16" s="99"/>
    </row>
    <row r="17" ht="43.15" customHeight="1">
      <c r="A17" t="s" s="158">
        <v>684</v>
      </c>
      <c r="B17" t="s" s="178">
        <v>786</v>
      </c>
      <c r="C17" t="s" s="400">
        <v>686</v>
      </c>
      <c r="D17" t="s" s="400">
        <v>787</v>
      </c>
      <c r="E17" t="s" s="178">
        <v>509</v>
      </c>
      <c r="F17" s="174"/>
      <c r="G17" s="401">
        <v>9.82</v>
      </c>
      <c r="H17" s="403"/>
      <c r="I17" s="245"/>
    </row>
    <row r="18" ht="43.15" customHeight="1">
      <c r="A18" t="s" s="357">
        <v>684</v>
      </c>
      <c r="B18" t="s" s="363">
        <v>800</v>
      </c>
      <c r="C18" t="s" s="398">
        <v>747</v>
      </c>
      <c r="D18" t="s" s="398">
        <v>801</v>
      </c>
      <c r="E18" t="s" s="363">
        <v>509</v>
      </c>
      <c r="F18" s="365"/>
      <c r="G18" s="399">
        <v>8.630000000000001</v>
      </c>
      <c r="H18" s="402"/>
      <c r="I18" s="99"/>
    </row>
    <row r="19" ht="43.15" customHeight="1">
      <c r="A19" t="s" s="158">
        <v>684</v>
      </c>
      <c r="B19" t="s" s="178">
        <v>796</v>
      </c>
      <c r="C19" t="s" s="400">
        <v>716</v>
      </c>
      <c r="D19" t="s" s="400">
        <v>797</v>
      </c>
      <c r="E19" t="s" s="178">
        <v>509</v>
      </c>
      <c r="F19" s="174"/>
      <c r="G19" s="401">
        <v>8.19</v>
      </c>
      <c r="H19" s="403"/>
      <c r="I19" s="245"/>
    </row>
    <row r="20" ht="43.15" customHeight="1">
      <c r="A20" t="s" s="357">
        <v>684</v>
      </c>
      <c r="B20" t="s" s="363">
        <v>778</v>
      </c>
      <c r="C20" t="s" s="398">
        <v>747</v>
      </c>
      <c r="D20" t="s" s="398">
        <v>779</v>
      </c>
      <c r="E20" t="s" s="363">
        <v>509</v>
      </c>
      <c r="F20" s="365"/>
      <c r="G20" s="399">
        <v>7.8</v>
      </c>
      <c r="H20" s="402"/>
      <c r="I20" s="99"/>
    </row>
    <row r="21" ht="43.15" customHeight="1">
      <c r="A21" t="s" s="158">
        <v>684</v>
      </c>
      <c r="B21" t="s" s="178">
        <v>792</v>
      </c>
      <c r="C21" t="s" s="400">
        <v>716</v>
      </c>
      <c r="D21" t="s" s="400">
        <v>793</v>
      </c>
      <c r="E21" t="s" s="178">
        <v>509</v>
      </c>
      <c r="F21" s="174"/>
      <c r="G21" s="401">
        <v>7.79</v>
      </c>
      <c r="H21" s="403"/>
      <c r="I21" s="245"/>
    </row>
    <row r="22" ht="43.15" customHeight="1">
      <c r="A22" t="s" s="357">
        <v>684</v>
      </c>
      <c r="B22" t="s" s="363">
        <v>790</v>
      </c>
      <c r="C22" t="s" s="398">
        <v>716</v>
      </c>
      <c r="D22" t="s" s="398">
        <v>791</v>
      </c>
      <c r="E22" t="s" s="363">
        <v>509</v>
      </c>
      <c r="F22" s="365"/>
      <c r="G22" s="399">
        <v>7.79</v>
      </c>
      <c r="H22" s="402"/>
      <c r="I22" s="99"/>
    </row>
    <row r="23" ht="43.15" customHeight="1">
      <c r="A23" t="s" s="158">
        <v>684</v>
      </c>
      <c r="B23" t="s" s="178">
        <v>722</v>
      </c>
      <c r="C23" t="s" s="400">
        <v>686</v>
      </c>
      <c r="D23" t="s" s="400">
        <v>723</v>
      </c>
      <c r="E23" t="s" s="178">
        <v>509</v>
      </c>
      <c r="F23" s="174"/>
      <c r="G23" s="401">
        <v>7.53</v>
      </c>
      <c r="H23" s="403"/>
      <c r="I23" s="245"/>
    </row>
    <row r="24" ht="43.15" customHeight="1">
      <c r="A24" t="s" s="357">
        <v>684</v>
      </c>
      <c r="B24" t="s" s="363">
        <v>794</v>
      </c>
      <c r="C24" t="s" s="398">
        <v>716</v>
      </c>
      <c r="D24" t="s" s="398">
        <v>795</v>
      </c>
      <c r="E24" t="s" s="363">
        <v>509</v>
      </c>
      <c r="F24" s="365"/>
      <c r="G24" s="399">
        <v>7.36</v>
      </c>
      <c r="H24" s="402"/>
      <c r="I24" s="99"/>
    </row>
    <row r="25" ht="43.15" customHeight="1">
      <c r="A25" t="s" s="158">
        <v>684</v>
      </c>
      <c r="B25" t="s" s="178">
        <v>826</v>
      </c>
      <c r="C25" t="s" s="400">
        <v>754</v>
      </c>
      <c r="D25" t="s" s="400">
        <v>827</v>
      </c>
      <c r="E25" t="s" s="178">
        <v>509</v>
      </c>
      <c r="F25" s="174"/>
      <c r="G25" s="401">
        <v>6.99</v>
      </c>
      <c r="H25" s="404"/>
      <c r="I25" s="245"/>
    </row>
    <row r="26" ht="43.15" customHeight="1">
      <c r="A26" t="s" s="357">
        <v>684</v>
      </c>
      <c r="B26" t="s" s="363">
        <v>788</v>
      </c>
      <c r="C26" t="s" s="398">
        <v>716</v>
      </c>
      <c r="D26" t="s" s="398">
        <v>789</v>
      </c>
      <c r="E26" t="s" s="363">
        <v>509</v>
      </c>
      <c r="F26" s="365"/>
      <c r="G26" s="399">
        <v>6.93</v>
      </c>
      <c r="H26" s="405"/>
      <c r="I26" s="99"/>
    </row>
    <row r="27" ht="43.15" customHeight="1">
      <c r="A27" t="s" s="158">
        <v>684</v>
      </c>
      <c r="B27" t="s" s="178">
        <v>751</v>
      </c>
      <c r="C27" t="s" s="400">
        <v>737</v>
      </c>
      <c r="D27" t="s" s="400">
        <v>752</v>
      </c>
      <c r="E27" t="s" s="178">
        <v>509</v>
      </c>
      <c r="F27" s="174"/>
      <c r="G27" s="401">
        <v>6.86</v>
      </c>
      <c r="H27" s="401"/>
      <c r="I27" s="245"/>
    </row>
    <row r="28" ht="43.15" customHeight="1">
      <c r="A28" t="s" s="357">
        <v>684</v>
      </c>
      <c r="B28" t="s" s="363">
        <v>727</v>
      </c>
      <c r="C28" t="s" s="398">
        <v>686</v>
      </c>
      <c r="D28" t="s" s="398">
        <v>728</v>
      </c>
      <c r="E28" t="s" s="363">
        <v>509</v>
      </c>
      <c r="F28" s="365"/>
      <c r="G28" s="399">
        <v>6.46</v>
      </c>
      <c r="H28" s="399"/>
      <c r="I28" s="99"/>
    </row>
    <row r="29" ht="43.15" customHeight="1">
      <c r="A29" t="s" s="158">
        <v>684</v>
      </c>
      <c r="B29" t="s" s="178">
        <v>784</v>
      </c>
      <c r="C29" t="s" s="400">
        <v>686</v>
      </c>
      <c r="D29" t="s" s="400">
        <v>785</v>
      </c>
      <c r="E29" t="s" s="178">
        <v>509</v>
      </c>
      <c r="F29" s="174"/>
      <c r="G29" s="401">
        <v>6.44</v>
      </c>
      <c r="H29" s="401"/>
      <c r="I29" s="245"/>
    </row>
    <row r="30" ht="43.15" customHeight="1">
      <c r="A30" t="s" s="357">
        <v>684</v>
      </c>
      <c r="B30" t="s" s="363">
        <v>753</v>
      </c>
      <c r="C30" t="s" s="398">
        <v>754</v>
      </c>
      <c r="D30" t="s" s="398">
        <v>755</v>
      </c>
      <c r="E30" t="s" s="363">
        <v>509</v>
      </c>
      <c r="F30" s="365"/>
      <c r="G30" s="399">
        <v>6.13</v>
      </c>
      <c r="H30" s="399"/>
      <c r="I30" s="99"/>
    </row>
    <row r="31" ht="43.15" customHeight="1">
      <c r="A31" t="s" s="158">
        <v>684</v>
      </c>
      <c r="B31" t="s" s="178">
        <v>776</v>
      </c>
      <c r="C31" t="s" s="400">
        <v>686</v>
      </c>
      <c r="D31" t="s" s="400">
        <v>777</v>
      </c>
      <c r="E31" t="s" s="178">
        <v>509</v>
      </c>
      <c r="F31" s="174"/>
      <c r="G31" s="401">
        <v>5.79</v>
      </c>
      <c r="H31" s="401"/>
      <c r="I31" s="245"/>
    </row>
    <row r="32" ht="43.15" customHeight="1">
      <c r="A32" t="s" s="357">
        <v>684</v>
      </c>
      <c r="B32" t="s" s="363">
        <v>715</v>
      </c>
      <c r="C32" t="s" s="398">
        <v>716</v>
      </c>
      <c r="D32" t="s" s="398">
        <v>717</v>
      </c>
      <c r="E32" t="s" s="363">
        <v>509</v>
      </c>
      <c r="F32" s="365"/>
      <c r="G32" s="399">
        <v>5.55</v>
      </c>
      <c r="H32" s="399"/>
      <c r="I32" s="99"/>
    </row>
    <row r="33" ht="43.15" customHeight="1">
      <c r="A33" t="s" s="158">
        <v>684</v>
      </c>
      <c r="B33" t="s" s="178">
        <v>688</v>
      </c>
      <c r="C33" t="s" s="400">
        <v>689</v>
      </c>
      <c r="D33" t="s" s="400">
        <v>690</v>
      </c>
      <c r="E33" t="s" s="178">
        <v>509</v>
      </c>
      <c r="F33" s="174"/>
      <c r="G33" s="401">
        <v>5.53</v>
      </c>
      <c r="H33" s="401"/>
      <c r="I33" s="245"/>
    </row>
    <row r="34" ht="43.15" customHeight="1">
      <c r="A34" t="s" s="357">
        <v>684</v>
      </c>
      <c r="B34" t="s" s="363">
        <v>758</v>
      </c>
      <c r="C34" t="s" s="398">
        <v>730</v>
      </c>
      <c r="D34" t="s" s="398">
        <v>759</v>
      </c>
      <c r="E34" t="s" s="363">
        <v>509</v>
      </c>
      <c r="F34" s="365"/>
      <c r="G34" s="399">
        <v>5.5</v>
      </c>
      <c r="H34" s="402"/>
      <c r="I34" s="99"/>
    </row>
    <row r="35" ht="43.15" customHeight="1">
      <c r="A35" t="s" s="158">
        <v>684</v>
      </c>
      <c r="B35" t="s" s="178">
        <v>691</v>
      </c>
      <c r="C35" t="s" s="400">
        <v>686</v>
      </c>
      <c r="D35" t="s" s="400">
        <v>692</v>
      </c>
      <c r="E35" t="s" s="178">
        <v>509</v>
      </c>
      <c r="F35" s="174"/>
      <c r="G35" s="401">
        <v>5.46</v>
      </c>
      <c r="H35" s="403"/>
      <c r="I35" s="245"/>
    </row>
    <row r="36" ht="43.15" customHeight="1">
      <c r="A36" t="s" s="357">
        <v>684</v>
      </c>
      <c r="B36" t="s" s="363">
        <v>818</v>
      </c>
      <c r="C36" t="s" s="398">
        <v>716</v>
      </c>
      <c r="D36" t="s" s="398">
        <v>819</v>
      </c>
      <c r="E36" t="s" s="363">
        <v>509</v>
      </c>
      <c r="F36" s="365"/>
      <c r="G36" s="399">
        <v>5.45</v>
      </c>
      <c r="H36" s="402"/>
      <c r="I36" s="99"/>
    </row>
    <row r="37" ht="43.15" customHeight="1">
      <c r="A37" t="s" s="158">
        <v>684</v>
      </c>
      <c r="B37" t="s" s="178">
        <v>741</v>
      </c>
      <c r="C37" t="s" s="400">
        <v>689</v>
      </c>
      <c r="D37" t="s" s="400">
        <v>742</v>
      </c>
      <c r="E37" t="s" s="178">
        <v>509</v>
      </c>
      <c r="F37" s="174"/>
      <c r="G37" s="401">
        <v>5.33</v>
      </c>
      <c r="H37" s="403"/>
      <c r="I37" s="245"/>
    </row>
    <row r="38" ht="43.15" customHeight="1">
      <c r="A38" t="s" s="357">
        <v>684</v>
      </c>
      <c r="B38" t="s" s="363">
        <v>822</v>
      </c>
      <c r="C38" t="s" s="398">
        <v>716</v>
      </c>
      <c r="D38" t="s" s="398">
        <v>823</v>
      </c>
      <c r="E38" t="s" s="363">
        <v>509</v>
      </c>
      <c r="F38" s="365"/>
      <c r="G38" s="399">
        <v>5.19</v>
      </c>
      <c r="H38" s="402"/>
      <c r="I38" s="99"/>
    </row>
    <row r="39" ht="43.15" customHeight="1">
      <c r="A39" t="s" s="158">
        <v>684</v>
      </c>
      <c r="B39" t="s" s="178">
        <v>806</v>
      </c>
      <c r="C39" t="s" s="400">
        <v>686</v>
      </c>
      <c r="D39" t="s" s="400">
        <v>807</v>
      </c>
      <c r="E39" t="s" s="178">
        <v>509</v>
      </c>
      <c r="F39" s="174"/>
      <c r="G39" s="401">
        <v>5.18</v>
      </c>
      <c r="H39" s="401"/>
      <c r="I39" s="245"/>
    </row>
    <row r="40" ht="43.15" customHeight="1">
      <c r="A40" t="s" s="357">
        <v>684</v>
      </c>
      <c r="B40" t="s" s="363">
        <v>782</v>
      </c>
      <c r="C40" t="s" s="398">
        <v>686</v>
      </c>
      <c r="D40" t="s" s="398">
        <v>783</v>
      </c>
      <c r="E40" t="s" s="363">
        <v>509</v>
      </c>
      <c r="F40" s="365"/>
      <c r="G40" s="399">
        <v>5.14</v>
      </c>
      <c r="H40" s="399"/>
      <c r="I40" s="99"/>
    </row>
    <row r="41" ht="43.15" customHeight="1">
      <c r="A41" t="s" s="158">
        <v>684</v>
      </c>
      <c r="B41" t="s" s="178">
        <v>812</v>
      </c>
      <c r="C41" t="s" s="400">
        <v>716</v>
      </c>
      <c r="D41" t="s" s="400">
        <v>813</v>
      </c>
      <c r="E41" t="s" s="178">
        <v>509</v>
      </c>
      <c r="F41" s="174"/>
      <c r="G41" s="401">
        <v>5.1</v>
      </c>
      <c r="H41" s="401"/>
      <c r="I41" s="245"/>
    </row>
    <row r="42" ht="43.15" customHeight="1">
      <c r="A42" t="s" s="357">
        <v>684</v>
      </c>
      <c r="B42" t="s" s="363">
        <v>820</v>
      </c>
      <c r="C42" t="s" s="398">
        <v>716</v>
      </c>
      <c r="D42" t="s" s="398">
        <v>821</v>
      </c>
      <c r="E42" t="s" s="363">
        <v>509</v>
      </c>
      <c r="F42" s="365"/>
      <c r="G42" s="399">
        <v>5.09</v>
      </c>
      <c r="H42" s="402"/>
      <c r="I42" s="99"/>
    </row>
    <row r="43" ht="43.15" customHeight="1">
      <c r="A43" t="s" s="158">
        <v>684</v>
      </c>
      <c r="B43" t="s" s="178">
        <v>810</v>
      </c>
      <c r="C43" t="s" s="400">
        <v>716</v>
      </c>
      <c r="D43" t="s" s="400">
        <v>811</v>
      </c>
      <c r="E43" t="s" s="178">
        <v>509</v>
      </c>
      <c r="F43" s="174"/>
      <c r="G43" s="401">
        <v>5.09</v>
      </c>
      <c r="H43" s="403"/>
      <c r="I43" s="245"/>
    </row>
    <row r="44" ht="43.15" customHeight="1">
      <c r="A44" t="s" s="357">
        <v>684</v>
      </c>
      <c r="B44" t="s" s="363">
        <v>824</v>
      </c>
      <c r="C44" t="s" s="398">
        <v>716</v>
      </c>
      <c r="D44" t="s" s="398">
        <v>825</v>
      </c>
      <c r="E44" t="s" s="363">
        <v>509</v>
      </c>
      <c r="F44" s="365"/>
      <c r="G44" s="399">
        <v>5.07</v>
      </c>
      <c r="H44" s="402"/>
      <c r="I44" s="99"/>
    </row>
    <row r="45" ht="43.15" customHeight="1">
      <c r="A45" t="s" s="158">
        <v>684</v>
      </c>
      <c r="B45" t="s" s="178">
        <v>694</v>
      </c>
      <c r="C45" t="s" s="400">
        <v>689</v>
      </c>
      <c r="D45" t="s" s="400">
        <v>695</v>
      </c>
      <c r="E45" t="s" s="178">
        <v>509</v>
      </c>
      <c r="F45" s="174"/>
      <c r="G45" s="401">
        <v>5.01</v>
      </c>
      <c r="H45" s="403"/>
      <c r="I45" s="245"/>
    </row>
    <row r="46" ht="43.15" customHeight="1">
      <c r="A46" t="s" s="357">
        <v>684</v>
      </c>
      <c r="B46" t="s" s="363">
        <v>828</v>
      </c>
      <c r="C46" t="s" s="398">
        <v>754</v>
      </c>
      <c r="D46" t="s" s="398">
        <v>829</v>
      </c>
      <c r="E46" t="s" s="363">
        <v>509</v>
      </c>
      <c r="F46" s="365"/>
      <c r="G46" s="399">
        <v>4.94</v>
      </c>
      <c r="H46" s="402"/>
      <c r="I46" s="99"/>
    </row>
    <row r="47" ht="43.15" customHeight="1">
      <c r="A47" t="s" s="158">
        <v>684</v>
      </c>
      <c r="B47" t="s" s="178">
        <v>816</v>
      </c>
      <c r="C47" t="s" s="400">
        <v>716</v>
      </c>
      <c r="D47" t="s" s="400">
        <v>817</v>
      </c>
      <c r="E47" t="s" s="178">
        <v>509</v>
      </c>
      <c r="F47" s="174"/>
      <c r="G47" s="401">
        <v>4.92</v>
      </c>
      <c r="H47" s="401"/>
      <c r="I47" s="245"/>
    </row>
    <row r="48" ht="43.15" customHeight="1">
      <c r="A48" t="s" s="357">
        <v>684</v>
      </c>
      <c r="B48" t="s" s="363">
        <v>772</v>
      </c>
      <c r="C48" t="s" s="398">
        <v>689</v>
      </c>
      <c r="D48" t="s" s="398">
        <v>773</v>
      </c>
      <c r="E48" t="s" s="363">
        <v>509</v>
      </c>
      <c r="F48" s="365"/>
      <c r="G48" s="399">
        <v>4.88</v>
      </c>
      <c r="H48" s="399"/>
      <c r="I48" s="99"/>
    </row>
    <row r="49" ht="43.15" customHeight="1">
      <c r="A49" t="s" s="158">
        <v>684</v>
      </c>
      <c r="B49" t="s" s="178">
        <v>774</v>
      </c>
      <c r="C49" t="s" s="400">
        <v>754</v>
      </c>
      <c r="D49" t="s" s="400">
        <v>775</v>
      </c>
      <c r="E49" t="s" s="178">
        <v>509</v>
      </c>
      <c r="F49" s="174"/>
      <c r="G49" s="401">
        <v>4.81</v>
      </c>
      <c r="H49" s="401"/>
      <c r="I49" s="245"/>
    </row>
    <row r="50" ht="43.15" customHeight="1">
      <c r="A50" t="s" s="357">
        <v>684</v>
      </c>
      <c r="B50" t="s" s="363">
        <v>808</v>
      </c>
      <c r="C50" t="s" s="398">
        <v>716</v>
      </c>
      <c r="D50" t="s" s="398">
        <v>809</v>
      </c>
      <c r="E50" t="s" s="363">
        <v>509</v>
      </c>
      <c r="F50" s="365"/>
      <c r="G50" s="399">
        <v>4.8</v>
      </c>
      <c r="H50" s="399"/>
      <c r="I50" s="99"/>
    </row>
    <row r="51" ht="43.15" customHeight="1">
      <c r="A51" t="s" s="158">
        <v>684</v>
      </c>
      <c r="B51" t="s" s="178">
        <v>814</v>
      </c>
      <c r="C51" t="s" s="400">
        <v>716</v>
      </c>
      <c r="D51" t="s" s="400">
        <v>815</v>
      </c>
      <c r="E51" t="s" s="178">
        <v>509</v>
      </c>
      <c r="F51" s="174"/>
      <c r="G51" s="401">
        <v>4.8</v>
      </c>
      <c r="H51" s="401"/>
      <c r="I51" s="245"/>
    </row>
    <row r="52" ht="43.15" customHeight="1">
      <c r="A52" t="s" s="357">
        <v>684</v>
      </c>
      <c r="B52" t="s" s="363">
        <v>685</v>
      </c>
      <c r="C52" t="s" s="398">
        <v>686</v>
      </c>
      <c r="D52" t="s" s="398">
        <v>1306</v>
      </c>
      <c r="E52" t="s" s="363">
        <v>509</v>
      </c>
      <c r="F52" s="365"/>
      <c r="G52" s="399">
        <v>4.73</v>
      </c>
      <c r="H52" s="399"/>
      <c r="I52" s="99"/>
    </row>
    <row r="53" ht="43.15" customHeight="1">
      <c r="A53" t="s" s="158">
        <v>684</v>
      </c>
      <c r="B53" t="s" s="178">
        <v>802</v>
      </c>
      <c r="C53" t="s" s="400">
        <v>686</v>
      </c>
      <c r="D53" t="s" s="400">
        <v>803</v>
      </c>
      <c r="E53" t="s" s="178">
        <v>509</v>
      </c>
      <c r="F53" s="174"/>
      <c r="G53" s="401">
        <v>4.64</v>
      </c>
      <c r="H53" s="401"/>
      <c r="I53" s="245"/>
    </row>
    <row r="54" ht="43.15" customHeight="1">
      <c r="A54" t="s" s="357">
        <v>684</v>
      </c>
      <c r="B54" t="s" s="363">
        <v>749</v>
      </c>
      <c r="C54" t="s" s="398">
        <v>686</v>
      </c>
      <c r="D54" t="s" s="398">
        <v>750</v>
      </c>
      <c r="E54" t="s" s="363">
        <v>509</v>
      </c>
      <c r="F54" s="365"/>
      <c r="G54" s="399">
        <v>3.965</v>
      </c>
      <c r="H54" s="399"/>
      <c r="I54" s="99"/>
    </row>
    <row r="55" ht="43.15" customHeight="1">
      <c r="A55" t="s" s="158">
        <v>684</v>
      </c>
      <c r="B55" t="s" s="178">
        <v>743</v>
      </c>
      <c r="C55" t="s" s="400">
        <v>737</v>
      </c>
      <c r="D55" t="s" s="400">
        <v>744</v>
      </c>
      <c r="E55" t="s" s="178">
        <v>509</v>
      </c>
      <c r="F55" s="174"/>
      <c r="G55" s="401">
        <v>3.81</v>
      </c>
      <c r="H55" s="401"/>
      <c r="I55" s="245"/>
    </row>
    <row r="56" ht="43.15" customHeight="1">
      <c r="A56" t="s" s="357">
        <v>684</v>
      </c>
      <c r="B56" t="s" s="363">
        <v>756</v>
      </c>
      <c r="C56" t="s" s="398">
        <v>686</v>
      </c>
      <c r="D56" t="s" s="398">
        <v>757</v>
      </c>
      <c r="E56" t="s" s="363">
        <v>509</v>
      </c>
      <c r="F56" s="365"/>
      <c r="G56" s="399">
        <v>3.7</v>
      </c>
      <c r="H56" s="399"/>
      <c r="I56" s="99"/>
    </row>
    <row r="57" ht="43.15" customHeight="1">
      <c r="A57" t="s" s="158">
        <v>684</v>
      </c>
      <c r="B57" t="s" s="178">
        <v>780</v>
      </c>
      <c r="C57" t="s" s="400">
        <v>686</v>
      </c>
      <c r="D57" t="s" s="400">
        <v>781</v>
      </c>
      <c r="E57" t="s" s="178">
        <v>509</v>
      </c>
      <c r="F57" s="174"/>
      <c r="G57" s="401">
        <v>3.58</v>
      </c>
      <c r="H57" s="401"/>
      <c r="I57" s="245"/>
    </row>
    <row r="58" ht="43.15" customHeight="1">
      <c r="A58" t="s" s="357">
        <v>684</v>
      </c>
      <c r="B58" t="s" s="363">
        <v>736</v>
      </c>
      <c r="C58" t="s" s="398">
        <v>737</v>
      </c>
      <c r="D58" t="s" s="398">
        <v>738</v>
      </c>
      <c r="E58" t="s" s="363">
        <v>509</v>
      </c>
      <c r="F58" s="365"/>
      <c r="G58" s="399">
        <v>3.58</v>
      </c>
      <c r="H58" s="399"/>
      <c r="I58" s="99"/>
    </row>
    <row r="59" ht="43.15" customHeight="1">
      <c r="A59" t="s" s="158">
        <v>684</v>
      </c>
      <c r="B59" t="s" s="178">
        <v>798</v>
      </c>
      <c r="C59" t="s" s="400">
        <v>754</v>
      </c>
      <c r="D59" t="s" s="400">
        <v>799</v>
      </c>
      <c r="E59" t="s" s="178">
        <v>509</v>
      </c>
      <c r="F59" s="174"/>
      <c r="G59" s="401">
        <v>3.51</v>
      </c>
      <c r="H59" s="401"/>
      <c r="I59" s="245"/>
    </row>
    <row r="60" ht="43.15" customHeight="1">
      <c r="A60" t="s" s="357">
        <v>684</v>
      </c>
      <c r="B60" t="s" s="363">
        <v>739</v>
      </c>
      <c r="C60" t="s" s="398">
        <v>730</v>
      </c>
      <c r="D60" t="s" s="398">
        <v>740</v>
      </c>
      <c r="E60" t="s" s="363">
        <v>509</v>
      </c>
      <c r="F60" s="365"/>
      <c r="G60" s="399">
        <v>3.47</v>
      </c>
      <c r="H60" s="399"/>
      <c r="I60" s="99"/>
    </row>
    <row r="61" ht="43.15" customHeight="1">
      <c r="A61" t="s" s="158">
        <v>684</v>
      </c>
      <c r="B61" t="s" s="178">
        <v>720</v>
      </c>
      <c r="C61" t="s" s="400">
        <v>686</v>
      </c>
      <c r="D61" t="s" s="400">
        <v>721</v>
      </c>
      <c r="E61" t="s" s="178">
        <v>509</v>
      </c>
      <c r="F61" s="174"/>
      <c r="G61" s="401">
        <v>3.38</v>
      </c>
      <c r="H61" s="401"/>
      <c r="I61" s="245"/>
    </row>
    <row r="62" ht="43.15" customHeight="1">
      <c r="A62" t="s" s="357">
        <v>684</v>
      </c>
      <c r="B62" t="s" s="363">
        <v>705</v>
      </c>
      <c r="C62" t="s" s="398">
        <v>697</v>
      </c>
      <c r="D62" t="s" s="398">
        <v>706</v>
      </c>
      <c r="E62" t="s" s="363">
        <v>633</v>
      </c>
      <c r="F62" s="365"/>
      <c r="G62" s="399">
        <v>18.18</v>
      </c>
      <c r="H62" s="402"/>
      <c r="I62" s="99"/>
    </row>
    <row r="63" ht="43.15" customHeight="1">
      <c r="A63" t="s" s="158">
        <v>684</v>
      </c>
      <c r="B63" t="s" s="178">
        <v>707</v>
      </c>
      <c r="C63" t="s" s="400">
        <v>697</v>
      </c>
      <c r="D63" t="s" s="400">
        <v>708</v>
      </c>
      <c r="E63" t="s" s="178">
        <v>633</v>
      </c>
      <c r="F63" s="174"/>
      <c r="G63" s="401">
        <v>18.02</v>
      </c>
      <c r="H63" s="404"/>
      <c r="I63" s="245"/>
    </row>
    <row r="64" ht="43.15" customHeight="1">
      <c r="A64" t="s" s="357">
        <v>684</v>
      </c>
      <c r="B64" t="s" s="363">
        <v>699</v>
      </c>
      <c r="C64" t="s" s="398">
        <v>697</v>
      </c>
      <c r="D64" t="s" s="398">
        <v>700</v>
      </c>
      <c r="E64" t="s" s="363">
        <v>633</v>
      </c>
      <c r="F64" s="365"/>
      <c r="G64" s="399">
        <v>16.5</v>
      </c>
      <c r="H64" s="405"/>
      <c r="I64" s="99"/>
    </row>
    <row r="65" ht="43.15" customHeight="1">
      <c r="A65" t="s" s="158">
        <v>684</v>
      </c>
      <c r="B65" t="s" s="178">
        <v>701</v>
      </c>
      <c r="C65" t="s" s="400">
        <v>697</v>
      </c>
      <c r="D65" t="s" s="400">
        <v>702</v>
      </c>
      <c r="E65" t="s" s="178">
        <v>633</v>
      </c>
      <c r="F65" s="174"/>
      <c r="G65" s="401">
        <v>9.857894736842111</v>
      </c>
      <c r="H65" s="401"/>
      <c r="I65" s="245"/>
    </row>
    <row r="66" ht="43.15" customHeight="1">
      <c r="A66" t="s" s="357">
        <v>684</v>
      </c>
      <c r="B66" t="s" s="363">
        <v>703</v>
      </c>
      <c r="C66" t="s" s="398">
        <v>697</v>
      </c>
      <c r="D66" t="s" s="398">
        <v>704</v>
      </c>
      <c r="E66" t="s" s="363">
        <v>633</v>
      </c>
      <c r="F66" s="365"/>
      <c r="G66" s="399">
        <v>3.614</v>
      </c>
      <c r="H66" s="399"/>
      <c r="I66" s="99"/>
    </row>
    <row r="67" ht="43.15" customHeight="1">
      <c r="A67" t="s" s="158">
        <v>684</v>
      </c>
      <c r="B67" t="s" s="178">
        <v>709</v>
      </c>
      <c r="C67" t="s" s="400">
        <v>697</v>
      </c>
      <c r="D67" t="s" s="400">
        <v>710</v>
      </c>
      <c r="E67" t="s" s="178">
        <v>633</v>
      </c>
      <c r="F67" s="174"/>
      <c r="G67" s="401">
        <v>3.36</v>
      </c>
      <c r="H67" s="401"/>
      <c r="I67" s="245"/>
    </row>
    <row r="68" ht="43.15" customHeight="1">
      <c r="A68" t="s" s="357">
        <v>684</v>
      </c>
      <c r="B68" t="s" s="363">
        <v>696</v>
      </c>
      <c r="C68" t="s" s="398">
        <v>697</v>
      </c>
      <c r="D68" t="s" s="398">
        <v>698</v>
      </c>
      <c r="E68" t="s" s="363">
        <v>633</v>
      </c>
      <c r="F68" s="365"/>
      <c r="G68" s="399">
        <v>3.36</v>
      </c>
      <c r="H68" s="399"/>
      <c r="I68" s="99"/>
    </row>
    <row r="69" ht="43.15" customHeight="1">
      <c r="A69" t="s" s="158">
        <v>684</v>
      </c>
      <c r="B69" t="s" s="178">
        <v>713</v>
      </c>
      <c r="C69" t="s" s="400">
        <v>697</v>
      </c>
      <c r="D69" t="s" s="400">
        <v>714</v>
      </c>
      <c r="E69" t="s" s="178">
        <v>633</v>
      </c>
      <c r="F69" s="174"/>
      <c r="G69" s="401">
        <v>2.572</v>
      </c>
      <c r="H69" s="401"/>
      <c r="I69" s="245"/>
    </row>
    <row r="70" ht="43.15" customHeight="1">
      <c r="A70" t="s" s="357">
        <v>684</v>
      </c>
      <c r="B70" t="s" s="363">
        <v>711</v>
      </c>
      <c r="C70" t="s" s="398">
        <v>697</v>
      </c>
      <c r="D70" t="s" s="398">
        <v>712</v>
      </c>
      <c r="E70" t="s" s="363">
        <v>633</v>
      </c>
      <c r="F70" s="365"/>
      <c r="G70" s="399">
        <v>2.572</v>
      </c>
      <c r="H70" s="406"/>
      <c r="I70" s="99"/>
    </row>
    <row r="71" ht="43.15" customHeight="1">
      <c r="A71" t="s" s="158">
        <v>208</v>
      </c>
      <c r="B71" t="s" s="178">
        <v>209</v>
      </c>
      <c r="C71" t="s" s="400">
        <v>1307</v>
      </c>
      <c r="D71" t="s" s="400">
        <v>210</v>
      </c>
      <c r="E71" t="s" s="178">
        <v>66</v>
      </c>
      <c r="F71" s="174"/>
      <c r="G71" s="401">
        <v>17.24</v>
      </c>
      <c r="H71" s="407"/>
      <c r="I71" s="245"/>
    </row>
    <row r="72" ht="43.15" customHeight="1">
      <c r="A72" t="s" s="357">
        <v>208</v>
      </c>
      <c r="B72" t="s" s="363">
        <v>242</v>
      </c>
      <c r="C72" t="s" s="398">
        <v>1307</v>
      </c>
      <c r="D72" t="s" s="398">
        <v>243</v>
      </c>
      <c r="E72" t="s" s="363">
        <v>66</v>
      </c>
      <c r="F72" s="365"/>
      <c r="G72" s="399">
        <v>8.59</v>
      </c>
      <c r="H72" s="402"/>
      <c r="I72" s="99"/>
    </row>
    <row r="73" ht="43.15" customHeight="1">
      <c r="A73" t="s" s="158">
        <v>208</v>
      </c>
      <c r="B73" t="s" s="178">
        <v>279</v>
      </c>
      <c r="C73" t="s" s="400">
        <v>1307</v>
      </c>
      <c r="D73" t="s" s="400">
        <v>280</v>
      </c>
      <c r="E73" t="s" s="178">
        <v>66</v>
      </c>
      <c r="F73" s="174"/>
      <c r="G73" s="401">
        <v>5.87</v>
      </c>
      <c r="H73" s="403"/>
      <c r="I73" s="245"/>
    </row>
    <row r="74" ht="43.15" customHeight="1">
      <c r="A74" t="s" s="357">
        <v>208</v>
      </c>
      <c r="B74" t="s" s="363">
        <v>226</v>
      </c>
      <c r="C74" t="s" s="398">
        <v>1307</v>
      </c>
      <c r="D74" t="s" s="398">
        <v>227</v>
      </c>
      <c r="E74" t="s" s="363">
        <v>66</v>
      </c>
      <c r="F74" s="365"/>
      <c r="G74" s="399">
        <v>5.87</v>
      </c>
      <c r="H74" s="402"/>
      <c r="I74" s="99"/>
    </row>
    <row r="75" ht="43.15" customHeight="1">
      <c r="A75" t="s" s="158">
        <v>208</v>
      </c>
      <c r="B75" t="s" s="178">
        <v>362</v>
      </c>
      <c r="C75" t="s" s="400">
        <v>1307</v>
      </c>
      <c r="D75" t="s" s="400">
        <v>363</v>
      </c>
      <c r="E75" t="s" s="178">
        <v>238</v>
      </c>
      <c r="F75" s="174"/>
      <c r="G75" s="401">
        <v>7.5</v>
      </c>
      <c r="H75" s="403"/>
      <c r="I75" s="245"/>
    </row>
    <row r="76" ht="43.15" customHeight="1">
      <c r="A76" t="s" s="357">
        <v>208</v>
      </c>
      <c r="B76" t="s" s="363">
        <v>364</v>
      </c>
      <c r="C76" t="s" s="398">
        <v>1307</v>
      </c>
      <c r="D76" t="s" s="398">
        <v>365</v>
      </c>
      <c r="E76" t="s" s="363">
        <v>238</v>
      </c>
      <c r="F76" s="365"/>
      <c r="G76" s="399">
        <v>6.95</v>
      </c>
      <c r="H76" s="402"/>
      <c r="I76" s="99"/>
    </row>
    <row r="77" ht="43.15" customHeight="1">
      <c r="A77" t="s" s="158">
        <v>208</v>
      </c>
      <c r="B77" t="s" s="178">
        <v>325</v>
      </c>
      <c r="C77" t="s" s="400">
        <v>1307</v>
      </c>
      <c r="D77" t="s" s="400">
        <v>326</v>
      </c>
      <c r="E77" t="s" s="178">
        <v>238</v>
      </c>
      <c r="F77" s="174"/>
      <c r="G77" s="401">
        <v>4.675</v>
      </c>
      <c r="H77" s="403"/>
      <c r="I77" s="245"/>
    </row>
    <row r="78" ht="43.15" customHeight="1">
      <c r="A78" t="s" s="357">
        <v>208</v>
      </c>
      <c r="B78" t="s" s="363">
        <v>236</v>
      </c>
      <c r="C78" t="s" s="398">
        <v>1307</v>
      </c>
      <c r="D78" t="s" s="398">
        <v>237</v>
      </c>
      <c r="E78" t="s" s="363">
        <v>238</v>
      </c>
      <c r="F78" s="365"/>
      <c r="G78" s="399">
        <v>8.890000000000001</v>
      </c>
      <c r="H78" s="402"/>
      <c r="I78" s="99"/>
    </row>
    <row r="79" ht="43.15" customHeight="1">
      <c r="A79" t="s" s="158">
        <v>208</v>
      </c>
      <c r="B79" t="s" s="178">
        <v>222</v>
      </c>
      <c r="C79" t="s" s="400">
        <v>1307</v>
      </c>
      <c r="D79" t="s" s="400">
        <v>223</v>
      </c>
      <c r="E79" t="s" s="178">
        <v>20</v>
      </c>
      <c r="F79" s="174"/>
      <c r="G79" s="401">
        <v>5.556</v>
      </c>
      <c r="H79" s="403"/>
      <c r="I79" s="245"/>
    </row>
    <row r="80" ht="43.15" customHeight="1">
      <c r="A80" t="s" s="357">
        <v>208</v>
      </c>
      <c r="B80" t="s" s="363">
        <v>254</v>
      </c>
      <c r="C80" t="s" s="398">
        <v>1307</v>
      </c>
      <c r="D80" t="s" s="398">
        <v>255</v>
      </c>
      <c r="E80" t="s" s="363">
        <v>20</v>
      </c>
      <c r="F80" s="365"/>
      <c r="G80" s="399">
        <v>7.57142857142857</v>
      </c>
      <c r="H80" s="402"/>
      <c r="I80" s="99"/>
    </row>
    <row r="81" ht="43.15" customHeight="1">
      <c r="A81" t="s" s="158">
        <v>208</v>
      </c>
      <c r="B81" t="s" s="178">
        <v>224</v>
      </c>
      <c r="C81" t="s" s="400">
        <v>1307</v>
      </c>
      <c r="D81" t="s" s="400">
        <v>225</v>
      </c>
      <c r="E81" t="s" s="178">
        <v>20</v>
      </c>
      <c r="F81" s="174"/>
      <c r="G81" s="401">
        <v>4.372</v>
      </c>
      <c r="H81" s="403"/>
      <c r="I81" s="245"/>
    </row>
    <row r="82" ht="43.15" customHeight="1">
      <c r="A82" t="s" s="357">
        <v>208</v>
      </c>
      <c r="B82" t="s" s="363">
        <v>219</v>
      </c>
      <c r="C82" t="s" s="398">
        <v>1307</v>
      </c>
      <c r="D82" t="s" s="398">
        <v>220</v>
      </c>
      <c r="E82" t="s" s="363">
        <v>20</v>
      </c>
      <c r="F82" s="365"/>
      <c r="G82" s="399">
        <v>3.876</v>
      </c>
      <c r="H82" s="402"/>
      <c r="I82" s="99"/>
    </row>
    <row r="83" ht="43.15" customHeight="1">
      <c r="A83" t="s" s="158">
        <v>208</v>
      </c>
      <c r="B83" t="s" s="178">
        <v>348</v>
      </c>
      <c r="C83" t="s" s="400">
        <v>1307</v>
      </c>
      <c r="D83" t="s" s="400">
        <v>349</v>
      </c>
      <c r="E83" t="s" s="178">
        <v>20</v>
      </c>
      <c r="F83" s="174"/>
      <c r="G83" s="401">
        <v>5.52666666666667</v>
      </c>
      <c r="H83" s="403"/>
      <c r="I83" s="245"/>
    </row>
    <row r="84" ht="43.15" customHeight="1">
      <c r="A84" t="s" s="357">
        <v>208</v>
      </c>
      <c r="B84" t="s" s="363">
        <v>257</v>
      </c>
      <c r="C84" t="s" s="398">
        <v>1307</v>
      </c>
      <c r="D84" t="s" s="398">
        <v>258</v>
      </c>
      <c r="E84" t="s" s="363">
        <v>20</v>
      </c>
      <c r="F84" s="365"/>
      <c r="G84" s="399">
        <v>1.99</v>
      </c>
      <c r="H84" s="402"/>
      <c r="I84" s="99"/>
    </row>
    <row r="85" ht="43.15" customHeight="1">
      <c r="A85" t="s" s="158">
        <v>208</v>
      </c>
      <c r="B85" t="s" s="178">
        <v>315</v>
      </c>
      <c r="C85" t="s" s="400">
        <v>1307</v>
      </c>
      <c r="D85" t="s" s="400">
        <v>316</v>
      </c>
      <c r="E85" t="s" s="178">
        <v>317</v>
      </c>
      <c r="F85" s="174"/>
      <c r="G85" s="401">
        <v>0.38</v>
      </c>
      <c r="H85" s="403"/>
      <c r="I85" s="245"/>
    </row>
    <row r="86" ht="43.15" customHeight="1">
      <c r="A86" t="s" s="357">
        <v>208</v>
      </c>
      <c r="B86" t="s" s="363">
        <v>286</v>
      </c>
      <c r="C86" t="s" s="398">
        <v>1307</v>
      </c>
      <c r="D86" t="s" s="398">
        <v>287</v>
      </c>
      <c r="E86" t="s" s="363">
        <v>288</v>
      </c>
      <c r="F86" s="365"/>
      <c r="G86" s="399">
        <v>0.98</v>
      </c>
      <c r="H86" s="402"/>
      <c r="I86" s="99"/>
    </row>
    <row r="87" ht="43.15" customHeight="1">
      <c r="A87" t="s" s="370">
        <v>208</v>
      </c>
      <c r="B87" t="s" s="408">
        <v>289</v>
      </c>
      <c r="C87" t="s" s="409">
        <v>1307</v>
      </c>
      <c r="D87" t="s" s="409">
        <v>290</v>
      </c>
      <c r="E87" t="s" s="408">
        <v>288</v>
      </c>
      <c r="F87" s="410"/>
      <c r="G87" s="411">
        <v>0.9</v>
      </c>
      <c r="H87" s="404"/>
      <c r="I87" s="245"/>
    </row>
  </sheetData>
  <pageMargins left="0.7" right="0.7" top="0.75" bottom="0.75" header="0.3" footer="0.3"/>
  <pageSetup firstPageNumber="1" fitToHeight="1" fitToWidth="1" scale="33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45"/>
  <sheetViews>
    <sheetView workbookViewId="0" showGridLines="0" defaultGridColor="1"/>
  </sheetViews>
  <sheetFormatPr defaultColWidth="10.8333" defaultRowHeight="15" customHeight="1" outlineLevelRow="0" outlineLevelCol="0"/>
  <cols>
    <col min="1" max="1" width="30.5" style="412" customWidth="1"/>
    <col min="2" max="2" width="19.6719" style="412" customWidth="1"/>
    <col min="3" max="3" width="17.5" style="412" customWidth="1"/>
    <col min="4" max="4" width="75.8516" style="412" customWidth="1"/>
    <col min="5" max="5" width="30.6719" style="412" customWidth="1"/>
    <col min="6" max="6" width="15.6719" style="412" customWidth="1"/>
    <col min="7" max="7" width="12.8516" style="412" customWidth="1"/>
    <col min="8" max="8" hidden="1" width="10.8333" style="412" customWidth="1"/>
    <col min="9" max="9" width="16" style="412" customWidth="1"/>
    <col min="10" max="10" width="8.67188" style="412" customWidth="1"/>
    <col min="11" max="11" width="6.67188" style="412" customWidth="1"/>
    <col min="12" max="12" width="47.5" style="412" customWidth="1"/>
    <col min="13" max="13" width="8.35156" style="412" customWidth="1"/>
    <col min="14" max="14" width="10.8516" style="412" customWidth="1"/>
    <col min="15" max="15" width="14.8516" style="412" customWidth="1"/>
    <col min="16" max="17" width="10.8516" style="412" customWidth="1"/>
    <col min="18" max="16384" width="10.8516" style="412" customWidth="1"/>
  </cols>
  <sheetData>
    <row r="1" ht="20.25" customHeight="1">
      <c r="A1" t="s" s="413">
        <v>1308</v>
      </c>
      <c r="B1" s="206"/>
      <c r="C1" s="206"/>
      <c r="D1" s="206"/>
      <c r="E1" s="206"/>
      <c r="F1" s="206"/>
      <c r="G1" s="206"/>
      <c r="H1" s="206"/>
      <c r="I1" s="99"/>
      <c r="J1" s="99"/>
      <c r="K1" s="99"/>
      <c r="L1" s="99"/>
      <c r="M1" s="99"/>
      <c r="N1" s="99"/>
      <c r="O1" s="99"/>
      <c r="P1" s="99"/>
      <c r="Q1" s="99"/>
    </row>
    <row r="2" ht="18" customHeight="1">
      <c r="A2" t="s" s="414">
        <v>7</v>
      </c>
      <c r="B2" t="s" s="131">
        <v>8</v>
      </c>
      <c r="C2" t="s" s="34">
        <v>9</v>
      </c>
      <c r="D2" t="s" s="34">
        <v>505</v>
      </c>
      <c r="E2" t="s" s="38">
        <v>15</v>
      </c>
      <c r="F2" t="s" s="38">
        <v>11</v>
      </c>
      <c r="G2" t="s" s="34">
        <v>16</v>
      </c>
      <c r="H2" t="s" s="34">
        <v>13</v>
      </c>
      <c r="I2" s="232"/>
      <c r="J2" s="99"/>
      <c r="K2" s="99"/>
      <c r="L2" s="99"/>
      <c r="M2" s="99"/>
      <c r="N2" s="99"/>
      <c r="O2" s="99"/>
      <c r="P2" s="99"/>
      <c r="Q2" s="99"/>
    </row>
    <row r="3" ht="25.9" customHeight="1">
      <c r="A3" t="s" s="415">
        <v>645</v>
      </c>
      <c r="B3" s="416">
        <v>400125</v>
      </c>
      <c r="C3" t="s" s="417">
        <v>646</v>
      </c>
      <c r="D3" t="s" s="418">
        <v>672</v>
      </c>
      <c r="E3" t="s" s="417">
        <v>20</v>
      </c>
      <c r="F3" s="419"/>
      <c r="G3" s="420">
        <v>10.05</v>
      </c>
      <c r="H3" s="421"/>
      <c r="I3" s="99"/>
      <c r="J3" s="99"/>
      <c r="K3" s="99"/>
      <c r="L3" s="99"/>
      <c r="M3" s="99"/>
      <c r="N3" s="99"/>
      <c r="O3" s="99"/>
      <c r="P3" s="99"/>
      <c r="Q3" s="99"/>
    </row>
    <row r="4" ht="25.9" customHeight="1">
      <c r="A4" t="s" s="422">
        <v>645</v>
      </c>
      <c r="B4" s="159">
        <v>400167</v>
      </c>
      <c r="C4" t="s" s="160">
        <v>646</v>
      </c>
      <c r="D4" t="s" s="161">
        <v>654</v>
      </c>
      <c r="E4" t="s" s="160">
        <v>20</v>
      </c>
      <c r="F4" s="423"/>
      <c r="G4" s="163">
        <v>17.1</v>
      </c>
      <c r="H4" s="163"/>
      <c r="I4" s="245"/>
      <c r="J4" s="99"/>
      <c r="K4" s="99"/>
      <c r="L4" s="99"/>
      <c r="M4" s="99"/>
      <c r="N4" s="99"/>
      <c r="O4" s="99"/>
      <c r="P4" s="99"/>
      <c r="Q4" s="99"/>
    </row>
    <row r="5" ht="25.9" customHeight="1">
      <c r="A5" t="s" s="424">
        <v>645</v>
      </c>
      <c r="B5" s="358">
        <v>400244</v>
      </c>
      <c r="C5" t="s" s="357">
        <v>646</v>
      </c>
      <c r="D5" t="s" s="360">
        <v>647</v>
      </c>
      <c r="E5" t="s" s="357">
        <v>20</v>
      </c>
      <c r="F5" s="361"/>
      <c r="G5" s="362">
        <v>17.1</v>
      </c>
      <c r="H5" s="362"/>
      <c r="I5" s="99"/>
      <c r="J5" s="99"/>
      <c r="K5" s="99"/>
      <c r="L5" s="99"/>
      <c r="M5" s="99"/>
      <c r="N5" s="99"/>
      <c r="O5" s="99"/>
      <c r="P5" s="99"/>
      <c r="Q5" s="99"/>
    </row>
    <row r="6" ht="25.9" customHeight="1">
      <c r="A6" t="s" s="422">
        <v>645</v>
      </c>
      <c r="B6" s="159">
        <v>401228</v>
      </c>
      <c r="C6" t="s" s="160">
        <v>646</v>
      </c>
      <c r="D6" t="s" s="161">
        <v>658</v>
      </c>
      <c r="E6" t="s" s="160">
        <v>20</v>
      </c>
      <c r="F6" s="423"/>
      <c r="G6" s="163">
        <v>17.398</v>
      </c>
      <c r="H6" s="163"/>
      <c r="I6" s="245"/>
      <c r="J6" s="99"/>
      <c r="K6" s="99"/>
      <c r="L6" s="99"/>
      <c r="M6" s="99"/>
      <c r="N6" s="99"/>
      <c r="O6" s="99"/>
      <c r="P6" s="99"/>
      <c r="Q6" s="99"/>
    </row>
    <row r="7" ht="25.9" customHeight="1">
      <c r="A7" t="s" s="424">
        <v>645</v>
      </c>
      <c r="B7" s="358">
        <v>401274</v>
      </c>
      <c r="C7" t="s" s="357">
        <v>646</v>
      </c>
      <c r="D7" t="s" s="360">
        <v>664</v>
      </c>
      <c r="E7" t="s" s="357">
        <v>35</v>
      </c>
      <c r="F7" s="361"/>
      <c r="G7" s="362">
        <v>0.243</v>
      </c>
      <c r="H7" s="362"/>
      <c r="I7" s="99"/>
      <c r="J7" s="99"/>
      <c r="K7" s="99"/>
      <c r="L7" s="99"/>
      <c r="M7" s="99"/>
      <c r="N7" s="99"/>
      <c r="O7" s="99"/>
      <c r="P7" s="99"/>
      <c r="Q7" s="99"/>
    </row>
    <row r="8" ht="25.9" customHeight="1">
      <c r="A8" t="s" s="422">
        <v>645</v>
      </c>
      <c r="B8" s="159">
        <v>401871</v>
      </c>
      <c r="C8" t="s" s="160">
        <v>646</v>
      </c>
      <c r="D8" t="s" s="161">
        <v>652</v>
      </c>
      <c r="E8" t="s" s="160">
        <v>20</v>
      </c>
      <c r="F8" s="423"/>
      <c r="G8" s="163">
        <v>2.38</v>
      </c>
      <c r="H8" s="163"/>
      <c r="I8" s="245"/>
      <c r="J8" s="99"/>
      <c r="K8" s="99"/>
      <c r="L8" s="99"/>
      <c r="M8" s="99"/>
      <c r="N8" s="99"/>
      <c r="O8" s="99"/>
      <c r="P8" s="99"/>
      <c r="Q8" s="99"/>
    </row>
    <row r="9" ht="25.9" customHeight="1">
      <c r="A9" t="s" s="424">
        <v>645</v>
      </c>
      <c r="B9" s="358">
        <v>402320</v>
      </c>
      <c r="C9" t="s" s="357">
        <v>646</v>
      </c>
      <c r="D9" t="s" s="360">
        <v>655</v>
      </c>
      <c r="E9" t="s" s="357">
        <v>317</v>
      </c>
      <c r="F9" s="361"/>
      <c r="G9" s="362">
        <v>0.2468</v>
      </c>
      <c r="H9" s="362"/>
      <c r="I9" s="99"/>
      <c r="J9" s="99"/>
      <c r="K9" s="99"/>
      <c r="L9" s="99"/>
      <c r="M9" s="99"/>
      <c r="N9" s="99"/>
      <c r="O9" s="99"/>
      <c r="P9" s="99"/>
      <c r="Q9" s="99"/>
    </row>
    <row r="10" ht="25.9" customHeight="1">
      <c r="A10" t="s" s="422">
        <v>645</v>
      </c>
      <c r="B10" s="159">
        <v>402324</v>
      </c>
      <c r="C10" t="s" s="160">
        <v>646</v>
      </c>
      <c r="D10" t="s" s="161">
        <v>660</v>
      </c>
      <c r="E10" t="s" s="160">
        <v>317</v>
      </c>
      <c r="F10" s="423"/>
      <c r="G10" s="163">
        <v>0.2468</v>
      </c>
      <c r="H10" s="163"/>
      <c r="I10" s="245"/>
      <c r="J10" s="99"/>
      <c r="K10" s="99"/>
      <c r="L10" s="99"/>
      <c r="M10" s="99"/>
      <c r="N10" s="99"/>
      <c r="O10" s="99"/>
      <c r="P10" s="99"/>
      <c r="Q10" s="99"/>
    </row>
    <row r="11" ht="25.9" customHeight="1">
      <c r="A11" t="s" s="424">
        <v>645</v>
      </c>
      <c r="B11" s="358">
        <v>402325</v>
      </c>
      <c r="C11" t="s" s="357">
        <v>646</v>
      </c>
      <c r="D11" t="s" s="360">
        <v>671</v>
      </c>
      <c r="E11" t="s" s="357">
        <v>317</v>
      </c>
      <c r="F11" s="361"/>
      <c r="G11" s="362">
        <v>0.2468</v>
      </c>
      <c r="H11" s="362"/>
      <c r="I11" s="99"/>
      <c r="J11" s="99"/>
      <c r="K11" s="99"/>
      <c r="L11" s="99"/>
      <c r="M11" s="99"/>
      <c r="N11" s="99"/>
      <c r="O11" s="99"/>
      <c r="P11" s="99"/>
      <c r="Q11" s="99"/>
    </row>
    <row r="12" ht="25.9" customHeight="1">
      <c r="A12" t="s" s="422">
        <v>645</v>
      </c>
      <c r="B12" s="159">
        <v>402346</v>
      </c>
      <c r="C12" t="s" s="160">
        <v>646</v>
      </c>
      <c r="D12" t="s" s="161">
        <v>670</v>
      </c>
      <c r="E12" t="s" s="160">
        <v>317</v>
      </c>
      <c r="F12" s="423"/>
      <c r="G12" s="163">
        <v>0.2468</v>
      </c>
      <c r="H12" s="163"/>
      <c r="I12" s="245"/>
      <c r="J12" s="99"/>
      <c r="K12" s="99"/>
      <c r="L12" s="99"/>
      <c r="M12" s="99"/>
      <c r="N12" s="99"/>
      <c r="O12" s="99"/>
      <c r="P12" s="99"/>
      <c r="Q12" s="99"/>
    </row>
    <row r="13" ht="25.9" customHeight="1">
      <c r="A13" t="s" s="424">
        <v>645</v>
      </c>
      <c r="B13" s="358">
        <v>403024</v>
      </c>
      <c r="C13" t="s" s="357">
        <v>646</v>
      </c>
      <c r="D13" t="s" s="360">
        <v>664</v>
      </c>
      <c r="E13" t="s" s="357">
        <v>317</v>
      </c>
      <c r="F13" s="361"/>
      <c r="G13" s="362">
        <v>0.246</v>
      </c>
      <c r="H13" s="425"/>
      <c r="I13" s="99"/>
      <c r="J13" s="99"/>
      <c r="K13" s="99"/>
      <c r="L13" s="99"/>
      <c r="M13" s="99"/>
      <c r="N13" s="99"/>
      <c r="O13" s="99"/>
      <c r="P13" s="99"/>
      <c r="Q13" s="99"/>
    </row>
    <row r="14" ht="25.9" customHeight="1">
      <c r="A14" t="s" s="422">
        <v>645</v>
      </c>
      <c r="B14" s="159">
        <v>403116</v>
      </c>
      <c r="C14" t="s" s="160">
        <v>646</v>
      </c>
      <c r="D14" t="s" s="161">
        <v>649</v>
      </c>
      <c r="E14" t="s" s="160">
        <v>35</v>
      </c>
      <c r="F14" s="423"/>
      <c r="G14" s="163">
        <v>1.22</v>
      </c>
      <c r="H14" s="163"/>
      <c r="I14" s="245"/>
      <c r="J14" s="99"/>
      <c r="K14" s="99"/>
      <c r="L14" s="99"/>
      <c r="M14" s="99"/>
      <c r="N14" s="99"/>
      <c r="O14" s="99"/>
      <c r="P14" s="99"/>
      <c r="Q14" s="99"/>
    </row>
    <row r="15" ht="25.9" customHeight="1">
      <c r="A15" t="s" s="424">
        <v>645</v>
      </c>
      <c r="B15" s="358">
        <v>403127</v>
      </c>
      <c r="C15" t="s" s="357">
        <v>646</v>
      </c>
      <c r="D15" t="s" s="360">
        <v>676</v>
      </c>
      <c r="E15" t="s" s="357">
        <v>317</v>
      </c>
      <c r="F15" s="361"/>
      <c r="G15" s="362">
        <v>0.2468</v>
      </c>
      <c r="H15" s="391"/>
      <c r="I15" s="99"/>
      <c r="J15" s="99"/>
      <c r="K15" s="99"/>
      <c r="L15" s="99"/>
      <c r="M15" s="99"/>
      <c r="N15" s="99"/>
      <c r="O15" s="99"/>
      <c r="P15" s="99"/>
      <c r="Q15" s="99"/>
    </row>
    <row r="16" ht="25.9" customHeight="1">
      <c r="A16" t="s" s="422">
        <v>645</v>
      </c>
      <c r="B16" s="159">
        <v>403284</v>
      </c>
      <c r="C16" t="s" s="160">
        <v>646</v>
      </c>
      <c r="D16" t="s" s="161">
        <v>651</v>
      </c>
      <c r="E16" t="s" s="160">
        <v>633</v>
      </c>
      <c r="F16" s="423"/>
      <c r="G16" s="163">
        <v>5.8</v>
      </c>
      <c r="H16" s="426"/>
      <c r="I16" s="245"/>
      <c r="J16" s="99"/>
      <c r="K16" s="99"/>
      <c r="L16" s="99"/>
      <c r="M16" s="99"/>
      <c r="N16" s="99"/>
      <c r="O16" s="99"/>
      <c r="P16" s="99"/>
      <c r="Q16" s="99"/>
    </row>
    <row r="17" ht="25.9" customHeight="1">
      <c r="A17" t="s" s="424">
        <v>645</v>
      </c>
      <c r="B17" s="358">
        <v>403664</v>
      </c>
      <c r="C17" t="s" s="357">
        <v>646</v>
      </c>
      <c r="D17" t="s" s="360">
        <v>656</v>
      </c>
      <c r="E17" t="s" s="357">
        <v>317</v>
      </c>
      <c r="F17" s="361"/>
      <c r="G17" s="362">
        <v>0.246</v>
      </c>
      <c r="H17" s="425"/>
      <c r="I17" s="99"/>
      <c r="J17" s="99"/>
      <c r="K17" s="99"/>
      <c r="L17" s="99"/>
      <c r="M17" s="99"/>
      <c r="N17" s="99"/>
      <c r="O17" s="99"/>
      <c r="P17" s="99"/>
      <c r="Q17" s="99"/>
    </row>
    <row r="18" ht="25.9" customHeight="1">
      <c r="A18" t="s" s="422">
        <v>645</v>
      </c>
      <c r="B18" s="159">
        <v>403665</v>
      </c>
      <c r="C18" t="s" s="160">
        <v>646</v>
      </c>
      <c r="D18" t="s" s="161">
        <v>656</v>
      </c>
      <c r="E18" t="s" s="160">
        <v>35</v>
      </c>
      <c r="F18" s="423"/>
      <c r="G18" s="163">
        <v>0.243</v>
      </c>
      <c r="H18" s="427"/>
      <c r="I18" s="245"/>
      <c r="J18" s="99"/>
      <c r="K18" s="99"/>
      <c r="L18" s="99"/>
      <c r="M18" s="99"/>
      <c r="N18" s="99"/>
      <c r="O18" s="99"/>
      <c r="P18" s="99"/>
      <c r="Q18" s="99"/>
    </row>
    <row r="19" ht="25.9" customHeight="1">
      <c r="A19" t="s" s="424">
        <v>645</v>
      </c>
      <c r="B19" s="358">
        <v>403674</v>
      </c>
      <c r="C19" t="s" s="357">
        <v>646</v>
      </c>
      <c r="D19" t="s" s="360">
        <v>674</v>
      </c>
      <c r="E19" t="s" s="357">
        <v>35</v>
      </c>
      <c r="F19" s="361"/>
      <c r="G19" s="362">
        <v>0.316</v>
      </c>
      <c r="H19" s="428"/>
      <c r="I19" s="99"/>
      <c r="J19" s="99"/>
      <c r="K19" s="99"/>
      <c r="L19" s="99"/>
      <c r="M19" s="99"/>
      <c r="N19" s="99"/>
      <c r="O19" s="99"/>
      <c r="P19" s="99"/>
      <c r="Q19" s="99"/>
    </row>
    <row r="20" ht="25.9" customHeight="1">
      <c r="A20" t="s" s="422">
        <v>645</v>
      </c>
      <c r="B20" s="159">
        <v>403850</v>
      </c>
      <c r="C20" t="s" s="160">
        <v>646</v>
      </c>
      <c r="D20" t="s" s="161">
        <v>675</v>
      </c>
      <c r="E20" t="s" s="160">
        <v>20</v>
      </c>
      <c r="F20" s="423"/>
      <c r="G20" s="163">
        <v>5.65714285714286</v>
      </c>
      <c r="H20" s="163"/>
      <c r="I20" s="245"/>
      <c r="J20" s="99"/>
      <c r="K20" s="99"/>
      <c r="L20" s="99"/>
      <c r="M20" s="99"/>
      <c r="N20" s="99"/>
      <c r="O20" s="99"/>
      <c r="P20" s="99"/>
      <c r="Q20" s="99"/>
    </row>
    <row r="21" ht="25.9" customHeight="1">
      <c r="A21" t="s" s="424">
        <v>645</v>
      </c>
      <c r="B21" s="358">
        <v>420144</v>
      </c>
      <c r="C21" t="s" s="357">
        <v>646</v>
      </c>
      <c r="D21" t="s" s="360">
        <v>653</v>
      </c>
      <c r="E21" t="s" s="357">
        <v>20</v>
      </c>
      <c r="F21" s="361"/>
      <c r="G21" s="362">
        <v>17.1666666666667</v>
      </c>
      <c r="H21" s="362"/>
      <c r="I21" s="99"/>
      <c r="J21" s="99"/>
      <c r="K21" s="99"/>
      <c r="L21" s="99"/>
      <c r="M21" s="99"/>
      <c r="N21" s="99"/>
      <c r="O21" s="99"/>
      <c r="P21" s="99"/>
      <c r="Q21" s="99"/>
    </row>
    <row r="22" ht="25.9" customHeight="1">
      <c r="A22" t="s" s="422">
        <v>645</v>
      </c>
      <c r="B22" s="159">
        <v>420154</v>
      </c>
      <c r="C22" t="s" s="160">
        <v>646</v>
      </c>
      <c r="D22" t="s" s="161">
        <v>648</v>
      </c>
      <c r="E22" t="s" s="160">
        <v>20</v>
      </c>
      <c r="F22" s="423"/>
      <c r="G22" s="163">
        <v>21.0833333333333</v>
      </c>
      <c r="H22" s="163"/>
      <c r="I22" s="245"/>
      <c r="J22" s="99"/>
      <c r="K22" s="99"/>
      <c r="L22" s="99"/>
      <c r="M22" s="99"/>
      <c r="N22" s="99"/>
      <c r="O22" s="99"/>
      <c r="P22" s="99"/>
      <c r="Q22" s="99"/>
    </row>
    <row r="23" ht="25.9" customHeight="1">
      <c r="A23" t="s" s="424">
        <v>645</v>
      </c>
      <c r="B23" s="358">
        <v>420276</v>
      </c>
      <c r="C23" t="s" s="357">
        <v>646</v>
      </c>
      <c r="D23" t="s" s="360">
        <v>1309</v>
      </c>
      <c r="E23" t="s" s="357">
        <v>317</v>
      </c>
      <c r="F23" s="361"/>
      <c r="G23" s="362">
        <v>0.142</v>
      </c>
      <c r="H23" s="362"/>
      <c r="I23" s="99"/>
      <c r="J23" s="99"/>
      <c r="K23" s="99"/>
      <c r="L23" s="99"/>
      <c r="M23" s="99"/>
      <c r="N23" s="99"/>
      <c r="O23" s="99"/>
      <c r="P23" s="99"/>
      <c r="Q23" s="99"/>
    </row>
    <row r="24" ht="25.9" customHeight="1">
      <c r="A24" t="s" s="422">
        <v>645</v>
      </c>
      <c r="B24" s="159">
        <v>420277</v>
      </c>
      <c r="C24" t="s" s="160">
        <v>646</v>
      </c>
      <c r="D24" t="s" s="161">
        <v>1310</v>
      </c>
      <c r="E24" t="s" s="160">
        <v>317</v>
      </c>
      <c r="F24" s="423"/>
      <c r="G24" s="163">
        <v>0.142</v>
      </c>
      <c r="H24" s="163"/>
      <c r="I24" s="245"/>
      <c r="J24" s="99"/>
      <c r="K24" s="99"/>
      <c r="L24" s="99"/>
      <c r="M24" s="99"/>
      <c r="N24" s="99"/>
      <c r="O24" s="99"/>
      <c r="P24" s="99"/>
      <c r="Q24" s="99"/>
    </row>
    <row r="25" ht="25.9" customHeight="1">
      <c r="A25" t="s" s="424">
        <v>645</v>
      </c>
      <c r="B25" s="358">
        <v>420278</v>
      </c>
      <c r="C25" t="s" s="357">
        <v>646</v>
      </c>
      <c r="D25" t="s" s="360">
        <v>657</v>
      </c>
      <c r="E25" t="s" s="357">
        <v>317</v>
      </c>
      <c r="F25" s="361"/>
      <c r="G25" s="362">
        <v>0.142</v>
      </c>
      <c r="H25" s="425"/>
      <c r="I25" s="99"/>
      <c r="J25" s="99"/>
      <c r="K25" s="99"/>
      <c r="L25" s="99"/>
      <c r="M25" s="99"/>
      <c r="N25" s="99"/>
      <c r="O25" s="99"/>
      <c r="P25" s="99"/>
      <c r="Q25" s="99"/>
    </row>
    <row r="26" ht="25.9" customHeight="1">
      <c r="A26" t="s" s="422">
        <v>645</v>
      </c>
      <c r="B26" s="159">
        <v>420279</v>
      </c>
      <c r="C26" t="s" s="160">
        <v>646</v>
      </c>
      <c r="D26" t="s" s="161">
        <v>1311</v>
      </c>
      <c r="E26" t="s" s="160">
        <v>317</v>
      </c>
      <c r="F26" s="423"/>
      <c r="G26" s="163">
        <v>0.142</v>
      </c>
      <c r="H26" s="427"/>
      <c r="I26" s="245"/>
      <c r="J26" s="99"/>
      <c r="K26" s="99"/>
      <c r="L26" s="99"/>
      <c r="M26" s="99"/>
      <c r="N26" s="99"/>
      <c r="O26" s="99"/>
      <c r="P26" s="99"/>
      <c r="Q26" s="99"/>
    </row>
    <row r="27" ht="25.9" customHeight="1">
      <c r="A27" t="s" s="424">
        <v>645</v>
      </c>
      <c r="B27" s="358">
        <v>420280</v>
      </c>
      <c r="C27" t="s" s="357">
        <v>646</v>
      </c>
      <c r="D27" t="s" s="360">
        <v>1312</v>
      </c>
      <c r="E27" t="s" s="357">
        <v>317</v>
      </c>
      <c r="F27" s="361"/>
      <c r="G27" s="362">
        <v>0.142</v>
      </c>
      <c r="H27" s="428"/>
      <c r="I27" s="99"/>
      <c r="J27" s="99"/>
      <c r="K27" s="99"/>
      <c r="L27" s="99"/>
      <c r="M27" s="99"/>
      <c r="N27" s="99"/>
      <c r="O27" s="99"/>
      <c r="P27" s="99"/>
      <c r="Q27" s="99"/>
    </row>
    <row r="28" ht="25.9" customHeight="1">
      <c r="A28" t="s" s="422">
        <v>645</v>
      </c>
      <c r="B28" s="159">
        <v>420281</v>
      </c>
      <c r="C28" t="s" s="160">
        <v>646</v>
      </c>
      <c r="D28" t="s" s="161">
        <v>1313</v>
      </c>
      <c r="E28" t="s" s="160">
        <v>317</v>
      </c>
      <c r="F28" s="423"/>
      <c r="G28" s="163">
        <v>0.142</v>
      </c>
      <c r="H28" s="163"/>
      <c r="I28" s="245"/>
      <c r="J28" s="99"/>
      <c r="K28" s="99"/>
      <c r="L28" s="99"/>
      <c r="M28" s="99"/>
      <c r="N28" s="99"/>
      <c r="O28" s="99"/>
      <c r="P28" s="99"/>
      <c r="Q28" s="99"/>
    </row>
    <row r="29" ht="25.9" customHeight="1">
      <c r="A29" t="s" s="424">
        <v>645</v>
      </c>
      <c r="B29" s="358">
        <v>420282</v>
      </c>
      <c r="C29" t="s" s="357">
        <v>646</v>
      </c>
      <c r="D29" t="s" s="360">
        <v>679</v>
      </c>
      <c r="E29" t="s" s="357">
        <v>317</v>
      </c>
      <c r="F29" s="361"/>
      <c r="G29" s="362">
        <v>0.142</v>
      </c>
      <c r="H29" s="425"/>
      <c r="I29" s="99"/>
      <c r="J29" s="99"/>
      <c r="K29" s="99"/>
      <c r="L29" s="99"/>
      <c r="M29" s="99"/>
      <c r="N29" s="99"/>
      <c r="O29" s="99"/>
      <c r="P29" s="99"/>
      <c r="Q29" s="99"/>
    </row>
    <row r="30" ht="25.9" customHeight="1">
      <c r="A30" t="s" s="422">
        <v>645</v>
      </c>
      <c r="B30" s="159">
        <v>420283</v>
      </c>
      <c r="C30" t="s" s="160">
        <v>646</v>
      </c>
      <c r="D30" t="s" s="161">
        <v>1314</v>
      </c>
      <c r="E30" t="s" s="160">
        <v>317</v>
      </c>
      <c r="F30" s="423"/>
      <c r="G30" s="163">
        <v>0.142</v>
      </c>
      <c r="H30" s="427"/>
      <c r="I30" s="245"/>
      <c r="J30" s="99"/>
      <c r="K30" s="99"/>
      <c r="L30" s="99"/>
      <c r="M30" s="99"/>
      <c r="N30" s="99"/>
      <c r="O30" s="99"/>
      <c r="P30" s="99"/>
      <c r="Q30" s="99"/>
    </row>
    <row r="31" ht="25.9" customHeight="1">
      <c r="A31" t="s" s="424">
        <v>645</v>
      </c>
      <c r="B31" s="358">
        <v>420572</v>
      </c>
      <c r="C31" t="s" s="357">
        <v>646</v>
      </c>
      <c r="D31" t="s" s="360">
        <v>1315</v>
      </c>
      <c r="E31" t="s" s="357">
        <v>317</v>
      </c>
      <c r="F31" s="361"/>
      <c r="G31" s="362">
        <v>0.146</v>
      </c>
      <c r="H31" s="429"/>
      <c r="I31" s="99"/>
      <c r="J31" s="99"/>
      <c r="K31" s="99"/>
      <c r="L31" s="99"/>
      <c r="M31" s="99"/>
      <c r="N31" s="99"/>
      <c r="O31" s="99"/>
      <c r="P31" s="99"/>
      <c r="Q31" s="99"/>
    </row>
    <row r="32" ht="25.9" customHeight="1">
      <c r="A32" t="s" s="422">
        <v>645</v>
      </c>
      <c r="B32" s="159">
        <v>420573</v>
      </c>
      <c r="C32" t="s" s="160">
        <v>646</v>
      </c>
      <c r="D32" t="s" s="161">
        <v>1316</v>
      </c>
      <c r="E32" t="s" s="160">
        <v>317</v>
      </c>
      <c r="F32" s="423"/>
      <c r="G32" s="163">
        <v>0.146</v>
      </c>
      <c r="H32" s="426"/>
      <c r="I32" s="245"/>
      <c r="J32" s="99"/>
      <c r="K32" s="99"/>
      <c r="L32" s="99"/>
      <c r="M32" s="99"/>
      <c r="N32" s="99"/>
      <c r="O32" s="99"/>
      <c r="P32" s="99"/>
      <c r="Q32" s="99"/>
    </row>
    <row r="33" ht="25.9" customHeight="1">
      <c r="A33" t="s" s="424">
        <v>645</v>
      </c>
      <c r="B33" s="358">
        <v>420574</v>
      </c>
      <c r="C33" t="s" s="357">
        <v>646</v>
      </c>
      <c r="D33" t="s" s="360">
        <v>1317</v>
      </c>
      <c r="E33" t="s" s="357">
        <v>317</v>
      </c>
      <c r="F33" s="361"/>
      <c r="G33" s="362">
        <v>0.146</v>
      </c>
      <c r="H33" s="425"/>
      <c r="I33" s="99"/>
      <c r="J33" s="99"/>
      <c r="K33" s="99"/>
      <c r="L33" s="99"/>
      <c r="M33" s="99"/>
      <c r="N33" s="99"/>
      <c r="O33" s="99"/>
      <c r="P33" s="99"/>
      <c r="Q33" s="99"/>
    </row>
    <row r="34" ht="25.9" customHeight="1">
      <c r="A34" t="s" s="422">
        <v>645</v>
      </c>
      <c r="B34" s="159">
        <v>420575</v>
      </c>
      <c r="C34" t="s" s="160">
        <v>646</v>
      </c>
      <c r="D34" t="s" s="161">
        <v>1318</v>
      </c>
      <c r="E34" t="s" s="160">
        <v>317</v>
      </c>
      <c r="F34" s="423"/>
      <c r="G34" s="163">
        <v>0.146</v>
      </c>
      <c r="H34" s="430"/>
      <c r="I34" s="245"/>
      <c r="J34" s="99"/>
      <c r="K34" s="99"/>
      <c r="L34" s="99"/>
      <c r="M34" s="99"/>
      <c r="N34" s="99"/>
      <c r="O34" s="99"/>
      <c r="P34" s="99"/>
      <c r="Q34" s="99"/>
    </row>
    <row r="35" ht="25.9" customHeight="1">
      <c r="A35" t="s" s="424">
        <v>645</v>
      </c>
      <c r="B35" s="358">
        <v>420576</v>
      </c>
      <c r="C35" t="s" s="357">
        <v>646</v>
      </c>
      <c r="D35" t="s" s="360">
        <v>1319</v>
      </c>
      <c r="E35" t="s" s="357">
        <v>317</v>
      </c>
      <c r="F35" s="361"/>
      <c r="G35" s="362">
        <v>0.146</v>
      </c>
      <c r="H35" s="425"/>
      <c r="I35" s="99"/>
      <c r="J35" s="99"/>
      <c r="K35" s="99"/>
      <c r="L35" s="99"/>
      <c r="M35" s="99"/>
      <c r="N35" s="99"/>
      <c r="O35" s="99"/>
      <c r="P35" s="99"/>
      <c r="Q35" s="99"/>
    </row>
    <row r="36" ht="25.9" customHeight="1">
      <c r="A36" t="s" s="422">
        <v>645</v>
      </c>
      <c r="B36" s="159">
        <v>420577</v>
      </c>
      <c r="C36" t="s" s="160">
        <v>646</v>
      </c>
      <c r="D36" t="s" s="161">
        <v>1320</v>
      </c>
      <c r="E36" t="s" s="160">
        <v>317</v>
      </c>
      <c r="F36" s="423"/>
      <c r="G36" s="163">
        <v>0.146</v>
      </c>
      <c r="H36" s="163"/>
      <c r="I36" s="245"/>
      <c r="J36" s="99"/>
      <c r="K36" s="99"/>
      <c r="L36" s="99"/>
      <c r="M36" s="99"/>
      <c r="N36" s="99"/>
      <c r="O36" s="99"/>
      <c r="P36" s="99"/>
      <c r="Q36" s="99"/>
    </row>
    <row r="37" ht="25.9" customHeight="1">
      <c r="A37" t="s" s="424">
        <v>645</v>
      </c>
      <c r="B37" s="358">
        <v>420706</v>
      </c>
      <c r="C37" t="s" s="357">
        <v>646</v>
      </c>
      <c r="D37" t="s" s="360">
        <v>673</v>
      </c>
      <c r="E37" t="s" s="357">
        <v>633</v>
      </c>
      <c r="F37" s="361"/>
      <c r="G37" s="362">
        <v>10.3</v>
      </c>
      <c r="H37" s="391"/>
      <c r="I37" s="99"/>
      <c r="J37" s="99"/>
      <c r="K37" s="99"/>
      <c r="L37" s="99"/>
      <c r="M37" s="99"/>
      <c r="N37" s="99"/>
      <c r="O37" s="99"/>
      <c r="P37" s="99"/>
      <c r="Q37" s="99"/>
    </row>
    <row r="38" ht="25.9" customHeight="1">
      <c r="A38" t="s" s="422">
        <v>645</v>
      </c>
      <c r="B38" s="159">
        <v>420750</v>
      </c>
      <c r="C38" t="s" s="160">
        <v>646</v>
      </c>
      <c r="D38" t="s" s="161">
        <v>665</v>
      </c>
      <c r="E38" t="s" s="160">
        <v>35</v>
      </c>
      <c r="F38" s="423"/>
      <c r="G38" s="163">
        <v>0.316</v>
      </c>
      <c r="H38" s="426"/>
      <c r="I38" s="245"/>
      <c r="J38" s="99"/>
      <c r="K38" s="99"/>
      <c r="L38" s="99"/>
      <c r="M38" s="99"/>
      <c r="N38" s="99"/>
      <c r="O38" s="99"/>
      <c r="P38" s="99"/>
      <c r="Q38" s="99"/>
    </row>
    <row r="39" ht="25.9" customHeight="1">
      <c r="A39" t="s" s="431">
        <v>645</v>
      </c>
      <c r="B39" s="432">
        <v>420824</v>
      </c>
      <c r="C39" t="s" s="433">
        <v>646</v>
      </c>
      <c r="D39" t="s" s="434">
        <v>667</v>
      </c>
      <c r="E39" t="s" s="433">
        <v>35</v>
      </c>
      <c r="F39" s="390"/>
      <c r="G39" s="391">
        <v>0.316</v>
      </c>
      <c r="H39" s="425"/>
      <c r="I39" s="99"/>
      <c r="J39" s="99"/>
      <c r="K39" s="99"/>
      <c r="L39" s="99"/>
      <c r="M39" s="99"/>
      <c r="N39" s="99"/>
      <c r="O39" s="99"/>
      <c r="P39" s="99"/>
      <c r="Q39" s="99"/>
    </row>
    <row r="40" ht="25.9" customHeight="1">
      <c r="A40" s="435"/>
      <c r="B40" s="436"/>
      <c r="C40" s="437"/>
      <c r="D40" s="438"/>
      <c r="E40" s="437"/>
      <c r="F40" s="439"/>
      <c r="G40" s="429"/>
      <c r="H40" s="425"/>
      <c r="I40" s="99"/>
      <c r="J40" s="99"/>
      <c r="K40" s="99"/>
      <c r="L40" s="99"/>
      <c r="M40" s="99"/>
      <c r="N40" s="99"/>
      <c r="O40" s="99"/>
      <c r="P40" s="99"/>
      <c r="Q40" s="99"/>
    </row>
    <row r="41" ht="25.9" customHeight="1">
      <c r="A41" s="440"/>
      <c r="B41" s="441"/>
      <c r="C41" s="442"/>
      <c r="D41" s="443"/>
      <c r="E41" s="442"/>
      <c r="F41" s="444"/>
      <c r="G41" s="428"/>
      <c r="H41" s="362"/>
      <c r="I41" s="99"/>
      <c r="J41" s="99"/>
      <c r="K41" s="99"/>
      <c r="L41" s="99"/>
      <c r="M41" s="99"/>
      <c r="N41" s="99"/>
      <c r="O41" s="99"/>
      <c r="P41" s="99"/>
      <c r="Q41" s="226">
        <f>J41-B41</f>
        <v>0</v>
      </c>
    </row>
    <row r="42" ht="25.9" customHeight="1">
      <c r="A42" s="445"/>
      <c r="B42" s="174"/>
      <c r="C42" s="175"/>
      <c r="D42" s="369"/>
      <c r="E42" s="175"/>
      <c r="F42" s="423"/>
      <c r="G42" s="163"/>
      <c r="H42" s="163"/>
      <c r="I42" s="245"/>
      <c r="J42" s="99"/>
      <c r="K42" s="99"/>
      <c r="L42" s="99"/>
      <c r="M42" s="99"/>
      <c r="N42" s="99"/>
      <c r="O42" s="99"/>
      <c r="P42" s="99"/>
      <c r="Q42" s="226">
        <f>J42-B42</f>
        <v>0</v>
      </c>
    </row>
    <row r="43" ht="25.9" customHeight="1">
      <c r="A43" s="446"/>
      <c r="B43" s="365"/>
      <c r="C43" s="364"/>
      <c r="D43" s="367"/>
      <c r="E43" s="364"/>
      <c r="F43" s="361"/>
      <c r="G43" s="362"/>
      <c r="H43" s="362"/>
      <c r="I43" s="99"/>
      <c r="J43" s="99"/>
      <c r="K43" s="99"/>
      <c r="L43" s="99"/>
      <c r="M43" s="99"/>
      <c r="N43" s="99"/>
      <c r="O43" s="99"/>
      <c r="P43" s="99"/>
      <c r="Q43" s="226">
        <f>J43-B43</f>
        <v>0</v>
      </c>
    </row>
    <row r="44" ht="25.9" customHeight="1">
      <c r="A44" s="445"/>
      <c r="B44" s="174"/>
      <c r="C44" s="175"/>
      <c r="D44" s="369"/>
      <c r="E44" s="175"/>
      <c r="F44" s="423"/>
      <c r="G44" s="163"/>
      <c r="H44" s="163"/>
      <c r="I44" s="245"/>
      <c r="J44" s="99"/>
      <c r="K44" s="99"/>
      <c r="L44" s="99"/>
      <c r="M44" s="99"/>
      <c r="N44" s="99"/>
      <c r="O44" s="99"/>
      <c r="P44" s="99"/>
      <c r="Q44" s="226">
        <f>J44-B44</f>
        <v>0</v>
      </c>
    </row>
    <row r="45" ht="25.9" customHeight="1">
      <c r="A45" s="447"/>
      <c r="B45" s="386"/>
      <c r="C45" s="387"/>
      <c r="D45" s="388"/>
      <c r="E45" s="387"/>
      <c r="F45" s="390"/>
      <c r="G45" s="391"/>
      <c r="H45" s="391"/>
      <c r="I45" s="99"/>
      <c r="J45" s="99"/>
      <c r="K45" s="99"/>
      <c r="L45" s="99"/>
      <c r="M45" s="99"/>
      <c r="N45" s="99"/>
      <c r="O45" s="99"/>
      <c r="P45" s="99"/>
      <c r="Q45" s="226">
        <f>J45-B45</f>
        <v>0</v>
      </c>
    </row>
  </sheetData>
  <pageMargins left="0.25" right="0.25" top="0.75" bottom="0.75" header="0.3" footer="0.3"/>
  <pageSetup firstPageNumber="1" fitToHeight="1" fitToWidth="1" scale="48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98" customWidth="1"/>
    <col min="6" max="16384" width="10.8516" style="98" customWidth="1"/>
  </cols>
  <sheetData>
    <row r="1" ht="13.55" customHeight="1">
      <c r="A1" s="99"/>
      <c r="B1" s="99"/>
      <c r="C1" s="99"/>
      <c r="D1" s="99"/>
      <c r="E1" s="99"/>
    </row>
    <row r="2" ht="13.55" customHeight="1">
      <c r="A2" s="99"/>
      <c r="B2" s="99"/>
      <c r="C2" s="99"/>
      <c r="D2" s="99"/>
      <c r="E2" s="99"/>
    </row>
    <row r="3" ht="13.55" customHeight="1">
      <c r="A3" s="99"/>
      <c r="B3" s="99"/>
      <c r="C3" s="99"/>
      <c r="D3" s="99"/>
      <c r="E3" s="99"/>
    </row>
    <row r="4" ht="13.55" customHeight="1">
      <c r="A4" s="99"/>
      <c r="B4" s="99"/>
      <c r="C4" s="99"/>
      <c r="D4" s="99"/>
      <c r="E4" s="99"/>
    </row>
    <row r="5" ht="13.55" customHeight="1">
      <c r="A5" s="99"/>
      <c r="B5" s="99"/>
      <c r="C5" s="99"/>
      <c r="D5" s="99"/>
      <c r="E5" s="99"/>
    </row>
    <row r="6" ht="13.55" customHeight="1">
      <c r="A6" s="99"/>
      <c r="B6" s="99"/>
      <c r="C6" s="99"/>
      <c r="D6" s="99"/>
      <c r="E6" s="99"/>
    </row>
    <row r="7" ht="13.55" customHeight="1">
      <c r="A7" s="99"/>
      <c r="B7" s="99"/>
      <c r="C7" s="99"/>
      <c r="D7" s="99"/>
      <c r="E7" s="99"/>
    </row>
    <row r="8" ht="13.55" customHeight="1">
      <c r="A8" s="99"/>
      <c r="B8" s="99"/>
      <c r="C8" s="99"/>
      <c r="D8" s="99"/>
      <c r="E8" s="99"/>
    </row>
    <row r="9" ht="13.55" customHeight="1">
      <c r="A9" s="99"/>
      <c r="B9" s="99"/>
      <c r="C9" s="99"/>
      <c r="D9" s="99"/>
      <c r="E9" s="99"/>
    </row>
    <row r="10" ht="13.55" customHeight="1">
      <c r="A10" s="99"/>
      <c r="B10" s="99"/>
      <c r="C10" s="99"/>
      <c r="D10" s="99"/>
      <c r="E10" s="9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14"/>
  <sheetViews>
    <sheetView workbookViewId="0" showGridLines="0" defaultGridColor="1"/>
  </sheetViews>
  <sheetFormatPr defaultColWidth="11.5" defaultRowHeight="15" customHeight="1" outlineLevelRow="0" outlineLevelCol="0"/>
  <cols>
    <col min="1" max="1" width="24.5" style="100" customWidth="1"/>
    <col min="2" max="2" width="18.8516" style="100" customWidth="1"/>
    <col min="3" max="3" width="45.5" style="100" customWidth="1"/>
    <col min="4" max="4" width="67.8516" style="100" customWidth="1"/>
    <col min="5" max="5" width="37.1719" style="100" customWidth="1"/>
    <col min="6" max="6" width="17" style="100" customWidth="1"/>
    <col min="7" max="7" width="18.5" style="100" customWidth="1"/>
    <col min="8" max="8" width="29.5" style="100" customWidth="1"/>
    <col min="9" max="9" width="15.1719" style="100" customWidth="1"/>
    <col min="10" max="16384" width="11.5" style="100" customWidth="1"/>
  </cols>
  <sheetData>
    <row r="1" ht="18.75" customHeight="1">
      <c r="A1" t="s" s="101">
        <v>0</v>
      </c>
      <c r="B1" s="102"/>
      <c r="C1" s="102"/>
      <c r="D1" s="8"/>
      <c r="E1" t="s" s="9">
        <v>1</v>
      </c>
      <c r="F1" s="103"/>
      <c r="G1" t="s" s="104">
        <v>2</v>
      </c>
      <c r="H1" s="105"/>
      <c r="I1" s="106"/>
    </row>
    <row r="2" ht="49.5" customHeight="1">
      <c r="A2" s="107"/>
      <c r="B2" s="108"/>
      <c r="C2" s="109"/>
      <c r="D2" t="s" s="110">
        <v>502</v>
      </c>
      <c r="E2" s="111"/>
      <c r="F2" s="14"/>
      <c r="G2" s="112"/>
      <c r="H2" s="113"/>
      <c r="I2" s="114"/>
    </row>
    <row r="3" ht="18" customHeight="1">
      <c r="A3" s="115"/>
      <c r="B3" s="116"/>
      <c r="C3" s="117"/>
      <c r="D3" s="21"/>
      <c r="E3" s="118"/>
      <c r="F3" s="25"/>
      <c r="G3" s="19"/>
      <c r="H3" s="119"/>
      <c r="I3" s="114"/>
    </row>
    <row r="4" ht="18" customHeight="1">
      <c r="A4" s="115"/>
      <c r="B4" s="116"/>
      <c r="C4" s="117"/>
      <c r="D4" s="21"/>
      <c r="E4" s="120"/>
      <c r="F4" s="25"/>
      <c r="G4" s="19"/>
      <c r="H4" s="119"/>
      <c r="I4" s="114"/>
    </row>
    <row r="5" ht="18" customHeight="1">
      <c r="A5" s="115"/>
      <c r="B5" s="116"/>
      <c r="C5" s="121"/>
      <c r="D5" s="117"/>
      <c r="E5" s="115"/>
      <c r="F5" s="122"/>
      <c r="G5" s="19"/>
      <c r="H5" s="119"/>
      <c r="I5" s="114"/>
    </row>
    <row r="6" ht="20.25" customHeight="1">
      <c r="A6" s="115"/>
      <c r="B6" s="116"/>
      <c r="C6" s="121"/>
      <c r="D6" s="117"/>
      <c r="E6" t="s" s="22">
        <v>5</v>
      </c>
      <c r="F6" s="23"/>
      <c r="G6" s="19"/>
      <c r="H6" s="119"/>
      <c r="I6" s="114"/>
    </row>
    <row r="7" ht="18" customHeight="1">
      <c r="A7" s="115"/>
      <c r="B7" s="116"/>
      <c r="C7" s="121"/>
      <c r="D7" s="117"/>
      <c r="E7" s="24"/>
      <c r="F7" s="23"/>
      <c r="G7" s="19"/>
      <c r="H7" s="119"/>
      <c r="I7" s="114"/>
    </row>
    <row r="8" ht="18" customHeight="1">
      <c r="A8" s="115"/>
      <c r="B8" s="116"/>
      <c r="C8" s="121"/>
      <c r="D8" s="117"/>
      <c r="E8" s="24"/>
      <c r="F8" s="23"/>
      <c r="G8" s="19"/>
      <c r="H8" s="119"/>
      <c r="I8" s="114"/>
    </row>
    <row r="9" ht="18.75" customHeight="1">
      <c r="A9" s="115"/>
      <c r="B9" s="116"/>
      <c r="C9" s="121"/>
      <c r="D9" s="117"/>
      <c r="E9" s="123"/>
      <c r="F9" s="18"/>
      <c r="G9" s="19"/>
      <c r="H9" s="119"/>
      <c r="I9" s="114"/>
    </row>
    <row r="10" ht="16.5" customHeight="1">
      <c r="A10" s="115"/>
      <c r="B10" s="116"/>
      <c r="C10" s="121"/>
      <c r="D10" s="117"/>
      <c r="E10" t="s" s="124">
        <v>503</v>
      </c>
      <c r="F10" s="14"/>
      <c r="G10" s="19"/>
      <c r="H10" s="119"/>
      <c r="I10" s="114"/>
    </row>
    <row r="11" ht="16.5" customHeight="1">
      <c r="A11" s="115"/>
      <c r="B11" s="116"/>
      <c r="C11" s="121"/>
      <c r="D11" s="117"/>
      <c r="E11" s="27">
        <f>SUM(H15:H387)</f>
        <v>6544.692065136180</v>
      </c>
      <c r="F11" s="28"/>
      <c r="G11" s="19"/>
      <c r="H11" s="119"/>
      <c r="I11" s="114"/>
    </row>
    <row r="12" ht="16.5" customHeight="1">
      <c r="A12" s="115"/>
      <c r="B12" s="116"/>
      <c r="C12" s="121"/>
      <c r="D12" s="117"/>
      <c r="E12" s="27"/>
      <c r="F12" s="28"/>
      <c r="G12" s="19"/>
      <c r="H12" s="119"/>
      <c r="I12" s="114"/>
    </row>
    <row r="13" ht="16.5" customHeight="1">
      <c r="A13" s="125"/>
      <c r="B13" s="126"/>
      <c r="C13" s="127"/>
      <c r="D13" s="128"/>
      <c r="E13" s="29"/>
      <c r="F13" s="30"/>
      <c r="G13" s="31"/>
      <c r="H13" s="129"/>
      <c r="I13" s="114"/>
    </row>
    <row r="14" ht="15" customHeight="1" hidden="1">
      <c r="A14" t="s" s="130">
        <v>7</v>
      </c>
      <c r="B14" t="s" s="131">
        <v>8</v>
      </c>
      <c r="C14" t="s" s="131">
        <v>9</v>
      </c>
      <c r="D14" s="132"/>
      <c r="E14" t="s" s="131">
        <v>10</v>
      </c>
      <c r="F14" s="133"/>
      <c r="G14" t="s" s="134">
        <v>504</v>
      </c>
      <c r="H14" s="135"/>
      <c r="I14" s="136"/>
    </row>
    <row r="15" ht="18" customHeight="1">
      <c r="A15" t="s" s="131">
        <v>7</v>
      </c>
      <c r="B15" t="s" s="131">
        <v>8</v>
      </c>
      <c r="C15" t="s" s="34">
        <v>9</v>
      </c>
      <c r="D15" t="s" s="34">
        <v>505</v>
      </c>
      <c r="E15" t="s" s="34">
        <v>15</v>
      </c>
      <c r="F15" t="s" s="38">
        <v>11</v>
      </c>
      <c r="G15" t="s" s="34">
        <v>16</v>
      </c>
      <c r="H15" t="s" s="34">
        <v>13</v>
      </c>
      <c r="I15" s="136"/>
    </row>
    <row r="16" ht="18" customHeight="1" hidden="1">
      <c r="A16" t="s" s="137">
        <v>506</v>
      </c>
      <c r="B16" s="138">
        <v>1200001039</v>
      </c>
      <c r="C16" t="s" s="139">
        <v>507</v>
      </c>
      <c r="D16" t="s" s="140">
        <v>508</v>
      </c>
      <c r="E16" t="s" s="139">
        <v>509</v>
      </c>
      <c r="F16" s="141"/>
      <c r="G16" s="142">
        <v>141.18</v>
      </c>
      <c r="H16" s="142">
        <f>F16:F16*G16:G16</f>
        <v>0</v>
      </c>
      <c r="I16" s="143"/>
    </row>
    <row r="17" ht="18" customHeight="1" hidden="1">
      <c r="A17" t="s" s="144">
        <v>506</v>
      </c>
      <c r="B17" s="145">
        <v>1200001457</v>
      </c>
      <c r="C17" t="s" s="146">
        <v>507</v>
      </c>
      <c r="D17" t="s" s="147">
        <v>510</v>
      </c>
      <c r="E17" t="s" s="146">
        <v>509</v>
      </c>
      <c r="F17" s="148"/>
      <c r="G17" s="149">
        <v>114.514</v>
      </c>
      <c r="H17" s="149">
        <f>F17:F17*G17:G17</f>
        <v>0</v>
      </c>
      <c r="I17" s="143"/>
    </row>
    <row r="18" ht="18" customHeight="1" hidden="1">
      <c r="A18" t="s" s="137">
        <v>506</v>
      </c>
      <c r="B18" s="138">
        <v>1200001489</v>
      </c>
      <c r="C18" t="s" s="139">
        <v>507</v>
      </c>
      <c r="D18" t="s" s="140">
        <v>511</v>
      </c>
      <c r="E18" t="s" s="139">
        <v>509</v>
      </c>
      <c r="F18" s="141"/>
      <c r="G18" s="150">
        <v>83.066</v>
      </c>
      <c r="H18" s="150">
        <f>F18:F18*G18:G18</f>
        <v>0</v>
      </c>
      <c r="I18" s="143"/>
    </row>
    <row r="19" ht="18" customHeight="1" hidden="1">
      <c r="A19" t="s" s="144">
        <v>506</v>
      </c>
      <c r="B19" s="145">
        <v>1200001470</v>
      </c>
      <c r="C19" t="s" s="146">
        <v>507</v>
      </c>
      <c r="D19" t="s" s="147">
        <v>512</v>
      </c>
      <c r="E19" t="s" s="146">
        <v>509</v>
      </c>
      <c r="F19" s="148"/>
      <c r="G19" s="151">
        <v>82.848</v>
      </c>
      <c r="H19" s="151">
        <f>F19:F19*G19:G19</f>
        <v>0</v>
      </c>
      <c r="I19" s="143"/>
    </row>
    <row r="20" ht="18" customHeight="1" hidden="1">
      <c r="A20" t="s" s="137">
        <v>506</v>
      </c>
      <c r="B20" s="138">
        <v>1200001040</v>
      </c>
      <c r="C20" t="s" s="139">
        <v>507</v>
      </c>
      <c r="D20" t="s" s="140">
        <v>513</v>
      </c>
      <c r="E20" t="s" s="139">
        <v>509</v>
      </c>
      <c r="F20" s="141"/>
      <c r="G20" s="142">
        <v>55.241</v>
      </c>
      <c r="H20" s="142">
        <f>F20:F20*G20:G20</f>
        <v>0</v>
      </c>
      <c r="I20" s="143"/>
    </row>
    <row r="21" ht="18" customHeight="1" hidden="1">
      <c r="A21" t="s" s="144">
        <v>506</v>
      </c>
      <c r="B21" s="145">
        <v>1200001469</v>
      </c>
      <c r="C21" t="s" s="146">
        <v>507</v>
      </c>
      <c r="D21" t="s" s="147">
        <v>514</v>
      </c>
      <c r="E21" t="s" s="146">
        <v>509</v>
      </c>
      <c r="F21" s="148"/>
      <c r="G21" s="151">
        <v>35.659</v>
      </c>
      <c r="H21" s="151">
        <f>F21:F21*G21:G21</f>
        <v>0</v>
      </c>
      <c r="I21" s="143"/>
    </row>
    <row r="22" ht="18" customHeight="1" hidden="1">
      <c r="A22" t="s" s="137">
        <v>506</v>
      </c>
      <c r="B22" s="138">
        <v>1200001138</v>
      </c>
      <c r="C22" t="s" s="139">
        <v>507</v>
      </c>
      <c r="D22" t="s" s="140">
        <v>515</v>
      </c>
      <c r="E22" t="s" s="139">
        <v>509</v>
      </c>
      <c r="F22" s="141"/>
      <c r="G22" s="142">
        <v>35.094</v>
      </c>
      <c r="H22" s="142">
        <f>F22:F22*G22:G22</f>
        <v>0</v>
      </c>
      <c r="I22" s="143"/>
    </row>
    <row r="23" ht="18" customHeight="1" hidden="1">
      <c r="A23" t="s" s="144">
        <v>506</v>
      </c>
      <c r="B23" s="145">
        <v>1200050132</v>
      </c>
      <c r="C23" t="s" s="146">
        <v>507</v>
      </c>
      <c r="D23" t="s" s="147">
        <v>516</v>
      </c>
      <c r="E23" t="s" s="146">
        <v>509</v>
      </c>
      <c r="F23" s="148"/>
      <c r="G23" s="151">
        <v>28.641</v>
      </c>
      <c r="H23" s="151">
        <f>F23:F23*G23:G23</f>
        <v>0</v>
      </c>
      <c r="I23" s="143"/>
    </row>
    <row r="24" ht="18" customHeight="1" hidden="1">
      <c r="A24" t="s" s="137">
        <v>506</v>
      </c>
      <c r="B24" s="138">
        <v>1200001070</v>
      </c>
      <c r="C24" t="s" s="139">
        <v>507</v>
      </c>
      <c r="D24" t="s" s="140">
        <v>517</v>
      </c>
      <c r="E24" t="s" s="139">
        <v>509</v>
      </c>
      <c r="F24" s="141"/>
      <c r="G24" s="150">
        <v>28.4</v>
      </c>
      <c r="H24" s="150">
        <f>F24:F24*G24:G24</f>
        <v>0</v>
      </c>
      <c r="I24" s="143"/>
    </row>
    <row r="25" ht="18" customHeight="1" hidden="1">
      <c r="A25" t="s" s="144">
        <v>506</v>
      </c>
      <c r="B25" s="145">
        <v>1200000972</v>
      </c>
      <c r="C25" t="s" s="146">
        <v>507</v>
      </c>
      <c r="D25" t="s" s="147">
        <v>518</v>
      </c>
      <c r="E25" t="s" s="146">
        <v>509</v>
      </c>
      <c r="F25" s="148"/>
      <c r="G25" s="151">
        <v>27.814</v>
      </c>
      <c r="H25" s="151">
        <f>F25:F25*G25:G25</f>
        <v>0</v>
      </c>
      <c r="I25" s="143"/>
    </row>
    <row r="26" ht="18" customHeight="1" hidden="1">
      <c r="A26" t="s" s="137">
        <v>506</v>
      </c>
      <c r="B26" s="138">
        <v>1200001987</v>
      </c>
      <c r="C26" t="s" s="139">
        <v>507</v>
      </c>
      <c r="D26" t="s" s="140">
        <v>519</v>
      </c>
      <c r="E26" t="s" s="139">
        <v>509</v>
      </c>
      <c r="F26" s="141"/>
      <c r="G26" s="142">
        <v>27.001</v>
      </c>
      <c r="H26" s="142">
        <f>F26:F26*G26:G26</f>
        <v>0</v>
      </c>
      <c r="I26" s="143"/>
    </row>
    <row r="27" ht="18" customHeight="1" hidden="1">
      <c r="A27" t="s" s="144">
        <v>506</v>
      </c>
      <c r="B27" s="145">
        <v>1800007733</v>
      </c>
      <c r="C27" t="s" s="146">
        <v>507</v>
      </c>
      <c r="D27" t="s" s="147">
        <v>520</v>
      </c>
      <c r="E27" t="s" s="146">
        <v>509</v>
      </c>
      <c r="F27" s="148"/>
      <c r="G27" s="151">
        <v>26.245</v>
      </c>
      <c r="H27" s="151">
        <f>F27:F27*G27:G27</f>
        <v>0</v>
      </c>
      <c r="I27" s="143"/>
    </row>
    <row r="28" ht="18" customHeight="1" hidden="1">
      <c r="A28" t="s" s="137">
        <v>506</v>
      </c>
      <c r="B28" s="138">
        <v>1800023400</v>
      </c>
      <c r="C28" t="s" s="139">
        <v>507</v>
      </c>
      <c r="D28" t="s" s="140">
        <v>521</v>
      </c>
      <c r="E28" t="s" s="139">
        <v>509</v>
      </c>
      <c r="F28" s="141"/>
      <c r="G28" s="150">
        <v>25.662</v>
      </c>
      <c r="H28" s="150">
        <f>F28:F28*G28:G28</f>
        <v>0</v>
      </c>
      <c r="I28" s="143"/>
    </row>
    <row r="29" ht="18" customHeight="1" hidden="1">
      <c r="A29" t="s" s="144">
        <v>506</v>
      </c>
      <c r="B29" s="145">
        <v>1200021573</v>
      </c>
      <c r="C29" t="s" s="146">
        <v>507</v>
      </c>
      <c r="D29" t="s" s="147">
        <v>522</v>
      </c>
      <c r="E29" t="s" s="146">
        <v>509</v>
      </c>
      <c r="F29" s="148"/>
      <c r="G29" s="151">
        <v>25.131</v>
      </c>
      <c r="H29" s="151">
        <f>F29:F29*G29:G29</f>
        <v>0</v>
      </c>
      <c r="I29" s="143"/>
    </row>
    <row r="30" ht="18" customHeight="1" hidden="1">
      <c r="A30" t="s" s="137">
        <v>506</v>
      </c>
      <c r="B30" s="138">
        <v>1200001330</v>
      </c>
      <c r="C30" t="s" s="139">
        <v>507</v>
      </c>
      <c r="D30" t="s" s="140">
        <v>523</v>
      </c>
      <c r="E30" t="s" s="139">
        <v>509</v>
      </c>
      <c r="F30" s="141"/>
      <c r="G30" s="142">
        <v>24.257</v>
      </c>
      <c r="H30" s="142">
        <f>F30:F30*G30:G30</f>
        <v>0</v>
      </c>
      <c r="I30" s="143"/>
    </row>
    <row r="31" ht="18" customHeight="1" hidden="1">
      <c r="A31" t="s" s="144">
        <v>506</v>
      </c>
      <c r="B31" s="145">
        <v>1200001412</v>
      </c>
      <c r="C31" t="s" s="146">
        <v>507</v>
      </c>
      <c r="D31" t="s" s="147">
        <v>524</v>
      </c>
      <c r="E31" t="s" s="146">
        <v>509</v>
      </c>
      <c r="F31" s="148"/>
      <c r="G31" s="151">
        <v>23.867</v>
      </c>
      <c r="H31" s="151">
        <f>F31:F31*G31:G31</f>
        <v>0</v>
      </c>
      <c r="I31" s="143"/>
    </row>
    <row r="32" ht="18" customHeight="1" hidden="1">
      <c r="A32" t="s" s="137">
        <v>506</v>
      </c>
      <c r="B32" s="138">
        <v>1200001349</v>
      </c>
      <c r="C32" t="s" s="139">
        <v>507</v>
      </c>
      <c r="D32" t="s" s="140">
        <v>525</v>
      </c>
      <c r="E32" t="s" s="139">
        <v>509</v>
      </c>
      <c r="F32" s="141"/>
      <c r="G32" s="150">
        <v>20.204</v>
      </c>
      <c r="H32" s="150">
        <f>F32:F32*G32:G32</f>
        <v>0</v>
      </c>
      <c r="I32" s="143"/>
    </row>
    <row r="33" ht="18" customHeight="1" hidden="1">
      <c r="A33" t="s" s="144">
        <v>506</v>
      </c>
      <c r="B33" s="145">
        <v>1200001450</v>
      </c>
      <c r="C33" t="s" s="146">
        <v>507</v>
      </c>
      <c r="D33" t="s" s="147">
        <v>526</v>
      </c>
      <c r="E33" t="s" s="146">
        <v>509</v>
      </c>
      <c r="F33" s="148"/>
      <c r="G33" s="151">
        <v>19.393</v>
      </c>
      <c r="H33" s="151">
        <f>F33:F33*G33:G33</f>
        <v>0</v>
      </c>
      <c r="I33" s="143"/>
    </row>
    <row r="34" ht="18" customHeight="1" hidden="1">
      <c r="A34" t="s" s="137">
        <v>506</v>
      </c>
      <c r="B34" s="138">
        <v>1200001324</v>
      </c>
      <c r="C34" t="s" s="139">
        <v>507</v>
      </c>
      <c r="D34" t="s" s="140">
        <v>527</v>
      </c>
      <c r="E34" t="s" s="139">
        <v>509</v>
      </c>
      <c r="F34" s="141"/>
      <c r="G34" s="142">
        <v>19.263</v>
      </c>
      <c r="H34" s="142">
        <f>F34:F34*G34:G34</f>
        <v>0</v>
      </c>
      <c r="I34" s="143"/>
    </row>
    <row r="35" ht="18" customHeight="1" hidden="1">
      <c r="A35" t="s" s="144">
        <v>506</v>
      </c>
      <c r="B35" s="145">
        <v>1200001453</v>
      </c>
      <c r="C35" t="s" s="146">
        <v>507</v>
      </c>
      <c r="D35" t="s" s="147">
        <v>528</v>
      </c>
      <c r="E35" t="s" s="146">
        <v>509</v>
      </c>
      <c r="F35" s="148"/>
      <c r="G35" s="149">
        <v>18.866</v>
      </c>
      <c r="H35" s="149">
        <f>F35:F35*G35:G35</f>
        <v>0</v>
      </c>
      <c r="I35" s="143"/>
    </row>
    <row r="36" ht="18" customHeight="1" hidden="1">
      <c r="A36" t="s" s="137">
        <v>506</v>
      </c>
      <c r="B36" s="138">
        <v>1200001485</v>
      </c>
      <c r="C36" t="s" s="139">
        <v>507</v>
      </c>
      <c r="D36" t="s" s="140">
        <v>529</v>
      </c>
      <c r="E36" t="s" s="139">
        <v>509</v>
      </c>
      <c r="F36" s="141"/>
      <c r="G36" s="150">
        <v>18.402</v>
      </c>
      <c r="H36" s="150">
        <f>F36:F36*G36:G36</f>
        <v>0</v>
      </c>
      <c r="I36" s="143"/>
    </row>
    <row r="37" ht="18" customHeight="1" hidden="1">
      <c r="A37" t="s" s="144">
        <v>506</v>
      </c>
      <c r="B37" s="145">
        <v>1200001142</v>
      </c>
      <c r="C37" t="s" s="146">
        <v>507</v>
      </c>
      <c r="D37" t="s" s="147">
        <v>530</v>
      </c>
      <c r="E37" t="s" s="146">
        <v>509</v>
      </c>
      <c r="F37" s="148"/>
      <c r="G37" s="149">
        <v>17.918</v>
      </c>
      <c r="H37" s="149">
        <f>F37:F37*G37:G37</f>
        <v>0</v>
      </c>
      <c r="I37" s="143"/>
    </row>
    <row r="38" ht="18" customHeight="1" hidden="1">
      <c r="A38" t="s" s="137">
        <v>506</v>
      </c>
      <c r="B38" s="138">
        <v>1200001342</v>
      </c>
      <c r="C38" t="s" s="139">
        <v>507</v>
      </c>
      <c r="D38" t="s" s="140">
        <v>531</v>
      </c>
      <c r="E38" t="s" s="139">
        <v>509</v>
      </c>
      <c r="F38" s="141"/>
      <c r="G38" s="150">
        <v>17.886</v>
      </c>
      <c r="H38" s="150">
        <f>F38:F38*G38:G38</f>
        <v>0</v>
      </c>
      <c r="I38" s="143"/>
    </row>
    <row r="39" ht="18" customHeight="1" hidden="1">
      <c r="A39" t="s" s="144">
        <v>506</v>
      </c>
      <c r="B39" s="145">
        <v>1200001105</v>
      </c>
      <c r="C39" t="s" s="146">
        <v>507</v>
      </c>
      <c r="D39" t="s" s="147">
        <v>532</v>
      </c>
      <c r="E39" t="s" s="146">
        <v>509</v>
      </c>
      <c r="F39" s="148"/>
      <c r="G39" s="151">
        <v>17.872</v>
      </c>
      <c r="H39" s="151">
        <f>F39:F39*G39:G39</f>
        <v>0</v>
      </c>
      <c r="I39" s="143"/>
    </row>
    <row r="40" ht="18" customHeight="1" hidden="1">
      <c r="A40" t="s" s="137">
        <v>506</v>
      </c>
      <c r="B40" s="138">
        <v>1200001143</v>
      </c>
      <c r="C40" t="s" s="139">
        <v>507</v>
      </c>
      <c r="D40" t="s" s="140">
        <v>533</v>
      </c>
      <c r="E40" t="s" s="139">
        <v>509</v>
      </c>
      <c r="F40" s="141"/>
      <c r="G40" s="142">
        <v>16.957</v>
      </c>
      <c r="H40" s="142">
        <f>F40:F40*G40:G40</f>
        <v>0</v>
      </c>
      <c r="I40" s="143"/>
    </row>
    <row r="41" ht="18" customHeight="1" hidden="1">
      <c r="A41" t="s" s="144">
        <v>506</v>
      </c>
      <c r="B41" s="145">
        <v>1200001348</v>
      </c>
      <c r="C41" t="s" s="146">
        <v>507</v>
      </c>
      <c r="D41" t="s" s="147">
        <v>534</v>
      </c>
      <c r="E41" t="s" s="146">
        <v>509</v>
      </c>
      <c r="F41" s="148"/>
      <c r="G41" s="149">
        <v>16.831</v>
      </c>
      <c r="H41" s="149">
        <f>F41:F41*G41:G41</f>
        <v>0</v>
      </c>
      <c r="I41" s="143"/>
    </row>
    <row r="42" ht="18" customHeight="1" hidden="1">
      <c r="A42" t="s" s="137">
        <v>506</v>
      </c>
      <c r="B42" s="138">
        <v>1200001479</v>
      </c>
      <c r="C42" t="s" s="139">
        <v>507</v>
      </c>
      <c r="D42" t="s" s="140">
        <v>535</v>
      </c>
      <c r="E42" t="s" s="139">
        <v>509</v>
      </c>
      <c r="F42" s="141"/>
      <c r="G42" s="150">
        <v>16.202</v>
      </c>
      <c r="H42" s="150">
        <f>F42:F42*G42:G42</f>
        <v>0</v>
      </c>
      <c r="I42" s="143"/>
    </row>
    <row r="43" ht="18" customHeight="1" hidden="1">
      <c r="A43" t="s" s="144">
        <v>506</v>
      </c>
      <c r="B43" s="145">
        <v>1200001476</v>
      </c>
      <c r="C43" t="s" s="146">
        <v>507</v>
      </c>
      <c r="D43" t="s" s="147">
        <v>536</v>
      </c>
      <c r="E43" t="s" s="146">
        <v>509</v>
      </c>
      <c r="F43" s="148"/>
      <c r="G43" s="149">
        <v>16.172</v>
      </c>
      <c r="H43" s="149">
        <f>F43:F43*G43:G43</f>
        <v>0</v>
      </c>
      <c r="I43" s="143"/>
    </row>
    <row r="44" ht="18" customHeight="1" hidden="1">
      <c r="A44" t="s" s="137">
        <v>506</v>
      </c>
      <c r="B44" s="138">
        <v>1800079926</v>
      </c>
      <c r="C44" t="s" s="139">
        <v>507</v>
      </c>
      <c r="D44" t="s" s="140">
        <v>537</v>
      </c>
      <c r="E44" t="s" s="139">
        <v>509</v>
      </c>
      <c r="F44" s="141"/>
      <c r="G44" s="142">
        <v>15.292</v>
      </c>
      <c r="H44" s="142">
        <f>F44:F44*G44:G44</f>
        <v>0</v>
      </c>
      <c r="I44" s="143"/>
    </row>
    <row r="45" ht="18" customHeight="1" hidden="1">
      <c r="A45" t="s" s="144">
        <v>506</v>
      </c>
      <c r="B45" s="145">
        <v>1200001344</v>
      </c>
      <c r="C45" t="s" s="146">
        <v>507</v>
      </c>
      <c r="D45" t="s" s="147">
        <v>538</v>
      </c>
      <c r="E45" t="s" s="146">
        <v>509</v>
      </c>
      <c r="F45" s="148"/>
      <c r="G45" s="149">
        <v>15.085</v>
      </c>
      <c r="H45" s="149">
        <f>F45:F45*G45:G45</f>
        <v>0</v>
      </c>
      <c r="I45" s="143"/>
    </row>
    <row r="46" ht="18" customHeight="1" hidden="1">
      <c r="A46" t="s" s="137">
        <v>506</v>
      </c>
      <c r="B46" s="138">
        <v>1200001102</v>
      </c>
      <c r="C46" t="s" s="139">
        <v>507</v>
      </c>
      <c r="D46" t="s" s="140">
        <v>539</v>
      </c>
      <c r="E46" t="s" s="139">
        <v>509</v>
      </c>
      <c r="F46" s="141"/>
      <c r="G46" s="150">
        <v>14.959</v>
      </c>
      <c r="H46" s="150">
        <f>F46:F46*G46:G46</f>
        <v>0</v>
      </c>
      <c r="I46" s="143"/>
    </row>
    <row r="47" ht="18" customHeight="1" hidden="1">
      <c r="A47" t="s" s="144">
        <v>506</v>
      </c>
      <c r="B47" s="145">
        <v>1800079928</v>
      </c>
      <c r="C47" t="s" s="146">
        <v>507</v>
      </c>
      <c r="D47" t="s" s="147">
        <v>540</v>
      </c>
      <c r="E47" t="s" s="146">
        <v>509</v>
      </c>
      <c r="F47" s="148"/>
      <c r="G47" s="151">
        <v>14.682</v>
      </c>
      <c r="H47" s="151">
        <f>F47:F47*G47:G47</f>
        <v>0</v>
      </c>
      <c r="I47" s="143"/>
    </row>
    <row r="48" ht="18" customHeight="1" hidden="1">
      <c r="A48" t="s" s="137">
        <v>506</v>
      </c>
      <c r="B48" s="138">
        <v>1200001248</v>
      </c>
      <c r="C48" t="s" s="139">
        <v>507</v>
      </c>
      <c r="D48" t="s" s="140">
        <v>541</v>
      </c>
      <c r="E48" t="s" s="139">
        <v>509</v>
      </c>
      <c r="F48" s="141"/>
      <c r="G48" s="142">
        <v>14.017</v>
      </c>
      <c r="H48" s="142">
        <f>F48:F48*G48:G48</f>
        <v>0</v>
      </c>
      <c r="I48" s="143"/>
    </row>
    <row r="49" ht="18" customHeight="1" hidden="1">
      <c r="A49" t="s" s="144">
        <v>506</v>
      </c>
      <c r="B49" s="145">
        <v>1200004148</v>
      </c>
      <c r="C49" t="s" s="146">
        <v>507</v>
      </c>
      <c r="D49" t="s" s="147">
        <v>542</v>
      </c>
      <c r="E49" t="s" s="146">
        <v>509</v>
      </c>
      <c r="F49" s="148"/>
      <c r="G49" s="149">
        <v>13.798</v>
      </c>
      <c r="H49" s="149">
        <f>F49:F49*G49:G49</f>
        <v>0</v>
      </c>
      <c r="I49" s="143"/>
    </row>
    <row r="50" ht="18" customHeight="1" hidden="1">
      <c r="A50" t="s" s="137">
        <v>506</v>
      </c>
      <c r="B50" s="138">
        <v>1200001467</v>
      </c>
      <c r="C50" t="s" s="139">
        <v>507</v>
      </c>
      <c r="D50" t="s" s="140">
        <v>543</v>
      </c>
      <c r="E50" t="s" s="139">
        <v>509</v>
      </c>
      <c r="F50" s="141"/>
      <c r="G50" s="142">
        <v>13.735</v>
      </c>
      <c r="H50" s="142">
        <f>F50:F50*G50:G50</f>
        <v>0</v>
      </c>
      <c r="I50" s="143"/>
    </row>
    <row r="51" ht="18" customHeight="1" hidden="1">
      <c r="A51" t="s" s="144">
        <v>506</v>
      </c>
      <c r="B51" s="145">
        <v>1200001278</v>
      </c>
      <c r="C51" t="s" s="146">
        <v>507</v>
      </c>
      <c r="D51" t="s" s="147">
        <v>544</v>
      </c>
      <c r="E51" t="s" s="146">
        <v>509</v>
      </c>
      <c r="F51" s="148"/>
      <c r="G51" s="151">
        <v>13.521</v>
      </c>
      <c r="H51" s="151">
        <f>F51:F51*G51:G51</f>
        <v>0</v>
      </c>
      <c r="I51" s="143"/>
    </row>
    <row r="52" ht="18" customHeight="1" hidden="1">
      <c r="A52" t="s" s="137">
        <v>506</v>
      </c>
      <c r="B52" s="138">
        <v>1200001033</v>
      </c>
      <c r="C52" t="s" s="139">
        <v>507</v>
      </c>
      <c r="D52" t="s" s="140">
        <v>545</v>
      </c>
      <c r="E52" t="s" s="139">
        <v>509</v>
      </c>
      <c r="F52" s="141"/>
      <c r="G52" s="150">
        <v>13.366</v>
      </c>
      <c r="H52" s="150">
        <f>F52:F52*G52:G52</f>
        <v>0</v>
      </c>
      <c r="I52" s="143"/>
    </row>
    <row r="53" ht="18" customHeight="1" hidden="1">
      <c r="A53" t="s" s="144">
        <v>506</v>
      </c>
      <c r="B53" s="145">
        <v>1200043113</v>
      </c>
      <c r="C53" t="s" s="146">
        <v>507</v>
      </c>
      <c r="D53" t="s" s="147">
        <v>546</v>
      </c>
      <c r="E53" t="s" s="146">
        <v>509</v>
      </c>
      <c r="F53" s="148"/>
      <c r="G53" s="149">
        <v>13.126</v>
      </c>
      <c r="H53" s="149">
        <f>F53:F53*G53:G53</f>
        <v>0</v>
      </c>
      <c r="I53" s="143"/>
    </row>
    <row r="54" ht="18" customHeight="1" hidden="1">
      <c r="A54" t="s" s="137">
        <v>506</v>
      </c>
      <c r="B54" s="138">
        <v>1200001433</v>
      </c>
      <c r="C54" t="s" s="139">
        <v>507</v>
      </c>
      <c r="D54" t="s" s="140">
        <v>547</v>
      </c>
      <c r="E54" t="s" s="139">
        <v>509</v>
      </c>
      <c r="F54" s="141"/>
      <c r="G54" s="142">
        <v>12.634</v>
      </c>
      <c r="H54" s="142">
        <f>F54:F54*G54:G54</f>
        <v>0</v>
      </c>
      <c r="I54" s="143"/>
    </row>
    <row r="55" ht="18" customHeight="1" hidden="1">
      <c r="A55" t="s" s="144">
        <v>506</v>
      </c>
      <c r="B55" s="145">
        <v>1200019769</v>
      </c>
      <c r="C55" t="s" s="146">
        <v>507</v>
      </c>
      <c r="D55" t="s" s="147">
        <v>548</v>
      </c>
      <c r="E55" t="s" s="146">
        <v>509</v>
      </c>
      <c r="F55" s="148"/>
      <c r="G55" s="149">
        <v>12.586</v>
      </c>
      <c r="H55" s="149">
        <f>F55:F55*G55:G55</f>
        <v>0</v>
      </c>
      <c r="I55" s="143"/>
    </row>
    <row r="56" ht="18" customHeight="1" hidden="1">
      <c r="A56" t="s" s="137">
        <v>506</v>
      </c>
      <c r="B56" s="138">
        <v>1200001430</v>
      </c>
      <c r="C56" t="s" s="139">
        <v>507</v>
      </c>
      <c r="D56" t="s" s="140">
        <v>549</v>
      </c>
      <c r="E56" t="s" s="139">
        <v>509</v>
      </c>
      <c r="F56" s="141"/>
      <c r="G56" s="142">
        <v>12.364</v>
      </c>
      <c r="H56" s="142">
        <f>F56:F56*G56:G56</f>
        <v>0</v>
      </c>
      <c r="I56" s="143"/>
    </row>
    <row r="57" ht="18" customHeight="1" hidden="1">
      <c r="A57" t="s" s="144">
        <v>506</v>
      </c>
      <c r="B57" s="145">
        <v>1200000991</v>
      </c>
      <c r="C57" t="s" s="146">
        <v>507</v>
      </c>
      <c r="D57" t="s" s="147">
        <v>550</v>
      </c>
      <c r="E57" t="s" s="146">
        <v>509</v>
      </c>
      <c r="F57" s="148"/>
      <c r="G57" s="151">
        <v>11.586</v>
      </c>
      <c r="H57" s="151">
        <f>F57:F57*G57:G57</f>
        <v>0</v>
      </c>
      <c r="I57" s="143"/>
    </row>
    <row r="58" ht="18" customHeight="1" hidden="1">
      <c r="A58" t="s" s="137">
        <v>506</v>
      </c>
      <c r="B58" s="138">
        <v>1200045786</v>
      </c>
      <c r="C58" t="s" s="139">
        <v>507</v>
      </c>
      <c r="D58" t="s" s="140">
        <v>551</v>
      </c>
      <c r="E58" t="s" s="139">
        <v>509</v>
      </c>
      <c r="F58" s="141"/>
      <c r="G58" s="150">
        <v>11.586</v>
      </c>
      <c r="H58" s="150">
        <f>F58:F58*G58:G58</f>
        <v>0</v>
      </c>
      <c r="I58" s="143"/>
    </row>
    <row r="59" ht="18" customHeight="1" hidden="1">
      <c r="A59" t="s" s="144">
        <v>506</v>
      </c>
      <c r="B59" s="145">
        <v>1200001290</v>
      </c>
      <c r="C59" t="s" s="146">
        <v>507</v>
      </c>
      <c r="D59" t="s" s="147">
        <v>552</v>
      </c>
      <c r="E59" t="s" s="146">
        <v>509</v>
      </c>
      <c r="F59" s="148"/>
      <c r="G59" s="149">
        <v>11.339</v>
      </c>
      <c r="H59" s="149">
        <f>F59:F59*G59:G59</f>
        <v>0</v>
      </c>
      <c r="I59" s="143"/>
    </row>
    <row r="60" ht="18" customHeight="1" hidden="1">
      <c r="A60" t="s" s="137">
        <v>506</v>
      </c>
      <c r="B60" s="138">
        <v>1200013185</v>
      </c>
      <c r="C60" t="s" s="139">
        <v>507</v>
      </c>
      <c r="D60" t="s" s="140">
        <v>553</v>
      </c>
      <c r="E60" t="s" s="139">
        <v>509</v>
      </c>
      <c r="F60" s="141"/>
      <c r="G60" s="150">
        <v>11.269</v>
      </c>
      <c r="H60" s="150">
        <f>F60:F60*G60:G60</f>
        <v>0</v>
      </c>
      <c r="I60" s="143"/>
    </row>
    <row r="61" ht="18" customHeight="1" hidden="1">
      <c r="A61" t="s" s="144">
        <v>506</v>
      </c>
      <c r="B61" s="145">
        <v>1200001432</v>
      </c>
      <c r="C61" t="s" s="146">
        <v>507</v>
      </c>
      <c r="D61" t="s" s="147">
        <v>554</v>
      </c>
      <c r="E61" t="s" s="146">
        <v>509</v>
      </c>
      <c r="F61" s="148"/>
      <c r="G61" s="151">
        <v>10.451</v>
      </c>
      <c r="H61" s="151">
        <f>F61:F61*G61:G61</f>
        <v>0</v>
      </c>
      <c r="I61" s="143"/>
    </row>
    <row r="62" ht="18" customHeight="1" hidden="1">
      <c r="A62" t="s" s="137">
        <v>506</v>
      </c>
      <c r="B62" s="138">
        <v>1200001029</v>
      </c>
      <c r="C62" t="s" s="139">
        <v>507</v>
      </c>
      <c r="D62" t="s" s="140">
        <v>555</v>
      </c>
      <c r="E62" t="s" s="139">
        <v>509</v>
      </c>
      <c r="F62" s="141"/>
      <c r="G62" s="150">
        <v>10.202</v>
      </c>
      <c r="H62" s="150">
        <f>F62:F62*G62:G62</f>
        <v>0</v>
      </c>
      <c r="I62" s="143"/>
    </row>
    <row r="63" ht="18" customHeight="1" hidden="1">
      <c r="A63" t="s" s="144">
        <v>506</v>
      </c>
      <c r="B63" s="145">
        <v>1200016474</v>
      </c>
      <c r="C63" t="s" s="146">
        <v>507</v>
      </c>
      <c r="D63" t="s" s="147">
        <v>556</v>
      </c>
      <c r="E63" t="s" s="146">
        <v>509</v>
      </c>
      <c r="F63" s="148"/>
      <c r="G63" s="151">
        <v>10.159</v>
      </c>
      <c r="H63" s="151">
        <f>F63:F63*G63:G63</f>
        <v>0</v>
      </c>
      <c r="I63" s="143"/>
    </row>
    <row r="64" ht="18" customHeight="1" hidden="1">
      <c r="A64" t="s" s="137">
        <v>506</v>
      </c>
      <c r="B64" s="138">
        <v>1200001364</v>
      </c>
      <c r="C64" t="s" s="139">
        <v>507</v>
      </c>
      <c r="D64" t="s" s="140">
        <v>557</v>
      </c>
      <c r="E64" t="s" s="139">
        <v>509</v>
      </c>
      <c r="F64" s="141"/>
      <c r="G64" s="142">
        <v>9.503</v>
      </c>
      <c r="H64" s="142">
        <f>F64:F64*G64:G64</f>
        <v>0</v>
      </c>
      <c r="I64" s="143"/>
    </row>
    <row r="65" ht="18" customHeight="1" hidden="1">
      <c r="A65" t="s" s="144">
        <v>506</v>
      </c>
      <c r="B65" s="145">
        <v>1200001206</v>
      </c>
      <c r="C65" t="s" s="146">
        <v>507</v>
      </c>
      <c r="D65" t="s" s="147">
        <v>558</v>
      </c>
      <c r="E65" t="s" s="146">
        <v>509</v>
      </c>
      <c r="F65" s="148"/>
      <c r="G65" s="151">
        <v>8.952</v>
      </c>
      <c r="H65" s="151">
        <f>F65:F65*G65:G65</f>
        <v>0</v>
      </c>
      <c r="I65" s="143"/>
    </row>
    <row r="66" ht="18" customHeight="1" hidden="1">
      <c r="A66" t="s" s="137">
        <v>506</v>
      </c>
      <c r="B66" s="138">
        <v>1200001298</v>
      </c>
      <c r="C66" t="s" s="139">
        <v>507</v>
      </c>
      <c r="D66" t="s" s="140">
        <v>559</v>
      </c>
      <c r="E66" t="s" s="139">
        <v>509</v>
      </c>
      <c r="F66" s="141"/>
      <c r="G66" s="150">
        <v>8.789</v>
      </c>
      <c r="H66" s="150">
        <f>F66:F66*G66:G66</f>
        <v>0</v>
      </c>
      <c r="I66" s="143"/>
    </row>
    <row r="67" ht="18" customHeight="1" hidden="1">
      <c r="A67" t="s" s="144">
        <v>506</v>
      </c>
      <c r="B67" s="145">
        <v>1200001203</v>
      </c>
      <c r="C67" t="s" s="146">
        <v>507</v>
      </c>
      <c r="D67" t="s" s="147">
        <v>560</v>
      </c>
      <c r="E67" t="s" s="146">
        <v>509</v>
      </c>
      <c r="F67" s="148"/>
      <c r="G67" s="151">
        <v>8.552</v>
      </c>
      <c r="H67" s="151">
        <f>F67:F67*G67:G67</f>
        <v>0</v>
      </c>
      <c r="I67" s="143"/>
    </row>
    <row r="68" ht="18" customHeight="1" hidden="1">
      <c r="A68" t="s" s="137">
        <v>506</v>
      </c>
      <c r="B68" s="138">
        <v>1200001205</v>
      </c>
      <c r="C68" t="s" s="139">
        <v>507</v>
      </c>
      <c r="D68" t="s" s="140">
        <v>561</v>
      </c>
      <c r="E68" t="s" s="139">
        <v>509</v>
      </c>
      <c r="F68" s="141"/>
      <c r="G68" s="150">
        <v>8.487</v>
      </c>
      <c r="H68" s="150">
        <f>F68:F68*G68:G68</f>
        <v>0</v>
      </c>
      <c r="I68" s="143"/>
    </row>
    <row r="69" ht="18" customHeight="1" hidden="1">
      <c r="A69" t="s" s="144">
        <v>506</v>
      </c>
      <c r="B69" s="145">
        <v>1200001301</v>
      </c>
      <c r="C69" t="s" s="146">
        <v>507</v>
      </c>
      <c r="D69" t="s" s="147">
        <v>562</v>
      </c>
      <c r="E69" t="s" s="146">
        <v>509</v>
      </c>
      <c r="F69" s="148"/>
      <c r="G69" s="151">
        <v>8.467000000000001</v>
      </c>
      <c r="H69" s="151">
        <f>F69:F69*G69:G69</f>
        <v>0</v>
      </c>
      <c r="I69" s="143"/>
    </row>
    <row r="70" ht="18" customHeight="1" hidden="1">
      <c r="A70" t="s" s="137">
        <v>506</v>
      </c>
      <c r="B70" s="138">
        <v>1200001297</v>
      </c>
      <c r="C70" t="s" s="139">
        <v>507</v>
      </c>
      <c r="D70" t="s" s="140">
        <v>563</v>
      </c>
      <c r="E70" t="s" s="139">
        <v>509</v>
      </c>
      <c r="F70" s="141"/>
      <c r="G70" s="150">
        <v>8.252000000000001</v>
      </c>
      <c r="H70" s="150">
        <f>F70:F70*G70:G70</f>
        <v>0</v>
      </c>
      <c r="I70" s="143"/>
    </row>
    <row r="71" ht="18" customHeight="1" hidden="1">
      <c r="A71" t="s" s="144">
        <v>506</v>
      </c>
      <c r="B71" s="145">
        <v>1200001200</v>
      </c>
      <c r="C71" t="s" s="146">
        <v>507</v>
      </c>
      <c r="D71" t="s" s="147">
        <v>564</v>
      </c>
      <c r="E71" t="s" s="146">
        <v>509</v>
      </c>
      <c r="F71" s="148"/>
      <c r="G71" s="151">
        <v>7.066</v>
      </c>
      <c r="H71" s="151">
        <f>F71:F71*G71:G71</f>
        <v>0</v>
      </c>
      <c r="I71" s="143"/>
    </row>
    <row r="72" ht="18" customHeight="1" hidden="1">
      <c r="A72" t="s" s="137">
        <v>506</v>
      </c>
      <c r="B72" s="138">
        <v>1100000639</v>
      </c>
      <c r="C72" t="s" s="139">
        <v>565</v>
      </c>
      <c r="D72" t="s" s="140">
        <v>566</v>
      </c>
      <c r="E72" t="s" s="139">
        <v>509</v>
      </c>
      <c r="F72" s="141"/>
      <c r="G72" s="142">
        <v>4.365</v>
      </c>
      <c r="H72" s="142">
        <f>F72:F72*G72:G72</f>
        <v>0</v>
      </c>
      <c r="I72" s="143"/>
    </row>
    <row r="73" ht="18" customHeight="1" hidden="1">
      <c r="A73" t="s" s="144">
        <v>506</v>
      </c>
      <c r="B73" s="145">
        <v>1100000406</v>
      </c>
      <c r="C73" t="s" s="146">
        <v>565</v>
      </c>
      <c r="D73" t="s" s="147">
        <v>567</v>
      </c>
      <c r="E73" t="s" s="146">
        <v>509</v>
      </c>
      <c r="F73" s="148"/>
      <c r="G73" s="149">
        <v>4.276</v>
      </c>
      <c r="H73" s="149">
        <f>F73:F73*G73:G73</f>
        <v>0</v>
      </c>
      <c r="I73" s="143"/>
    </row>
    <row r="74" ht="18" customHeight="1" hidden="1">
      <c r="A74" t="s" s="137">
        <v>506</v>
      </c>
      <c r="B74" s="138">
        <v>1100000425</v>
      </c>
      <c r="C74" t="s" s="139">
        <v>565</v>
      </c>
      <c r="D74" t="s" s="140">
        <v>568</v>
      </c>
      <c r="E74" t="s" s="139">
        <v>509</v>
      </c>
      <c r="F74" s="141"/>
      <c r="G74" s="150">
        <v>4.185</v>
      </c>
      <c r="H74" s="150">
        <f>F74:F74*G74:G74</f>
        <v>0</v>
      </c>
      <c r="I74" s="143"/>
    </row>
    <row r="75" ht="18" customHeight="1" hidden="1">
      <c r="A75" t="s" s="144">
        <v>506</v>
      </c>
      <c r="B75" s="145">
        <v>1100000420</v>
      </c>
      <c r="C75" t="s" s="146">
        <v>565</v>
      </c>
      <c r="D75" t="s" s="147">
        <v>569</v>
      </c>
      <c r="E75" t="s" s="146">
        <v>509</v>
      </c>
      <c r="F75" s="148"/>
      <c r="G75" s="151">
        <v>3.651</v>
      </c>
      <c r="H75" s="151">
        <f>F75:F75*G75:G75</f>
        <v>0</v>
      </c>
      <c r="I75" s="143"/>
    </row>
    <row r="76" ht="18" customHeight="1" hidden="1">
      <c r="A76" t="s" s="137">
        <v>506</v>
      </c>
      <c r="B76" s="138">
        <v>1100000408</v>
      </c>
      <c r="C76" t="s" s="139">
        <v>565</v>
      </c>
      <c r="D76" t="s" s="140">
        <v>570</v>
      </c>
      <c r="E76" t="s" s="139">
        <v>509</v>
      </c>
      <c r="F76" s="141"/>
      <c r="G76" s="150">
        <v>3.436</v>
      </c>
      <c r="H76" s="150">
        <f>F76:F76*G76:G76</f>
        <v>0</v>
      </c>
      <c r="I76" s="143"/>
    </row>
    <row r="77" ht="18" customHeight="1" hidden="1">
      <c r="A77" t="s" s="144">
        <v>506</v>
      </c>
      <c r="B77" s="145">
        <v>1100000415</v>
      </c>
      <c r="C77" t="s" s="146">
        <v>565</v>
      </c>
      <c r="D77" t="s" s="147">
        <v>571</v>
      </c>
      <c r="E77" t="s" s="146">
        <v>509</v>
      </c>
      <c r="F77" s="148"/>
      <c r="G77" s="149">
        <v>3.093</v>
      </c>
      <c r="H77" s="149">
        <f>F77:F77*G77:G77</f>
        <v>0</v>
      </c>
      <c r="I77" s="143"/>
    </row>
    <row r="78" ht="18" customHeight="1" hidden="1">
      <c r="A78" t="s" s="137">
        <v>506</v>
      </c>
      <c r="B78" s="138">
        <v>1100000423</v>
      </c>
      <c r="C78" t="s" s="139">
        <v>565</v>
      </c>
      <c r="D78" t="s" s="140">
        <v>572</v>
      </c>
      <c r="E78" t="s" s="139">
        <v>509</v>
      </c>
      <c r="F78" s="141"/>
      <c r="G78" s="150">
        <v>3.047</v>
      </c>
      <c r="H78" s="150">
        <f>F78:F78*G78:G78</f>
        <v>0</v>
      </c>
      <c r="I78" s="143"/>
    </row>
    <row r="79" ht="18" customHeight="1" hidden="1">
      <c r="A79" t="s" s="144">
        <v>506</v>
      </c>
      <c r="B79" s="145">
        <v>1100000418</v>
      </c>
      <c r="C79" t="s" s="146">
        <v>565</v>
      </c>
      <c r="D79" t="s" s="147">
        <v>573</v>
      </c>
      <c r="E79" t="s" s="146">
        <v>509</v>
      </c>
      <c r="F79" s="148"/>
      <c r="G79" s="151">
        <v>2.991</v>
      </c>
      <c r="H79" s="151">
        <f>F79:F79*G79:G79</f>
        <v>0</v>
      </c>
      <c r="I79" s="143"/>
    </row>
    <row r="80" ht="18" customHeight="1" hidden="1">
      <c r="A80" t="s" s="137">
        <v>506</v>
      </c>
      <c r="B80" s="138">
        <v>1100000689</v>
      </c>
      <c r="C80" t="s" s="139">
        <v>574</v>
      </c>
      <c r="D80" t="s" s="140">
        <v>575</v>
      </c>
      <c r="E80" t="s" s="139">
        <v>509</v>
      </c>
      <c r="F80" s="141"/>
      <c r="G80" s="142">
        <v>2.504</v>
      </c>
      <c r="H80" s="142">
        <f>F80:F80*G80:G80</f>
        <v>0</v>
      </c>
      <c r="I80" s="143"/>
    </row>
    <row r="81" ht="18" customHeight="1" hidden="1">
      <c r="A81" t="s" s="144">
        <v>506</v>
      </c>
      <c r="B81" s="145">
        <v>1100000754</v>
      </c>
      <c r="C81" t="s" s="146">
        <v>576</v>
      </c>
      <c r="D81" t="s" s="147">
        <v>577</v>
      </c>
      <c r="E81" t="s" s="146">
        <v>509</v>
      </c>
      <c r="F81" s="148"/>
      <c r="G81" s="149">
        <v>2.312</v>
      </c>
      <c r="H81" s="149">
        <f>F81:F81*G81:G81</f>
        <v>0</v>
      </c>
      <c r="I81" s="143"/>
    </row>
    <row r="82" ht="18" customHeight="1" hidden="1">
      <c r="A82" t="s" s="137">
        <v>506</v>
      </c>
      <c r="B82" s="138">
        <v>1100000959</v>
      </c>
      <c r="C82" t="s" s="139">
        <v>574</v>
      </c>
      <c r="D82" t="s" s="140">
        <v>578</v>
      </c>
      <c r="E82" t="s" s="139">
        <v>509</v>
      </c>
      <c r="F82" s="141"/>
      <c r="G82" s="142">
        <v>2.172</v>
      </c>
      <c r="H82" s="142">
        <f>F82:F82*G82:G82</f>
        <v>0</v>
      </c>
      <c r="I82" s="143"/>
    </row>
    <row r="83" ht="18" customHeight="1" hidden="1">
      <c r="A83" t="s" s="144">
        <v>506</v>
      </c>
      <c r="B83" s="145">
        <v>1200008289</v>
      </c>
      <c r="C83" t="s" s="146">
        <v>579</v>
      </c>
      <c r="D83" t="s" s="147">
        <v>580</v>
      </c>
      <c r="E83" t="s" s="146">
        <v>509</v>
      </c>
      <c r="F83" s="148"/>
      <c r="G83" s="151">
        <v>2.147</v>
      </c>
      <c r="H83" s="151">
        <f>F83:F83*G83:G83</f>
        <v>0</v>
      </c>
      <c r="I83" s="143"/>
    </row>
    <row r="84" ht="18" customHeight="1" hidden="1">
      <c r="A84" t="s" s="137">
        <v>506</v>
      </c>
      <c r="B84" s="138">
        <v>1100000683</v>
      </c>
      <c r="C84" t="s" s="139">
        <v>574</v>
      </c>
      <c r="D84" t="s" s="140">
        <v>581</v>
      </c>
      <c r="E84" t="s" s="139">
        <v>509</v>
      </c>
      <c r="F84" s="141"/>
      <c r="G84" s="150">
        <v>2.072</v>
      </c>
      <c r="H84" s="150">
        <f>F84:F84*G84:G84</f>
        <v>0</v>
      </c>
      <c r="I84" s="143"/>
    </row>
    <row r="85" ht="18" customHeight="1" hidden="1">
      <c r="A85" t="s" s="144">
        <v>506</v>
      </c>
      <c r="B85" s="145">
        <v>1100000889</v>
      </c>
      <c r="C85" t="s" s="146">
        <v>576</v>
      </c>
      <c r="D85" t="s" s="147">
        <v>582</v>
      </c>
      <c r="E85" t="s" s="146">
        <v>509</v>
      </c>
      <c r="F85" s="148"/>
      <c r="G85" s="151">
        <v>2.008</v>
      </c>
      <c r="H85" s="151">
        <f>F85:F85*G85:G85</f>
        <v>0</v>
      </c>
      <c r="I85" s="143"/>
    </row>
    <row r="86" ht="18" customHeight="1" hidden="1">
      <c r="A86" t="s" s="137">
        <v>506</v>
      </c>
      <c r="B86" s="138">
        <v>1100000647</v>
      </c>
      <c r="C86" t="s" s="139">
        <v>583</v>
      </c>
      <c r="D86" t="s" s="140">
        <v>584</v>
      </c>
      <c r="E86" t="s" s="139">
        <v>509</v>
      </c>
      <c r="F86" s="141"/>
      <c r="G86" s="142">
        <v>1.97</v>
      </c>
      <c r="H86" s="142">
        <f>F86:F86*G86:G86</f>
        <v>0</v>
      </c>
      <c r="I86" s="143"/>
    </row>
    <row r="87" ht="18" customHeight="1" hidden="1">
      <c r="A87" t="s" s="144">
        <v>506</v>
      </c>
      <c r="B87" s="145">
        <v>1100000851</v>
      </c>
      <c r="C87" t="s" s="146">
        <v>576</v>
      </c>
      <c r="D87" t="s" s="147">
        <v>585</v>
      </c>
      <c r="E87" t="s" s="146">
        <v>509</v>
      </c>
      <c r="F87" s="148"/>
      <c r="G87" s="149">
        <v>1.853</v>
      </c>
      <c r="H87" s="149">
        <f>F87:F87*G87:G87</f>
        <v>0</v>
      </c>
      <c r="I87" s="143"/>
    </row>
    <row r="88" ht="18" customHeight="1" hidden="1">
      <c r="A88" t="s" s="137">
        <v>506</v>
      </c>
      <c r="B88" s="138">
        <v>1100000755</v>
      </c>
      <c r="C88" t="s" s="139">
        <v>576</v>
      </c>
      <c r="D88" t="s" s="140">
        <v>586</v>
      </c>
      <c r="E88" t="s" s="139">
        <v>509</v>
      </c>
      <c r="F88" s="141"/>
      <c r="G88" s="142">
        <v>1.852</v>
      </c>
      <c r="H88" s="142">
        <f>F88:F88*G88:G88</f>
        <v>0</v>
      </c>
      <c r="I88" s="143"/>
    </row>
    <row r="89" ht="18" customHeight="1" hidden="1">
      <c r="A89" t="s" s="144">
        <v>506</v>
      </c>
      <c r="B89" s="145">
        <v>1100000756</v>
      </c>
      <c r="C89" t="s" s="146">
        <v>576</v>
      </c>
      <c r="D89" t="s" s="147">
        <v>587</v>
      </c>
      <c r="E89" t="s" s="146">
        <v>509</v>
      </c>
      <c r="F89" s="148"/>
      <c r="G89" s="149">
        <v>1.819</v>
      </c>
      <c r="H89" s="149">
        <f>F89:F89*G89:G89</f>
        <v>0</v>
      </c>
      <c r="I89" s="143"/>
    </row>
    <row r="90" ht="18" customHeight="1" hidden="1">
      <c r="A90" t="s" s="137">
        <v>506</v>
      </c>
      <c r="B90" s="138">
        <v>1100000855</v>
      </c>
      <c r="C90" t="s" s="139">
        <v>576</v>
      </c>
      <c r="D90" t="s" s="140">
        <v>588</v>
      </c>
      <c r="E90" t="s" s="139">
        <v>509</v>
      </c>
      <c r="F90" s="141"/>
      <c r="G90" s="142">
        <v>1.787</v>
      </c>
      <c r="H90" s="142">
        <f>F90:F90*G90:G90</f>
        <v>0</v>
      </c>
      <c r="I90" s="143"/>
    </row>
    <row r="91" ht="18" customHeight="1" hidden="1">
      <c r="A91" t="s" s="144">
        <v>506</v>
      </c>
      <c r="B91" s="145">
        <v>1100000974</v>
      </c>
      <c r="C91" t="s" s="146">
        <v>574</v>
      </c>
      <c r="D91" t="s" s="147">
        <v>589</v>
      </c>
      <c r="E91" t="s" s="146">
        <v>509</v>
      </c>
      <c r="F91" s="148"/>
      <c r="G91" s="149">
        <v>1.605</v>
      </c>
      <c r="H91" s="149">
        <f>F91:F91*G91:G91</f>
        <v>0</v>
      </c>
      <c r="I91" s="143"/>
    </row>
    <row r="92" ht="18" customHeight="1" hidden="1">
      <c r="A92" t="s" s="137">
        <v>506</v>
      </c>
      <c r="B92" s="138">
        <v>1100000976</v>
      </c>
      <c r="C92" t="s" s="139">
        <v>574</v>
      </c>
      <c r="D92" t="s" s="140">
        <v>590</v>
      </c>
      <c r="E92" t="s" s="139">
        <v>509</v>
      </c>
      <c r="F92" s="141"/>
      <c r="G92" s="142">
        <v>1.605</v>
      </c>
      <c r="H92" s="142">
        <f>F92:F92*G92:G92</f>
        <v>0</v>
      </c>
      <c r="I92" s="143"/>
    </row>
    <row r="93" ht="18" customHeight="1" hidden="1">
      <c r="A93" t="s" s="144">
        <v>506</v>
      </c>
      <c r="B93" s="145">
        <v>1100000839</v>
      </c>
      <c r="C93" t="s" s="146">
        <v>576</v>
      </c>
      <c r="D93" t="s" s="147">
        <v>591</v>
      </c>
      <c r="E93" t="s" s="146">
        <v>509</v>
      </c>
      <c r="F93" s="148"/>
      <c r="G93" s="151">
        <v>1.151</v>
      </c>
      <c r="H93" s="151">
        <f>F93:F93*G93:G93</f>
        <v>0</v>
      </c>
      <c r="I93" s="143"/>
    </row>
    <row r="94" ht="18" customHeight="1" hidden="1">
      <c r="A94" t="s" s="137">
        <v>506</v>
      </c>
      <c r="B94" s="138">
        <v>1200000034</v>
      </c>
      <c r="C94" t="s" s="139">
        <v>592</v>
      </c>
      <c r="D94" t="s" s="140">
        <v>593</v>
      </c>
      <c r="E94" t="s" s="139">
        <v>509</v>
      </c>
      <c r="F94" s="141"/>
      <c r="G94" s="150">
        <v>1.14</v>
      </c>
      <c r="H94" s="150">
        <f>F94:F94*G94:G94</f>
        <v>0</v>
      </c>
      <c r="I94" s="143"/>
    </row>
    <row r="95" ht="18" customHeight="1" hidden="1">
      <c r="A95" t="s" s="144">
        <v>506</v>
      </c>
      <c r="B95" s="145">
        <v>1200012005</v>
      </c>
      <c r="C95" t="s" s="146">
        <v>592</v>
      </c>
      <c r="D95" t="s" s="147">
        <v>594</v>
      </c>
      <c r="E95" t="s" s="146">
        <v>509</v>
      </c>
      <c r="F95" s="148"/>
      <c r="G95" s="151">
        <v>1.135</v>
      </c>
      <c r="H95" s="151">
        <f>F95:F95*G95:G95</f>
        <v>0</v>
      </c>
      <c r="I95" s="143"/>
    </row>
    <row r="96" ht="18" customHeight="1" hidden="1">
      <c r="A96" t="s" s="137">
        <v>506</v>
      </c>
      <c r="B96" s="138">
        <v>1200012004</v>
      </c>
      <c r="C96" t="s" s="139">
        <v>592</v>
      </c>
      <c r="D96" t="s" s="140">
        <v>595</v>
      </c>
      <c r="E96" t="s" s="139">
        <v>509</v>
      </c>
      <c r="F96" s="141"/>
      <c r="G96" s="150">
        <v>1.122</v>
      </c>
      <c r="H96" s="150">
        <f>F96:F96*G96:G96</f>
        <v>0</v>
      </c>
      <c r="I96" s="143"/>
    </row>
    <row r="97" ht="18" customHeight="1" hidden="1">
      <c r="A97" t="s" s="144">
        <v>506</v>
      </c>
      <c r="B97" s="145">
        <v>1100000505</v>
      </c>
      <c r="C97" t="s" s="146">
        <v>583</v>
      </c>
      <c r="D97" t="s" s="147">
        <v>596</v>
      </c>
      <c r="E97" t="s" s="146">
        <v>509</v>
      </c>
      <c r="F97" s="148"/>
      <c r="G97" s="151">
        <v>1.035</v>
      </c>
      <c r="H97" s="151">
        <f>F97:F97*G97:G97</f>
        <v>0</v>
      </c>
      <c r="I97" s="143"/>
    </row>
    <row r="98" ht="18" customHeight="1" hidden="1">
      <c r="A98" t="s" s="137">
        <v>506</v>
      </c>
      <c r="B98" s="138">
        <v>1100001038</v>
      </c>
      <c r="C98" t="s" s="139">
        <v>576</v>
      </c>
      <c r="D98" t="s" s="140">
        <v>597</v>
      </c>
      <c r="E98" t="s" s="139">
        <v>509</v>
      </c>
      <c r="F98" s="141"/>
      <c r="G98" s="142">
        <v>0.964</v>
      </c>
      <c r="H98" s="142">
        <f>F98:F98*G98:G98</f>
        <v>0</v>
      </c>
      <c r="I98" s="143"/>
    </row>
    <row r="99" ht="18" customHeight="1" hidden="1">
      <c r="A99" t="s" s="144">
        <v>506</v>
      </c>
      <c r="B99" s="145">
        <v>1100002422</v>
      </c>
      <c r="C99" t="s" s="146">
        <v>583</v>
      </c>
      <c r="D99" t="s" s="147">
        <v>598</v>
      </c>
      <c r="E99" t="s" s="146">
        <v>509</v>
      </c>
      <c r="F99" s="148"/>
      <c r="G99" s="149">
        <v>0.9379999999999999</v>
      </c>
      <c r="H99" s="149">
        <f>F99:F99*G99:G99</f>
        <v>0</v>
      </c>
      <c r="I99" s="143"/>
    </row>
    <row r="100" ht="18" customHeight="1" hidden="1">
      <c r="A100" t="s" s="137">
        <v>506</v>
      </c>
      <c r="B100" s="138">
        <v>1100000776</v>
      </c>
      <c r="C100" t="s" s="139">
        <v>574</v>
      </c>
      <c r="D100" t="s" s="140">
        <v>599</v>
      </c>
      <c r="E100" t="s" s="139">
        <v>509</v>
      </c>
      <c r="F100" s="141"/>
      <c r="G100" s="142">
        <v>0.922</v>
      </c>
      <c r="H100" s="142">
        <f>F100:F100*G100:G100</f>
        <v>0</v>
      </c>
      <c r="I100" s="143"/>
    </row>
    <row r="101" ht="18" customHeight="1" hidden="1">
      <c r="A101" t="s" s="144">
        <v>506</v>
      </c>
      <c r="B101" s="145">
        <v>1200039518</v>
      </c>
      <c r="C101" t="s" s="146">
        <v>592</v>
      </c>
      <c r="D101" t="s" s="147">
        <v>600</v>
      </c>
      <c r="E101" t="s" s="146">
        <v>509</v>
      </c>
      <c r="F101" s="148"/>
      <c r="G101" s="151">
        <v>0.884</v>
      </c>
      <c r="H101" s="151">
        <f>F101:F101*G101:G101</f>
        <v>0</v>
      </c>
      <c r="I101" s="143"/>
    </row>
    <row r="102" ht="18" customHeight="1" hidden="1">
      <c r="A102" t="s" s="137">
        <v>506</v>
      </c>
      <c r="B102" s="138">
        <v>1200044129</v>
      </c>
      <c r="C102" t="s" s="139">
        <v>592</v>
      </c>
      <c r="D102" t="s" s="140">
        <v>601</v>
      </c>
      <c r="E102" t="s" s="139">
        <v>509</v>
      </c>
      <c r="F102" s="141"/>
      <c r="G102" s="150">
        <v>0.875</v>
      </c>
      <c r="H102" s="150">
        <f>F102:F102*G102:G102</f>
        <v>0</v>
      </c>
      <c r="I102" s="143"/>
    </row>
    <row r="103" ht="18" customHeight="1" hidden="1">
      <c r="A103" t="s" s="144">
        <v>506</v>
      </c>
      <c r="B103" s="145">
        <v>1100000492</v>
      </c>
      <c r="C103" t="s" s="146">
        <v>583</v>
      </c>
      <c r="D103" t="s" s="147">
        <v>602</v>
      </c>
      <c r="E103" t="s" s="146">
        <v>509</v>
      </c>
      <c r="F103" s="148"/>
      <c r="G103" s="149">
        <v>0.842</v>
      </c>
      <c r="H103" s="149">
        <f>F103:F103*G103:G103</f>
        <v>0</v>
      </c>
      <c r="I103" s="143"/>
    </row>
    <row r="104" ht="18" customHeight="1" hidden="1">
      <c r="A104" t="s" s="137">
        <v>506</v>
      </c>
      <c r="B104" s="138">
        <v>1100000702</v>
      </c>
      <c r="C104" t="s" s="139">
        <v>574</v>
      </c>
      <c r="D104" t="s" s="140">
        <v>603</v>
      </c>
      <c r="E104" t="s" s="139">
        <v>509</v>
      </c>
      <c r="F104" s="141"/>
      <c r="G104" s="150">
        <v>0.798</v>
      </c>
      <c r="H104" s="150">
        <f>F104:F104*G104:G104</f>
        <v>0</v>
      </c>
      <c r="I104" s="143"/>
    </row>
    <row r="105" ht="18" customHeight="1" hidden="1">
      <c r="A105" t="s" s="144">
        <v>506</v>
      </c>
      <c r="B105" s="145">
        <v>1100002215</v>
      </c>
      <c r="C105" t="s" s="146">
        <v>576</v>
      </c>
      <c r="D105" t="s" s="147">
        <v>604</v>
      </c>
      <c r="E105" t="s" s="146">
        <v>509</v>
      </c>
      <c r="F105" s="148"/>
      <c r="G105" s="151">
        <v>0.789</v>
      </c>
      <c r="H105" s="151">
        <f>F105:F105*G105:G105</f>
        <v>0</v>
      </c>
      <c r="I105" s="143"/>
    </row>
    <row r="106" ht="18" customHeight="1" hidden="1">
      <c r="A106" t="s" s="137">
        <v>506</v>
      </c>
      <c r="B106" s="138">
        <v>1100001188</v>
      </c>
      <c r="C106" t="s" s="139">
        <v>576</v>
      </c>
      <c r="D106" t="s" s="140">
        <v>605</v>
      </c>
      <c r="E106" t="s" s="139">
        <v>509</v>
      </c>
      <c r="F106" s="141"/>
      <c r="G106" s="150">
        <v>0.787</v>
      </c>
      <c r="H106" s="150">
        <f>F106:F106*G106:G106</f>
        <v>0</v>
      </c>
      <c r="I106" s="143"/>
    </row>
    <row r="107" ht="18" customHeight="1" hidden="1">
      <c r="A107" t="s" s="144">
        <v>506</v>
      </c>
      <c r="B107" s="145">
        <v>1100003982</v>
      </c>
      <c r="C107" t="s" s="146">
        <v>576</v>
      </c>
      <c r="D107" t="s" s="147">
        <v>606</v>
      </c>
      <c r="E107" t="s" s="146">
        <v>509</v>
      </c>
      <c r="F107" s="148"/>
      <c r="G107" s="151">
        <v>0.763</v>
      </c>
      <c r="H107" s="151">
        <f>F107:F107*G107:G107</f>
        <v>0</v>
      </c>
      <c r="I107" s="143"/>
    </row>
    <row r="108" ht="18" customHeight="1" hidden="1">
      <c r="A108" t="s" s="137">
        <v>506</v>
      </c>
      <c r="B108" s="138">
        <v>1200004285</v>
      </c>
      <c r="C108" t="s" s="139">
        <v>576</v>
      </c>
      <c r="D108" t="s" s="140">
        <v>607</v>
      </c>
      <c r="E108" t="s" s="139">
        <v>509</v>
      </c>
      <c r="F108" s="141"/>
      <c r="G108" s="142">
        <v>0.743</v>
      </c>
      <c r="H108" s="142">
        <f>F108:F108*G108:G108</f>
        <v>0</v>
      </c>
      <c r="I108" s="143"/>
    </row>
    <row r="109" ht="18" customHeight="1" hidden="1">
      <c r="A109" t="s" s="144">
        <v>506</v>
      </c>
      <c r="B109" s="145">
        <v>1100000704</v>
      </c>
      <c r="C109" t="s" s="146">
        <v>574</v>
      </c>
      <c r="D109" t="s" s="147">
        <v>608</v>
      </c>
      <c r="E109" t="s" s="146">
        <v>509</v>
      </c>
      <c r="F109" s="148"/>
      <c r="G109" s="149">
        <v>0.743</v>
      </c>
      <c r="H109" s="149">
        <f>F109:F109*G109:G109</f>
        <v>0</v>
      </c>
      <c r="I109" s="143"/>
    </row>
    <row r="110" ht="18" customHeight="1" hidden="1">
      <c r="A110" t="s" s="137">
        <v>506</v>
      </c>
      <c r="B110" s="138">
        <v>1100000676</v>
      </c>
      <c r="C110" t="s" s="139">
        <v>574</v>
      </c>
      <c r="D110" t="s" s="140">
        <v>609</v>
      </c>
      <c r="E110" t="s" s="139">
        <v>509</v>
      </c>
      <c r="F110" s="141"/>
      <c r="G110" s="142">
        <v>0.726</v>
      </c>
      <c r="H110" s="142">
        <f>F110:F110*G110:G110</f>
        <v>0</v>
      </c>
      <c r="I110" s="143"/>
    </row>
    <row r="111" ht="18" customHeight="1" hidden="1">
      <c r="A111" t="s" s="144">
        <v>506</v>
      </c>
      <c r="B111" s="145">
        <v>1100000484</v>
      </c>
      <c r="C111" t="s" s="146">
        <v>583</v>
      </c>
      <c r="D111" t="s" s="147">
        <v>610</v>
      </c>
      <c r="E111" t="s" s="146">
        <v>509</v>
      </c>
      <c r="F111" s="148"/>
      <c r="G111" s="151">
        <v>0.718</v>
      </c>
      <c r="H111" s="151">
        <f>F111:F111*G111:G111</f>
        <v>0</v>
      </c>
      <c r="I111" s="143"/>
    </row>
    <row r="112" ht="18" customHeight="1" hidden="1">
      <c r="A112" t="s" s="137">
        <v>506</v>
      </c>
      <c r="B112" s="138">
        <v>1100003983</v>
      </c>
      <c r="C112" t="s" s="139">
        <v>576</v>
      </c>
      <c r="D112" t="s" s="140">
        <v>611</v>
      </c>
      <c r="E112" t="s" s="139">
        <v>509</v>
      </c>
      <c r="F112" s="141"/>
      <c r="G112" s="150">
        <v>0.716</v>
      </c>
      <c r="H112" s="150">
        <f>F112:F112*G112:G112</f>
        <v>0</v>
      </c>
      <c r="I112" s="143"/>
    </row>
    <row r="113" ht="18" customHeight="1" hidden="1">
      <c r="A113" t="s" s="144">
        <v>506</v>
      </c>
      <c r="B113" s="145">
        <v>1100000757</v>
      </c>
      <c r="C113" t="s" s="146">
        <v>574</v>
      </c>
      <c r="D113" t="s" s="147">
        <v>612</v>
      </c>
      <c r="E113" t="s" s="146">
        <v>509</v>
      </c>
      <c r="F113" s="148"/>
      <c r="G113" s="149">
        <v>0.705</v>
      </c>
      <c r="H113" s="149">
        <f>F113:F113*G113:G113</f>
        <v>0</v>
      </c>
      <c r="I113" s="143"/>
    </row>
    <row r="114" ht="18" customHeight="1" hidden="1">
      <c r="A114" t="s" s="137">
        <v>506</v>
      </c>
      <c r="B114" s="138">
        <v>1800003946</v>
      </c>
      <c r="C114" t="s" s="139">
        <v>574</v>
      </c>
      <c r="D114" t="s" s="140">
        <v>613</v>
      </c>
      <c r="E114" t="s" s="139">
        <v>509</v>
      </c>
      <c r="F114" s="141"/>
      <c r="G114" s="150">
        <v>0.6870000000000001</v>
      </c>
      <c r="H114" s="150">
        <f>F114:F114*G114:G114</f>
        <v>0</v>
      </c>
      <c r="I114" s="143"/>
    </row>
    <row r="115" ht="18" customHeight="1" hidden="1">
      <c r="A115" t="s" s="144">
        <v>506</v>
      </c>
      <c r="B115" s="145">
        <v>1100000494</v>
      </c>
      <c r="C115" t="s" s="146">
        <v>583</v>
      </c>
      <c r="D115" t="s" s="147">
        <v>614</v>
      </c>
      <c r="E115" t="s" s="146">
        <v>509</v>
      </c>
      <c r="F115" s="148"/>
      <c r="G115" s="149">
        <v>0.664</v>
      </c>
      <c r="H115" s="149">
        <f>F115:F115*G115:G115</f>
        <v>0</v>
      </c>
      <c r="I115" s="143"/>
    </row>
    <row r="116" ht="18" customHeight="1" hidden="1">
      <c r="A116" t="s" s="137">
        <v>506</v>
      </c>
      <c r="B116" s="138">
        <v>1100004253</v>
      </c>
      <c r="C116" t="s" s="139">
        <v>574</v>
      </c>
      <c r="D116" t="s" s="140">
        <v>615</v>
      </c>
      <c r="E116" t="s" s="139">
        <v>509</v>
      </c>
      <c r="F116" s="141"/>
      <c r="G116" s="142">
        <v>0.664</v>
      </c>
      <c r="H116" s="142">
        <f>F116:F116*G116:G116</f>
        <v>0</v>
      </c>
      <c r="I116" s="143"/>
    </row>
    <row r="117" ht="18" customHeight="1" hidden="1">
      <c r="A117" t="s" s="144">
        <v>506</v>
      </c>
      <c r="B117" s="145">
        <v>1100000806</v>
      </c>
      <c r="C117" t="s" s="146">
        <v>576</v>
      </c>
      <c r="D117" t="s" s="147">
        <v>616</v>
      </c>
      <c r="E117" t="s" s="146">
        <v>509</v>
      </c>
      <c r="F117" s="148"/>
      <c r="G117" s="149">
        <v>0.658</v>
      </c>
      <c r="H117" s="149">
        <f>F117:F117*G117:G117</f>
        <v>0</v>
      </c>
      <c r="I117" s="143"/>
    </row>
    <row r="118" ht="18" customHeight="1" hidden="1">
      <c r="A118" t="s" s="137">
        <v>506</v>
      </c>
      <c r="B118" s="138">
        <v>1100004399</v>
      </c>
      <c r="C118" t="s" s="139">
        <v>583</v>
      </c>
      <c r="D118" t="s" s="140">
        <v>617</v>
      </c>
      <c r="E118" t="s" s="139">
        <v>509</v>
      </c>
      <c r="F118" s="141"/>
      <c r="G118" s="142">
        <v>0.643</v>
      </c>
      <c r="H118" s="142">
        <f>F118:F118*G118:G118</f>
        <v>0</v>
      </c>
      <c r="I118" s="143"/>
    </row>
    <row r="119" ht="18" customHeight="1" hidden="1">
      <c r="A119" t="s" s="144">
        <v>506</v>
      </c>
      <c r="B119" s="145">
        <v>1100000804</v>
      </c>
      <c r="C119" t="s" s="146">
        <v>576</v>
      </c>
      <c r="D119" t="s" s="147">
        <v>618</v>
      </c>
      <c r="E119" t="s" s="146">
        <v>509</v>
      </c>
      <c r="F119" s="148"/>
      <c r="G119" s="149">
        <v>0.621</v>
      </c>
      <c r="H119" s="149">
        <f>F119:F119*G119:G119</f>
        <v>0</v>
      </c>
      <c r="I119" s="143"/>
    </row>
    <row r="120" ht="18" customHeight="1" hidden="1">
      <c r="A120" t="s" s="137">
        <v>506</v>
      </c>
      <c r="B120" s="138">
        <v>1100002803</v>
      </c>
      <c r="C120" t="s" s="139">
        <v>574</v>
      </c>
      <c r="D120" t="s" s="140">
        <v>619</v>
      </c>
      <c r="E120" t="s" s="139">
        <v>509</v>
      </c>
      <c r="F120" s="141"/>
      <c r="G120" s="150">
        <v>0.613</v>
      </c>
      <c r="H120" s="150">
        <f>F120:F120*G120:G120</f>
        <v>0</v>
      </c>
      <c r="I120" s="143"/>
    </row>
    <row r="121" ht="18" customHeight="1" hidden="1">
      <c r="A121" t="s" s="144">
        <v>506</v>
      </c>
      <c r="B121" s="145">
        <v>1800078798</v>
      </c>
      <c r="C121" t="s" s="146">
        <v>574</v>
      </c>
      <c r="D121" t="s" s="147">
        <v>620</v>
      </c>
      <c r="E121" t="s" s="146">
        <v>509</v>
      </c>
      <c r="F121" s="148"/>
      <c r="G121" s="151">
        <v>0.612</v>
      </c>
      <c r="H121" s="151">
        <f>F121:F121*G121:G121</f>
        <v>0</v>
      </c>
      <c r="I121" s="143"/>
    </row>
    <row r="122" ht="18" customHeight="1" hidden="1">
      <c r="A122" t="s" s="137">
        <v>506</v>
      </c>
      <c r="B122" s="138">
        <v>1100002800</v>
      </c>
      <c r="C122" t="s" s="139">
        <v>574</v>
      </c>
      <c r="D122" t="s" s="140">
        <v>621</v>
      </c>
      <c r="E122" t="s" s="139">
        <v>509</v>
      </c>
      <c r="F122" s="141"/>
      <c r="G122" s="150">
        <v>0.609</v>
      </c>
      <c r="H122" s="150">
        <f>F122:F122*G122:G122</f>
        <v>0</v>
      </c>
      <c r="I122" s="143"/>
    </row>
    <row r="123" ht="18" customHeight="1" hidden="1">
      <c r="A123" t="s" s="144">
        <v>506</v>
      </c>
      <c r="B123" s="145">
        <v>1100000506</v>
      </c>
      <c r="C123" t="s" s="146">
        <v>583</v>
      </c>
      <c r="D123" t="s" s="147">
        <v>622</v>
      </c>
      <c r="E123" t="s" s="146">
        <v>509</v>
      </c>
      <c r="F123" s="148"/>
      <c r="G123" s="149">
        <v>0.581</v>
      </c>
      <c r="H123" s="149">
        <f>F123:F123*G123:G123</f>
        <v>0</v>
      </c>
      <c r="I123" s="143"/>
    </row>
    <row r="124" ht="18" customHeight="1" hidden="1">
      <c r="A124" t="s" s="137">
        <v>506</v>
      </c>
      <c r="B124" s="138">
        <v>1100000811</v>
      </c>
      <c r="C124" t="s" s="139">
        <v>576</v>
      </c>
      <c r="D124" t="s" s="140">
        <v>623</v>
      </c>
      <c r="E124" t="s" s="139">
        <v>509</v>
      </c>
      <c r="F124" s="141"/>
      <c r="G124" s="142">
        <v>0.581</v>
      </c>
      <c r="H124" s="142">
        <f>F124:F124*G124:G124</f>
        <v>0</v>
      </c>
      <c r="I124" s="143"/>
    </row>
    <row r="125" ht="18" customHeight="1" hidden="1">
      <c r="A125" t="s" s="144">
        <v>506</v>
      </c>
      <c r="B125" s="145">
        <v>1100000808</v>
      </c>
      <c r="C125" t="s" s="146">
        <v>576</v>
      </c>
      <c r="D125" t="s" s="147">
        <v>624</v>
      </c>
      <c r="E125" t="s" s="146">
        <v>509</v>
      </c>
      <c r="F125" s="148"/>
      <c r="G125" s="149">
        <v>0.571</v>
      </c>
      <c r="H125" s="149">
        <f>F125:F125*G125:G125</f>
        <v>0</v>
      </c>
      <c r="I125" s="143"/>
    </row>
    <row r="126" ht="18" customHeight="1" hidden="1">
      <c r="A126" t="s" s="137">
        <v>506</v>
      </c>
      <c r="B126" s="138">
        <v>1100000809</v>
      </c>
      <c r="C126" t="s" s="139">
        <v>576</v>
      </c>
      <c r="D126" t="s" s="140">
        <v>625</v>
      </c>
      <c r="E126" t="s" s="139">
        <v>509</v>
      </c>
      <c r="F126" s="141"/>
      <c r="G126" s="142">
        <v>0.54</v>
      </c>
      <c r="H126" s="142">
        <f>F126:F126*G126:G126</f>
        <v>0</v>
      </c>
      <c r="I126" s="143"/>
    </row>
    <row r="127" ht="18" customHeight="1" hidden="1">
      <c r="A127" t="s" s="144">
        <v>506</v>
      </c>
      <c r="B127" s="145">
        <v>1100000819</v>
      </c>
      <c r="C127" t="s" s="146">
        <v>576</v>
      </c>
      <c r="D127" t="s" s="147">
        <v>626</v>
      </c>
      <c r="E127" t="s" s="146">
        <v>509</v>
      </c>
      <c r="F127" s="148"/>
      <c r="G127" s="149">
        <v>0.54</v>
      </c>
      <c r="H127" s="149">
        <f>F127:F127*G127:G127</f>
        <v>0</v>
      </c>
      <c r="I127" s="143"/>
    </row>
    <row r="128" ht="18" customHeight="1" hidden="1">
      <c r="A128" t="s" s="137">
        <v>506</v>
      </c>
      <c r="B128" s="138">
        <v>1800003945</v>
      </c>
      <c r="C128" t="s" s="139">
        <v>574</v>
      </c>
      <c r="D128" t="s" s="140">
        <v>627</v>
      </c>
      <c r="E128" t="s" s="139">
        <v>509</v>
      </c>
      <c r="F128" s="141"/>
      <c r="G128" s="142">
        <v>0.53</v>
      </c>
      <c r="H128" s="142">
        <f>F128:F128*G128:G128</f>
        <v>0</v>
      </c>
      <c r="I128" s="143"/>
    </row>
    <row r="129" ht="18" customHeight="1" hidden="1">
      <c r="A129" t="s" s="144">
        <v>506</v>
      </c>
      <c r="B129" s="145">
        <v>1800003527</v>
      </c>
      <c r="C129" t="s" s="146">
        <v>574</v>
      </c>
      <c r="D129" t="s" s="147">
        <v>628</v>
      </c>
      <c r="E129" t="s" s="146">
        <v>509</v>
      </c>
      <c r="F129" s="148"/>
      <c r="G129" s="149">
        <v>0.528</v>
      </c>
      <c r="H129" s="149">
        <f>F129:F129*G129:G129</f>
        <v>0</v>
      </c>
      <c r="I129" s="143"/>
    </row>
    <row r="130" ht="18" customHeight="1" hidden="1">
      <c r="A130" t="s" s="137">
        <v>506</v>
      </c>
      <c r="B130" s="138">
        <v>1800003948</v>
      </c>
      <c r="C130" t="s" s="139">
        <v>574</v>
      </c>
      <c r="D130" t="s" s="140">
        <v>629</v>
      </c>
      <c r="E130" t="s" s="139">
        <v>509</v>
      </c>
      <c r="F130" s="141"/>
      <c r="G130" s="142">
        <v>0.528</v>
      </c>
      <c r="H130" s="142">
        <f>F130:F130*G130:G130</f>
        <v>0</v>
      </c>
      <c r="I130" s="143"/>
    </row>
    <row r="131" ht="18" customHeight="1" hidden="1">
      <c r="A131" t="s" s="144">
        <v>506</v>
      </c>
      <c r="B131" s="145">
        <v>1800021286</v>
      </c>
      <c r="C131" t="s" s="146">
        <v>574</v>
      </c>
      <c r="D131" t="s" s="147">
        <v>630</v>
      </c>
      <c r="E131" t="s" s="146">
        <v>509</v>
      </c>
      <c r="F131" s="148"/>
      <c r="G131" s="149">
        <v>0.519</v>
      </c>
      <c r="H131" s="149">
        <f>F131:F131*G131:G131</f>
        <v>0</v>
      </c>
      <c r="I131" s="143"/>
    </row>
    <row r="132" ht="18" customHeight="1" hidden="1">
      <c r="A132" t="s" s="137">
        <v>506</v>
      </c>
      <c r="B132" s="138">
        <v>1100000486</v>
      </c>
      <c r="C132" t="s" s="139">
        <v>583</v>
      </c>
      <c r="D132" t="s" s="140">
        <v>631</v>
      </c>
      <c r="E132" t="s" s="139">
        <v>509</v>
      </c>
      <c r="F132" s="141"/>
      <c r="G132" s="150">
        <v>0.469</v>
      </c>
      <c r="H132" s="150">
        <f>F132:F132*G132:G132</f>
        <v>0</v>
      </c>
      <c r="I132" s="143"/>
    </row>
    <row r="133" ht="18" customHeight="1" hidden="1">
      <c r="A133" t="s" s="144">
        <v>506</v>
      </c>
      <c r="B133" s="145">
        <v>1100000883</v>
      </c>
      <c r="C133" t="s" s="146">
        <v>574</v>
      </c>
      <c r="D133" t="s" s="147">
        <v>632</v>
      </c>
      <c r="E133" t="s" s="146">
        <v>633</v>
      </c>
      <c r="F133" s="148"/>
      <c r="G133" s="149">
        <v>9.103999999999999</v>
      </c>
      <c r="H133" s="149">
        <f>F133:F133*G133:G133</f>
        <v>0</v>
      </c>
      <c r="I133" s="143"/>
    </row>
    <row r="134" ht="18" customHeight="1" hidden="1">
      <c r="A134" t="s" s="137">
        <v>506</v>
      </c>
      <c r="B134" s="138">
        <v>1800106308</v>
      </c>
      <c r="C134" t="s" s="139">
        <v>592</v>
      </c>
      <c r="D134" t="s" s="140">
        <v>634</v>
      </c>
      <c r="E134" t="s" s="139">
        <v>633</v>
      </c>
      <c r="F134" s="141"/>
      <c r="G134" s="142">
        <v>4.103</v>
      </c>
      <c r="H134" s="142">
        <f>F134:F134*G134:G134</f>
        <v>0</v>
      </c>
      <c r="I134" s="143"/>
    </row>
    <row r="135" ht="18" customHeight="1" hidden="1">
      <c r="A135" t="s" s="144">
        <v>506</v>
      </c>
      <c r="B135" s="145">
        <v>1200059938</v>
      </c>
      <c r="C135" t="s" s="146">
        <v>592</v>
      </c>
      <c r="D135" t="s" s="147">
        <v>635</v>
      </c>
      <c r="E135" t="s" s="146">
        <v>633</v>
      </c>
      <c r="F135" s="148"/>
      <c r="G135" s="151">
        <v>4.059</v>
      </c>
      <c r="H135" s="151">
        <f>F135:F135*G135:G135</f>
        <v>0</v>
      </c>
      <c r="I135" s="143"/>
    </row>
    <row r="136" ht="18" customHeight="1" hidden="1">
      <c r="A136" t="s" s="137">
        <v>506</v>
      </c>
      <c r="B136" s="138">
        <v>1200052454</v>
      </c>
      <c r="C136" t="s" s="139">
        <v>592</v>
      </c>
      <c r="D136" t="s" s="140">
        <v>636</v>
      </c>
      <c r="E136" t="s" s="139">
        <v>633</v>
      </c>
      <c r="F136" s="141"/>
      <c r="G136" s="142">
        <v>4.009</v>
      </c>
      <c r="H136" s="142">
        <f>F136:F136*G136:G136</f>
        <v>0</v>
      </c>
      <c r="I136" s="143"/>
    </row>
    <row r="137" ht="18" customHeight="1" hidden="1">
      <c r="A137" t="s" s="144">
        <v>506</v>
      </c>
      <c r="B137" s="145">
        <v>1200000102</v>
      </c>
      <c r="C137" t="s" s="146">
        <v>592</v>
      </c>
      <c r="D137" t="s" s="147">
        <v>637</v>
      </c>
      <c r="E137" t="s" s="146">
        <v>633</v>
      </c>
      <c r="F137" s="148"/>
      <c r="G137" s="151">
        <v>3.887</v>
      </c>
      <c r="H137" s="151">
        <f>F137:F137*G137:G137</f>
        <v>0</v>
      </c>
      <c r="I137" s="143"/>
    </row>
    <row r="138" ht="18" customHeight="1" hidden="1">
      <c r="A138" t="s" s="137">
        <v>506</v>
      </c>
      <c r="B138" s="138">
        <v>1200000056</v>
      </c>
      <c r="C138" t="s" s="139">
        <v>592</v>
      </c>
      <c r="D138" t="s" s="140">
        <v>638</v>
      </c>
      <c r="E138" t="s" s="139">
        <v>633</v>
      </c>
      <c r="F138" s="141"/>
      <c r="G138" s="142">
        <v>3.657</v>
      </c>
      <c r="H138" s="142">
        <f>F138:F138*G138:G138</f>
        <v>0</v>
      </c>
      <c r="I138" s="143"/>
    </row>
    <row r="139" ht="18" customHeight="1" hidden="1">
      <c r="A139" t="s" s="144">
        <v>506</v>
      </c>
      <c r="B139" s="145">
        <v>1200000137</v>
      </c>
      <c r="C139" t="s" s="146">
        <v>592</v>
      </c>
      <c r="D139" t="s" s="147">
        <v>639</v>
      </c>
      <c r="E139" t="s" s="146">
        <v>633</v>
      </c>
      <c r="F139" s="148"/>
      <c r="G139" s="149">
        <v>3.657</v>
      </c>
      <c r="H139" s="149">
        <f>F139:F139*G139:G139</f>
        <v>0</v>
      </c>
      <c r="I139" s="143"/>
    </row>
    <row r="140" ht="18" customHeight="1" hidden="1">
      <c r="A140" t="s" s="137">
        <v>506</v>
      </c>
      <c r="B140" s="138">
        <v>1200000187</v>
      </c>
      <c r="C140" t="s" s="139">
        <v>592</v>
      </c>
      <c r="D140" t="s" s="140">
        <v>640</v>
      </c>
      <c r="E140" t="s" s="139">
        <v>633</v>
      </c>
      <c r="F140" s="141"/>
      <c r="G140" s="150">
        <v>3.544</v>
      </c>
      <c r="H140" s="150">
        <f>F140:F140*G140:G140</f>
        <v>0</v>
      </c>
      <c r="I140" s="143"/>
    </row>
    <row r="141" ht="18" customHeight="1" hidden="1">
      <c r="A141" t="s" s="144">
        <v>506</v>
      </c>
      <c r="B141" s="145">
        <v>1200000029</v>
      </c>
      <c r="C141" t="s" s="146">
        <v>592</v>
      </c>
      <c r="D141" t="s" s="147">
        <v>641</v>
      </c>
      <c r="E141" t="s" s="146">
        <v>633</v>
      </c>
      <c r="F141" s="148"/>
      <c r="G141" s="149">
        <v>3.341</v>
      </c>
      <c r="H141" s="149">
        <f>F141:F141*G141:G141</f>
        <v>0</v>
      </c>
      <c r="I141" s="143"/>
    </row>
    <row r="142" ht="18" customHeight="1" hidden="1">
      <c r="A142" t="s" s="137">
        <v>506</v>
      </c>
      <c r="B142" s="138">
        <v>1200000128</v>
      </c>
      <c r="C142" t="s" s="139">
        <v>592</v>
      </c>
      <c r="D142" t="s" s="140">
        <v>642</v>
      </c>
      <c r="E142" t="s" s="139">
        <v>633</v>
      </c>
      <c r="F142" s="141"/>
      <c r="G142" s="150">
        <v>3.17</v>
      </c>
      <c r="H142" s="150">
        <f>F142:F142*G142:G142</f>
        <v>0</v>
      </c>
      <c r="I142" s="143"/>
    </row>
    <row r="143" ht="18" customHeight="1" hidden="1">
      <c r="A143" t="s" s="144">
        <v>506</v>
      </c>
      <c r="B143" s="145">
        <v>1200000132</v>
      </c>
      <c r="C143" t="s" s="146">
        <v>592</v>
      </c>
      <c r="D143" t="s" s="147">
        <v>643</v>
      </c>
      <c r="E143" t="s" s="146">
        <v>633</v>
      </c>
      <c r="F143" s="148"/>
      <c r="G143" s="151">
        <v>3.043</v>
      </c>
      <c r="H143" s="151">
        <f>F143:F143*G143:G143</f>
        <v>0</v>
      </c>
      <c r="I143" s="143"/>
    </row>
    <row r="144" ht="18" customHeight="1" hidden="1">
      <c r="A144" t="s" s="137">
        <v>506</v>
      </c>
      <c r="B144" s="138">
        <v>1200003455</v>
      </c>
      <c r="C144" t="s" s="139">
        <v>592</v>
      </c>
      <c r="D144" t="s" s="140">
        <v>644</v>
      </c>
      <c r="E144" t="s" s="139">
        <v>633</v>
      </c>
      <c r="F144" s="141"/>
      <c r="G144" s="142">
        <v>3.007</v>
      </c>
      <c r="H144" s="142">
        <f>F144:F144*G144:G144</f>
        <v>0</v>
      </c>
      <c r="I144" s="143"/>
    </row>
    <row r="145" ht="18" customHeight="1" hidden="1">
      <c r="A145" t="s" s="144">
        <v>645</v>
      </c>
      <c r="B145" s="145">
        <v>400244</v>
      </c>
      <c r="C145" t="s" s="146">
        <v>646</v>
      </c>
      <c r="D145" t="s" s="147">
        <v>647</v>
      </c>
      <c r="E145" t="s" s="146">
        <v>20</v>
      </c>
      <c r="F145" s="148"/>
      <c r="G145" s="149">
        <f t="shared" si="130" ref="G145:G151">8.55/0.5</f>
        <v>17.1</v>
      </c>
      <c r="H145" s="149">
        <f>F145:F145*G145:G145</f>
        <v>0</v>
      </c>
      <c r="I145" s="143"/>
    </row>
    <row r="146" ht="18" customHeight="1" hidden="1">
      <c r="A146" t="s" s="137">
        <v>645</v>
      </c>
      <c r="B146" s="138">
        <v>420154</v>
      </c>
      <c r="C146" t="s" s="139">
        <v>646</v>
      </c>
      <c r="D146" t="s" s="140">
        <v>648</v>
      </c>
      <c r="E146" t="s" s="139">
        <v>20</v>
      </c>
      <c r="F146" s="141"/>
      <c r="G146" s="150">
        <f>12.65/0.6</f>
        <v>21.0833333333333</v>
      </c>
      <c r="H146" s="150">
        <f>F146:F146*G146:G146</f>
        <v>0</v>
      </c>
      <c r="I146" s="143"/>
    </row>
    <row r="147" ht="18" customHeight="1" hidden="1">
      <c r="A147" t="s" s="144">
        <v>645</v>
      </c>
      <c r="B147" s="145">
        <v>403116</v>
      </c>
      <c r="C147" t="s" s="146">
        <v>646</v>
      </c>
      <c r="D147" t="s" s="147">
        <v>649</v>
      </c>
      <c r="E147" t="s" s="146">
        <v>650</v>
      </c>
      <c r="F147" s="148"/>
      <c r="G147" s="149">
        <f>30.5/25</f>
        <v>1.22</v>
      </c>
      <c r="H147" s="149">
        <f>F147:F147*G147:G147</f>
        <v>0</v>
      </c>
      <c r="I147" s="143"/>
    </row>
    <row r="148" ht="18" customHeight="1" hidden="1">
      <c r="A148" t="s" s="137">
        <v>645</v>
      </c>
      <c r="B148" s="138">
        <v>403284</v>
      </c>
      <c r="C148" t="s" s="139">
        <v>646</v>
      </c>
      <c r="D148" t="s" s="140">
        <v>651</v>
      </c>
      <c r="E148" t="s" s="139">
        <v>633</v>
      </c>
      <c r="F148" s="141"/>
      <c r="G148" s="150">
        <v>5.8</v>
      </c>
      <c r="H148" s="150">
        <f>F148:F148*G148:G148</f>
        <v>0</v>
      </c>
      <c r="I148" s="143"/>
    </row>
    <row r="149" ht="18" customHeight="1">
      <c r="A149" t="s" s="152">
        <v>645</v>
      </c>
      <c r="B149" s="153">
        <v>401871</v>
      </c>
      <c r="C149" t="s" s="154">
        <v>646</v>
      </c>
      <c r="D149" t="s" s="155">
        <v>652</v>
      </c>
      <c r="E149" t="s" s="154">
        <v>20</v>
      </c>
      <c r="F149" s="156">
        <v>12</v>
      </c>
      <c r="G149" s="157">
        <f>5.95/2.5</f>
        <v>2.38</v>
      </c>
      <c r="H149" s="157">
        <f>F149:F149*G149:G149</f>
        <v>28.56</v>
      </c>
      <c r="I149" s="143"/>
    </row>
    <row r="150" ht="18" customHeight="1">
      <c r="A150" t="s" s="158">
        <v>645</v>
      </c>
      <c r="B150" s="159">
        <v>420144</v>
      </c>
      <c r="C150" t="s" s="160">
        <v>646</v>
      </c>
      <c r="D150" t="s" s="161">
        <v>653</v>
      </c>
      <c r="E150" t="s" s="160">
        <v>20</v>
      </c>
      <c r="F150" s="162">
        <v>4.8</v>
      </c>
      <c r="G150" s="163">
        <f>10.3/0.6</f>
        <v>17.1666666666667</v>
      </c>
      <c r="H150" s="163">
        <f>F150:F150*G150:G150</f>
        <v>82.4000000000002</v>
      </c>
      <c r="I150" s="143"/>
    </row>
    <row r="151" ht="18" customHeight="1" hidden="1">
      <c r="A151" t="s" s="164">
        <v>645</v>
      </c>
      <c r="B151" s="165">
        <v>400167</v>
      </c>
      <c r="C151" t="s" s="166">
        <v>646</v>
      </c>
      <c r="D151" t="s" s="167">
        <v>654</v>
      </c>
      <c r="E151" t="s" s="166">
        <v>20</v>
      </c>
      <c r="F151" s="168"/>
      <c r="G151" s="169">
        <f t="shared" si="130"/>
        <v>17.1</v>
      </c>
      <c r="H151" s="169">
        <f>F151:F151*G151:G151</f>
        <v>0</v>
      </c>
      <c r="I151" s="143"/>
    </row>
    <row r="152" ht="18" customHeight="1">
      <c r="A152" t="s" s="158">
        <v>645</v>
      </c>
      <c r="B152" s="159">
        <v>402320</v>
      </c>
      <c r="C152" t="s" s="160">
        <v>646</v>
      </c>
      <c r="D152" t="s" s="161">
        <v>655</v>
      </c>
      <c r="E152" t="s" s="160">
        <v>317</v>
      </c>
      <c r="F152" s="162">
        <v>45</v>
      </c>
      <c r="G152" s="163">
        <f t="shared" si="143" ref="G152:G175">6.17/25</f>
        <v>0.2468</v>
      </c>
      <c r="H152" s="163">
        <f>F152:F152*G152:G152</f>
        <v>11.106</v>
      </c>
      <c r="I152" s="143"/>
    </row>
    <row r="153" ht="18" customHeight="1">
      <c r="A153" t="s" s="164">
        <v>645</v>
      </c>
      <c r="B153" s="165">
        <v>403665</v>
      </c>
      <c r="C153" t="s" s="166">
        <v>646</v>
      </c>
      <c r="D153" t="s" s="167">
        <v>656</v>
      </c>
      <c r="E153" t="s" s="166">
        <v>650</v>
      </c>
      <c r="F153" s="170">
        <v>80</v>
      </c>
      <c r="G153" s="171">
        <f t="shared" si="145" ref="G153:G162">24.3/100</f>
        <v>0.243</v>
      </c>
      <c r="H153" s="171">
        <f>F153:F153*G153:G153</f>
        <v>19.44</v>
      </c>
      <c r="I153" s="143"/>
    </row>
    <row r="154" ht="18" customHeight="1" hidden="1">
      <c r="A154" t="s" s="158">
        <v>645</v>
      </c>
      <c r="B154" s="159">
        <v>420278</v>
      </c>
      <c r="C154" t="s" s="160">
        <v>646</v>
      </c>
      <c r="D154" t="s" s="161">
        <v>657</v>
      </c>
      <c r="E154" t="s" s="160">
        <v>317</v>
      </c>
      <c r="F154" s="172"/>
      <c r="G154" s="163">
        <f t="shared" si="147" ref="G154:G182">3.55/25</f>
        <v>0.142</v>
      </c>
      <c r="H154" s="163">
        <f>F154:F154*G154:G154</f>
        <v>0</v>
      </c>
      <c r="I154" s="143"/>
    </row>
    <row r="155" ht="18" customHeight="1">
      <c r="A155" t="s" s="164">
        <v>645</v>
      </c>
      <c r="B155" s="165">
        <v>401228</v>
      </c>
      <c r="C155" t="s" s="166">
        <v>646</v>
      </c>
      <c r="D155" t="s" s="167">
        <v>658</v>
      </c>
      <c r="E155" t="s" s="166">
        <v>20</v>
      </c>
      <c r="F155" s="170">
        <v>16</v>
      </c>
      <c r="G155" s="171">
        <v>17.398</v>
      </c>
      <c r="H155" s="171">
        <f>F155:F155*G155:G155</f>
        <v>278.368</v>
      </c>
      <c r="I155" s="143"/>
    </row>
    <row r="156" ht="18" customHeight="1">
      <c r="A156" t="s" s="158">
        <v>645</v>
      </c>
      <c r="B156" s="159">
        <v>420573</v>
      </c>
      <c r="C156" t="s" s="160">
        <v>646</v>
      </c>
      <c r="D156" t="s" s="161">
        <v>659</v>
      </c>
      <c r="E156" t="s" s="160">
        <v>317</v>
      </c>
      <c r="F156" s="162">
        <v>35</v>
      </c>
      <c r="G156" s="173">
        <f t="shared" si="150" ref="G156:G168">3.65/25</f>
        <v>0.146</v>
      </c>
      <c r="H156" s="173">
        <f>F156:F156*G156:G156</f>
        <v>5.11</v>
      </c>
      <c r="I156" s="143"/>
    </row>
    <row r="157" ht="18" customHeight="1" hidden="1">
      <c r="A157" t="s" s="164">
        <v>645</v>
      </c>
      <c r="B157" s="165">
        <v>402324</v>
      </c>
      <c r="C157" t="s" s="166">
        <v>646</v>
      </c>
      <c r="D157" t="s" s="167">
        <v>660</v>
      </c>
      <c r="E157" t="s" s="166">
        <v>317</v>
      </c>
      <c r="F157" s="168"/>
      <c r="G157" s="171">
        <f t="shared" si="143"/>
        <v>0.2468</v>
      </c>
      <c r="H157" s="171">
        <f>F157:F157*G157:G157</f>
        <v>0</v>
      </c>
      <c r="I157" s="143"/>
    </row>
    <row r="158" ht="18" customHeight="1">
      <c r="A158" t="s" s="158">
        <v>645</v>
      </c>
      <c r="B158" s="159">
        <v>420574</v>
      </c>
      <c r="C158" t="s" s="160">
        <v>646</v>
      </c>
      <c r="D158" t="s" s="161">
        <v>661</v>
      </c>
      <c r="E158" t="s" s="160">
        <v>317</v>
      </c>
      <c r="F158" s="162">
        <v>25</v>
      </c>
      <c r="G158" s="163">
        <f t="shared" si="150"/>
        <v>0.146</v>
      </c>
      <c r="H158" s="163">
        <f>F158:F158*G158:G158</f>
        <v>3.65</v>
      </c>
      <c r="I158" s="143"/>
    </row>
    <row r="159" ht="18" customHeight="1" hidden="1">
      <c r="A159" t="s" s="164">
        <v>645</v>
      </c>
      <c r="B159" s="165">
        <v>403664</v>
      </c>
      <c r="C159" t="s" s="166">
        <v>646</v>
      </c>
      <c r="D159" t="s" s="167">
        <v>656</v>
      </c>
      <c r="E159" t="s" s="166">
        <v>317</v>
      </c>
      <c r="F159" s="168"/>
      <c r="G159" s="169">
        <f t="shared" si="156" ref="G159:G163">6.15/25</f>
        <v>0.246</v>
      </c>
      <c r="H159" s="169">
        <f>F159:F159*G159:G159</f>
        <v>0</v>
      </c>
      <c r="I159" s="143"/>
    </row>
    <row r="160" ht="18" customHeight="1">
      <c r="A160" t="s" s="158">
        <v>645</v>
      </c>
      <c r="B160" s="159">
        <v>420279</v>
      </c>
      <c r="C160" t="s" s="160">
        <v>646</v>
      </c>
      <c r="D160" t="s" s="161">
        <v>662</v>
      </c>
      <c r="E160" t="s" s="160">
        <v>317</v>
      </c>
      <c r="F160" s="162">
        <v>25</v>
      </c>
      <c r="G160" s="173">
        <f t="shared" si="147"/>
        <v>0.142</v>
      </c>
      <c r="H160" s="173">
        <f>F160:F160*G160:G160</f>
        <v>3.55</v>
      </c>
      <c r="I160" s="143"/>
    </row>
    <row r="161" ht="18" customHeight="1">
      <c r="A161" t="s" s="164">
        <v>645</v>
      </c>
      <c r="B161" s="165">
        <v>420576</v>
      </c>
      <c r="C161" t="s" s="166">
        <v>646</v>
      </c>
      <c r="D161" t="s" s="167">
        <v>663</v>
      </c>
      <c r="E161" t="s" s="166">
        <v>317</v>
      </c>
      <c r="F161" s="170">
        <v>20</v>
      </c>
      <c r="G161" s="169">
        <f t="shared" si="150"/>
        <v>0.146</v>
      </c>
      <c r="H161" s="169">
        <f>F161:F161*G161:G161</f>
        <v>2.92</v>
      </c>
      <c r="I161" s="143"/>
    </row>
    <row r="162" ht="18" customHeight="1" hidden="1">
      <c r="A162" t="s" s="158">
        <v>645</v>
      </c>
      <c r="B162" s="159">
        <v>401274</v>
      </c>
      <c r="C162" t="s" s="160">
        <v>646</v>
      </c>
      <c r="D162" t="s" s="161">
        <v>664</v>
      </c>
      <c r="E162" t="s" s="160">
        <v>650</v>
      </c>
      <c r="F162" s="172"/>
      <c r="G162" s="163">
        <f t="shared" si="145"/>
        <v>0.243</v>
      </c>
      <c r="H162" s="163">
        <f>F162:F162*G162:G162</f>
        <v>0</v>
      </c>
      <c r="I162" s="143"/>
    </row>
    <row r="163" ht="18" customHeight="1" hidden="1">
      <c r="A163" t="s" s="164">
        <v>645</v>
      </c>
      <c r="B163" s="165">
        <v>403024</v>
      </c>
      <c r="C163" t="s" s="166">
        <v>646</v>
      </c>
      <c r="D163" t="s" s="167">
        <v>664</v>
      </c>
      <c r="E163" t="s" s="166">
        <v>317</v>
      </c>
      <c r="F163" s="168"/>
      <c r="G163" s="171">
        <f t="shared" si="156"/>
        <v>0.246</v>
      </c>
      <c r="H163" s="171">
        <f>F163:F163*G163:G163</f>
        <v>0</v>
      </c>
      <c r="I163" s="143"/>
    </row>
    <row r="164" ht="18" customHeight="1" hidden="1">
      <c r="A164" t="s" s="158">
        <v>645</v>
      </c>
      <c r="B164" s="159">
        <v>420750</v>
      </c>
      <c r="C164" t="s" s="160">
        <v>646</v>
      </c>
      <c r="D164" t="s" s="161">
        <v>665</v>
      </c>
      <c r="E164" t="s" s="160">
        <v>650</v>
      </c>
      <c r="F164" s="172"/>
      <c r="G164" s="163">
        <f t="shared" si="166" ref="G164:G173">7.9/25</f>
        <v>0.316</v>
      </c>
      <c r="H164" s="163">
        <f>F164:F164*G164:G164</f>
        <v>0</v>
      </c>
      <c r="I164" s="143"/>
    </row>
    <row r="165" ht="18" customHeight="1">
      <c r="A165" t="s" s="164">
        <v>645</v>
      </c>
      <c r="B165" s="165">
        <v>420575</v>
      </c>
      <c r="C165" t="s" s="166">
        <v>646</v>
      </c>
      <c r="D165" t="s" s="167">
        <v>666</v>
      </c>
      <c r="E165" t="s" s="166">
        <v>317</v>
      </c>
      <c r="F165" s="170">
        <v>20</v>
      </c>
      <c r="G165" s="171">
        <f t="shared" si="150"/>
        <v>0.146</v>
      </c>
      <c r="H165" s="171">
        <f>F165:F165*G165:G165</f>
        <v>2.92</v>
      </c>
      <c r="I165" s="143"/>
    </row>
    <row r="166" ht="18" customHeight="1" hidden="1">
      <c r="A166" t="s" s="158">
        <v>645</v>
      </c>
      <c r="B166" s="159">
        <v>420824</v>
      </c>
      <c r="C166" t="s" s="160">
        <v>646</v>
      </c>
      <c r="D166" t="s" s="161">
        <v>667</v>
      </c>
      <c r="E166" t="s" s="160">
        <v>650</v>
      </c>
      <c r="F166" s="172"/>
      <c r="G166" s="173">
        <f t="shared" si="166"/>
        <v>0.316</v>
      </c>
      <c r="H166" s="173">
        <f>F166:F166*G166:G166</f>
        <v>0</v>
      </c>
      <c r="I166" s="143"/>
    </row>
    <row r="167" ht="18" customHeight="1">
      <c r="A167" t="s" s="164">
        <v>645</v>
      </c>
      <c r="B167" s="165">
        <v>420572</v>
      </c>
      <c r="C167" t="s" s="166">
        <v>646</v>
      </c>
      <c r="D167" t="s" s="167">
        <v>668</v>
      </c>
      <c r="E167" t="s" s="166">
        <v>317</v>
      </c>
      <c r="F167" s="170">
        <v>30</v>
      </c>
      <c r="G167" s="171">
        <f t="shared" si="150"/>
        <v>0.146</v>
      </c>
      <c r="H167" s="171">
        <f>F167:F167*G167:G167</f>
        <v>4.38</v>
      </c>
      <c r="I167" s="143"/>
    </row>
    <row r="168" ht="18" customHeight="1">
      <c r="A168" t="s" s="158">
        <v>645</v>
      </c>
      <c r="B168" s="159">
        <v>420577</v>
      </c>
      <c r="C168" t="s" s="160">
        <v>646</v>
      </c>
      <c r="D168" t="s" s="161">
        <v>669</v>
      </c>
      <c r="E168" t="s" s="160">
        <v>317</v>
      </c>
      <c r="F168" s="162">
        <v>45</v>
      </c>
      <c r="G168" s="163">
        <f t="shared" si="150"/>
        <v>0.146</v>
      </c>
      <c r="H168" s="163">
        <f>F168:F168*G168:G168</f>
        <v>6.57</v>
      </c>
      <c r="I168" s="143"/>
    </row>
    <row r="169" ht="18" customHeight="1" hidden="1">
      <c r="A169" t="s" s="164">
        <v>645</v>
      </c>
      <c r="B169" s="165">
        <v>402346</v>
      </c>
      <c r="C169" t="s" s="166">
        <v>646</v>
      </c>
      <c r="D169" t="s" s="167">
        <v>670</v>
      </c>
      <c r="E169" t="s" s="166">
        <v>317</v>
      </c>
      <c r="F169" s="168"/>
      <c r="G169" s="171">
        <f t="shared" si="143"/>
        <v>0.2468</v>
      </c>
      <c r="H169" s="171">
        <f>F169:F169*G169:G169</f>
        <v>0</v>
      </c>
      <c r="I169" s="143"/>
    </row>
    <row r="170" ht="18" customHeight="1">
      <c r="A170" t="s" s="158">
        <v>645</v>
      </c>
      <c r="B170" s="159">
        <v>402325</v>
      </c>
      <c r="C170" t="s" s="160">
        <v>646</v>
      </c>
      <c r="D170" t="s" s="161">
        <v>671</v>
      </c>
      <c r="E170" t="s" s="160">
        <v>317</v>
      </c>
      <c r="F170" s="162">
        <v>45</v>
      </c>
      <c r="G170" s="163">
        <f t="shared" si="143"/>
        <v>0.2468</v>
      </c>
      <c r="H170" s="163">
        <f>F170:F170*G170:G170</f>
        <v>11.106</v>
      </c>
      <c r="I170" s="143"/>
    </row>
    <row r="171" ht="18" customHeight="1" hidden="1">
      <c r="A171" t="s" s="164">
        <v>645</v>
      </c>
      <c r="B171" s="165">
        <v>400125</v>
      </c>
      <c r="C171" t="s" s="166">
        <v>646</v>
      </c>
      <c r="D171" t="s" s="167">
        <v>672</v>
      </c>
      <c r="E171" t="s" s="166">
        <v>20</v>
      </c>
      <c r="F171" s="168"/>
      <c r="G171" s="169">
        <v>10.05</v>
      </c>
      <c r="H171" s="169">
        <f>F171:F171*G171:G171</f>
        <v>0</v>
      </c>
      <c r="I171" s="143"/>
    </row>
    <row r="172" ht="18" customHeight="1" hidden="1">
      <c r="A172" t="s" s="158">
        <v>645</v>
      </c>
      <c r="B172" s="159">
        <v>420706</v>
      </c>
      <c r="C172" t="s" s="160">
        <v>646</v>
      </c>
      <c r="D172" t="s" s="161">
        <v>673</v>
      </c>
      <c r="E172" t="s" s="160">
        <v>633</v>
      </c>
      <c r="F172" s="172"/>
      <c r="G172" s="163">
        <f>41.2/4</f>
        <v>10.3</v>
      </c>
      <c r="H172" s="163">
        <f>F172:F172*G172:G172</f>
        <v>0</v>
      </c>
      <c r="I172" s="143"/>
    </row>
    <row r="173" ht="18" customHeight="1">
      <c r="A173" t="s" s="164">
        <v>645</v>
      </c>
      <c r="B173" s="165">
        <v>403674</v>
      </c>
      <c r="C173" t="s" s="166">
        <v>646</v>
      </c>
      <c r="D173" t="s" s="167">
        <v>674</v>
      </c>
      <c r="E173" t="s" s="166">
        <v>650</v>
      </c>
      <c r="F173" s="170">
        <v>45</v>
      </c>
      <c r="G173" s="171">
        <f t="shared" si="166"/>
        <v>0.316</v>
      </c>
      <c r="H173" s="171">
        <f>F173:F173*G173:G173</f>
        <v>14.22</v>
      </c>
      <c r="I173" s="143"/>
    </row>
    <row r="174" ht="18" customHeight="1" hidden="1">
      <c r="A174" t="s" s="158">
        <v>645</v>
      </c>
      <c r="B174" s="159">
        <v>403850</v>
      </c>
      <c r="C174" t="s" s="160">
        <v>646</v>
      </c>
      <c r="D174" t="s" s="161">
        <v>675</v>
      </c>
      <c r="E174" t="s" s="160">
        <v>20</v>
      </c>
      <c r="F174" s="172"/>
      <c r="G174" s="173">
        <f>19.8/3.5</f>
        <v>5.65714285714286</v>
      </c>
      <c r="H174" s="173">
        <f>F174:F174*G174:G174</f>
        <v>0</v>
      </c>
      <c r="I174" s="143"/>
    </row>
    <row r="175" ht="18" customHeight="1" hidden="1">
      <c r="A175" t="s" s="164">
        <v>645</v>
      </c>
      <c r="B175" s="165">
        <v>403127</v>
      </c>
      <c r="C175" t="s" s="166">
        <v>646</v>
      </c>
      <c r="D175" t="s" s="167">
        <v>676</v>
      </c>
      <c r="E175" t="s" s="166">
        <v>317</v>
      </c>
      <c r="F175" s="168"/>
      <c r="G175" s="169">
        <f t="shared" si="143"/>
        <v>0.2468</v>
      </c>
      <c r="H175" s="169">
        <f>F175:F175*G175:G175</f>
        <v>0</v>
      </c>
      <c r="I175" s="143"/>
    </row>
    <row r="176" ht="18" customHeight="1">
      <c r="A176" t="s" s="158">
        <v>645</v>
      </c>
      <c r="B176" s="174"/>
      <c r="C176" s="175"/>
      <c r="D176" t="s" s="161">
        <v>677</v>
      </c>
      <c r="E176" t="s" s="160">
        <v>317</v>
      </c>
      <c r="F176" s="162">
        <v>80</v>
      </c>
      <c r="G176" s="176">
        <v>0.25</v>
      </c>
      <c r="H176" s="173">
        <f>F176:F176*G176:G176</f>
        <v>20</v>
      </c>
      <c r="I176" s="143"/>
    </row>
    <row r="177" ht="18" customHeight="1">
      <c r="A177" t="s" s="164">
        <v>645</v>
      </c>
      <c r="B177" s="165">
        <v>420283</v>
      </c>
      <c r="C177" t="s" s="166">
        <v>646</v>
      </c>
      <c r="D177" t="s" s="167">
        <v>678</v>
      </c>
      <c r="E177" t="s" s="166">
        <v>317</v>
      </c>
      <c r="F177" s="170">
        <v>20</v>
      </c>
      <c r="G177" s="171">
        <f t="shared" si="147"/>
        <v>0.142</v>
      </c>
      <c r="H177" s="171">
        <f>F177:F177*G177:G177</f>
        <v>2.84</v>
      </c>
      <c r="I177" s="143"/>
    </row>
    <row r="178" ht="18" customHeight="1" hidden="1">
      <c r="A178" t="s" s="158">
        <v>645</v>
      </c>
      <c r="B178" s="159">
        <v>420282</v>
      </c>
      <c r="C178" t="s" s="160">
        <v>646</v>
      </c>
      <c r="D178" t="s" s="161">
        <v>679</v>
      </c>
      <c r="E178" t="s" s="160">
        <v>317</v>
      </c>
      <c r="F178" s="172"/>
      <c r="G178" s="163">
        <f t="shared" si="147"/>
        <v>0.142</v>
      </c>
      <c r="H178" s="163">
        <f>F178:F178*G178:G178</f>
        <v>0</v>
      </c>
      <c r="I178" s="143"/>
    </row>
    <row r="179" ht="18" customHeight="1">
      <c r="A179" t="s" s="164">
        <v>645</v>
      </c>
      <c r="B179" s="165">
        <v>420280</v>
      </c>
      <c r="C179" t="s" s="166">
        <v>646</v>
      </c>
      <c r="D179" t="s" s="167">
        <v>680</v>
      </c>
      <c r="E179" t="s" s="166">
        <v>317</v>
      </c>
      <c r="F179" s="170">
        <v>20</v>
      </c>
      <c r="G179" s="171">
        <f t="shared" si="147"/>
        <v>0.142</v>
      </c>
      <c r="H179" s="171">
        <f>F179:F179*G179:G179</f>
        <v>2.84</v>
      </c>
      <c r="I179" s="143"/>
    </row>
    <row r="180" ht="18" customHeight="1">
      <c r="A180" t="s" s="158">
        <v>645</v>
      </c>
      <c r="B180" s="159">
        <v>420277</v>
      </c>
      <c r="C180" t="s" s="160">
        <v>646</v>
      </c>
      <c r="D180" t="s" s="161">
        <v>681</v>
      </c>
      <c r="E180" t="s" s="160">
        <v>317</v>
      </c>
      <c r="F180" s="162">
        <v>45</v>
      </c>
      <c r="G180" s="163">
        <f t="shared" si="147"/>
        <v>0.142</v>
      </c>
      <c r="H180" s="163">
        <f>F180:F180*G180:G180</f>
        <v>6.39</v>
      </c>
      <c r="I180" s="143"/>
    </row>
    <row r="181" ht="18" customHeight="1">
      <c r="A181" t="s" s="164">
        <v>645</v>
      </c>
      <c r="B181" s="165">
        <v>420276</v>
      </c>
      <c r="C181" t="s" s="166">
        <v>646</v>
      </c>
      <c r="D181" t="s" s="167">
        <v>682</v>
      </c>
      <c r="E181" t="s" s="166">
        <v>317</v>
      </c>
      <c r="F181" s="170">
        <v>50</v>
      </c>
      <c r="G181" s="171">
        <f t="shared" si="147"/>
        <v>0.142</v>
      </c>
      <c r="H181" s="171">
        <f>F181:F181*G181:G181</f>
        <v>7.1</v>
      </c>
      <c r="I181" s="143"/>
    </row>
    <row r="182" ht="18" customHeight="1">
      <c r="A182" t="s" s="158">
        <v>645</v>
      </c>
      <c r="B182" s="159">
        <v>420281</v>
      </c>
      <c r="C182" t="s" s="160">
        <v>646</v>
      </c>
      <c r="D182" t="s" s="161">
        <v>683</v>
      </c>
      <c r="E182" t="s" s="160">
        <v>317</v>
      </c>
      <c r="F182" s="162">
        <v>20</v>
      </c>
      <c r="G182" s="163">
        <f t="shared" si="147"/>
        <v>0.142</v>
      </c>
      <c r="H182" s="163">
        <f>F182:F182*G182:G182</f>
        <v>2.84</v>
      </c>
      <c r="I182" s="143"/>
    </row>
    <row r="183" ht="18" customHeight="1">
      <c r="A183" t="s" s="164">
        <v>684</v>
      </c>
      <c r="B183" t="s" s="177">
        <v>685</v>
      </c>
      <c r="C183" t="s" s="166">
        <v>686</v>
      </c>
      <c r="D183" t="s" s="167">
        <v>687</v>
      </c>
      <c r="E183" t="s" s="166">
        <v>509</v>
      </c>
      <c r="F183" s="170">
        <v>9</v>
      </c>
      <c r="G183" s="169">
        <v>4.73</v>
      </c>
      <c r="H183" s="169">
        <f>F183:F183*G183:G183</f>
        <v>42.57</v>
      </c>
      <c r="I183" s="143"/>
    </row>
    <row r="184" ht="18" customHeight="1" hidden="1">
      <c r="A184" t="s" s="158">
        <v>684</v>
      </c>
      <c r="B184" t="s" s="178">
        <v>688</v>
      </c>
      <c r="C184" t="s" s="160">
        <v>689</v>
      </c>
      <c r="D184" t="s" s="161">
        <v>690</v>
      </c>
      <c r="E184" t="s" s="160">
        <v>509</v>
      </c>
      <c r="F184" s="172"/>
      <c r="G184" s="173">
        <v>5.53</v>
      </c>
      <c r="H184" s="173">
        <f>F184:F184*G184:G184</f>
        <v>0</v>
      </c>
      <c r="I184" s="143"/>
    </row>
    <row r="185" ht="18" customHeight="1">
      <c r="A185" t="s" s="164">
        <v>684</v>
      </c>
      <c r="B185" t="s" s="177">
        <v>691</v>
      </c>
      <c r="C185" t="s" s="166">
        <v>686</v>
      </c>
      <c r="D185" t="s" s="167">
        <v>692</v>
      </c>
      <c r="E185" t="s" s="166">
        <v>509</v>
      </c>
      <c r="F185" s="170">
        <v>6</v>
      </c>
      <c r="G185" s="171">
        <v>5.46</v>
      </c>
      <c r="H185" s="171">
        <f>F185:F185*G185:G185</f>
        <v>32.76</v>
      </c>
      <c r="I185" s="143"/>
    </row>
    <row r="186" ht="18" customHeight="1">
      <c r="A186" t="s" s="158">
        <v>684</v>
      </c>
      <c r="B186" s="174"/>
      <c r="C186" s="175"/>
      <c r="D186" t="s" s="161">
        <v>693</v>
      </c>
      <c r="E186" t="s" s="160">
        <v>509</v>
      </c>
      <c r="F186" s="162">
        <v>7</v>
      </c>
      <c r="G186" s="176">
        <v>4.23</v>
      </c>
      <c r="H186" s="173">
        <f>F186:F186*G186:G186</f>
        <v>29.61</v>
      </c>
      <c r="I186" s="143"/>
    </row>
    <row r="187" ht="18" customHeight="1" hidden="1">
      <c r="A187" t="s" s="164">
        <v>684</v>
      </c>
      <c r="B187" t="s" s="177">
        <v>694</v>
      </c>
      <c r="C187" t="s" s="166">
        <v>689</v>
      </c>
      <c r="D187" t="s" s="167">
        <v>695</v>
      </c>
      <c r="E187" t="s" s="166">
        <v>509</v>
      </c>
      <c r="F187" s="168"/>
      <c r="G187" s="171">
        <v>5.01</v>
      </c>
      <c r="H187" s="171">
        <f>F187:F187*G187:G187</f>
        <v>0</v>
      </c>
      <c r="I187" s="143"/>
    </row>
    <row r="188" ht="18" customHeight="1">
      <c r="A188" t="s" s="158">
        <v>684</v>
      </c>
      <c r="B188" t="s" s="178">
        <v>696</v>
      </c>
      <c r="C188" t="s" s="160">
        <v>697</v>
      </c>
      <c r="D188" t="s" s="161">
        <v>698</v>
      </c>
      <c r="E188" t="s" s="160">
        <v>633</v>
      </c>
      <c r="F188" s="162">
        <v>15</v>
      </c>
      <c r="G188" s="163">
        <f t="shared" si="207" ref="G188:G194">33.6/10</f>
        <v>3.36</v>
      </c>
      <c r="H188" s="163">
        <f>F188:F188*G188:G188</f>
        <v>50.4</v>
      </c>
      <c r="I188" s="143"/>
    </row>
    <row r="189" ht="18" customHeight="1">
      <c r="A189" t="s" s="164">
        <v>684</v>
      </c>
      <c r="B189" t="s" s="177">
        <v>699</v>
      </c>
      <c r="C189" t="s" s="166">
        <v>697</v>
      </c>
      <c r="D189" t="s" s="167">
        <v>700</v>
      </c>
      <c r="E189" t="s" s="166">
        <v>633</v>
      </c>
      <c r="F189" s="170">
        <v>25</v>
      </c>
      <c r="G189" s="179">
        <v>16.5</v>
      </c>
      <c r="H189" s="169">
        <f>F189:F189*G189:G189</f>
        <v>412.5</v>
      </c>
      <c r="I189" s="143"/>
    </row>
    <row r="190" ht="18" customHeight="1">
      <c r="A190" t="s" s="158">
        <v>684</v>
      </c>
      <c r="B190" t="s" s="178">
        <v>701</v>
      </c>
      <c r="C190" t="s" s="160">
        <v>697</v>
      </c>
      <c r="D190" t="s" s="161">
        <v>702</v>
      </c>
      <c r="E190" t="s" s="160">
        <v>633</v>
      </c>
      <c r="F190" s="162">
        <v>18</v>
      </c>
      <c r="G190" s="173">
        <f>187.3/19</f>
        <v>9.857894736842111</v>
      </c>
      <c r="H190" s="173">
        <f>F190:F190*G190:G190</f>
        <v>177.442105263158</v>
      </c>
      <c r="I190" s="143"/>
    </row>
    <row r="191" ht="18" customHeight="1">
      <c r="A191" t="s" s="164">
        <v>684</v>
      </c>
      <c r="B191" t="s" s="177">
        <v>703</v>
      </c>
      <c r="C191" t="s" s="166">
        <v>697</v>
      </c>
      <c r="D191" t="s" s="167">
        <v>704</v>
      </c>
      <c r="E191" t="s" s="166">
        <v>633</v>
      </c>
      <c r="F191" s="170">
        <v>0.8</v>
      </c>
      <c r="G191" s="169">
        <f>18.07/5</f>
        <v>3.614</v>
      </c>
      <c r="H191" s="169">
        <f>F191:F191*G191:G191</f>
        <v>2.8912</v>
      </c>
      <c r="I191" s="143"/>
    </row>
    <row r="192" ht="18" customHeight="1">
      <c r="A192" t="s" s="158">
        <v>684</v>
      </c>
      <c r="B192" t="s" s="178">
        <v>705</v>
      </c>
      <c r="C192" t="s" s="160">
        <v>697</v>
      </c>
      <c r="D192" t="s" s="161">
        <v>706</v>
      </c>
      <c r="E192" t="s" s="160">
        <v>633</v>
      </c>
      <c r="F192" s="162">
        <v>7</v>
      </c>
      <c r="G192" s="173">
        <f>90.9/5</f>
        <v>18.18</v>
      </c>
      <c r="H192" s="173">
        <f>F192:F192*G192:G192</f>
        <v>127.26</v>
      </c>
      <c r="I192" s="143"/>
    </row>
    <row r="193" ht="18" customHeight="1">
      <c r="A193" t="s" s="164">
        <v>684</v>
      </c>
      <c r="B193" t="s" s="177">
        <v>707</v>
      </c>
      <c r="C193" t="s" s="166">
        <v>697</v>
      </c>
      <c r="D193" t="s" s="167">
        <v>708</v>
      </c>
      <c r="E193" t="s" s="166">
        <v>633</v>
      </c>
      <c r="F193" s="170">
        <v>14</v>
      </c>
      <c r="G193" s="169">
        <f>90.1/5</f>
        <v>18.02</v>
      </c>
      <c r="H193" s="169">
        <f>F193:F193*G193:G193</f>
        <v>252.28</v>
      </c>
      <c r="I193" s="143"/>
    </row>
    <row r="194" ht="18" customHeight="1">
      <c r="A194" t="s" s="158">
        <v>684</v>
      </c>
      <c r="B194" t="s" s="178">
        <v>709</v>
      </c>
      <c r="C194" t="s" s="160">
        <v>697</v>
      </c>
      <c r="D194" t="s" s="161">
        <v>710</v>
      </c>
      <c r="E194" t="s" s="160">
        <v>633</v>
      </c>
      <c r="F194" s="162">
        <v>40</v>
      </c>
      <c r="G194" s="173">
        <f t="shared" si="207"/>
        <v>3.36</v>
      </c>
      <c r="H194" s="173">
        <f>F194:F194*G194:G194</f>
        <v>134.4</v>
      </c>
      <c r="I194" s="143"/>
    </row>
    <row r="195" ht="18" customHeight="1">
      <c r="A195" t="s" s="164">
        <v>684</v>
      </c>
      <c r="B195" t="s" s="177">
        <v>711</v>
      </c>
      <c r="C195" t="s" s="166">
        <v>697</v>
      </c>
      <c r="D195" t="s" s="167">
        <v>712</v>
      </c>
      <c r="E195" t="s" s="166">
        <v>633</v>
      </c>
      <c r="F195" s="170">
        <v>31</v>
      </c>
      <c r="G195" s="169">
        <f t="shared" si="220" ref="G195:G196">25.72/10</f>
        <v>2.572</v>
      </c>
      <c r="H195" s="169">
        <f>F195:F195*G195:G195</f>
        <v>79.732</v>
      </c>
      <c r="I195" s="143"/>
    </row>
    <row r="196" ht="18" customHeight="1">
      <c r="A196" t="s" s="158">
        <v>684</v>
      </c>
      <c r="B196" t="s" s="178">
        <v>713</v>
      </c>
      <c r="C196" t="s" s="160">
        <v>697</v>
      </c>
      <c r="D196" t="s" s="161">
        <v>714</v>
      </c>
      <c r="E196" t="s" s="160">
        <v>633</v>
      </c>
      <c r="F196" s="162">
        <v>53</v>
      </c>
      <c r="G196" s="173">
        <f t="shared" si="220"/>
        <v>2.572</v>
      </c>
      <c r="H196" s="173">
        <f>F196:F196*G196:G196</f>
        <v>136.316</v>
      </c>
      <c r="I196" s="143"/>
    </row>
    <row r="197" ht="18" customHeight="1">
      <c r="A197" t="s" s="164">
        <v>684</v>
      </c>
      <c r="B197" t="s" s="177">
        <v>715</v>
      </c>
      <c r="C197" t="s" s="166">
        <v>716</v>
      </c>
      <c r="D197" t="s" s="167">
        <v>717</v>
      </c>
      <c r="E197" t="s" s="166">
        <v>509</v>
      </c>
      <c r="F197" s="170">
        <v>0</v>
      </c>
      <c r="G197" s="169">
        <v>5.55</v>
      </c>
      <c r="H197" s="169">
        <f>F197:F197*G197:G197</f>
        <v>0</v>
      </c>
      <c r="I197" s="143"/>
    </row>
    <row r="198" ht="18" customHeight="1" hidden="1">
      <c r="A198" t="s" s="158">
        <v>684</v>
      </c>
      <c r="B198" t="s" s="178">
        <v>718</v>
      </c>
      <c r="C198" t="s" s="160">
        <v>689</v>
      </c>
      <c r="D198" t="s" s="161">
        <v>719</v>
      </c>
      <c r="E198" t="s" s="160">
        <v>509</v>
      </c>
      <c r="F198" s="172"/>
      <c r="G198" s="163">
        <v>13</v>
      </c>
      <c r="H198" s="163">
        <f>F198:F198*G198:G198</f>
        <v>0</v>
      </c>
      <c r="I198" s="143"/>
    </row>
    <row r="199" ht="18" customHeight="1">
      <c r="A199" t="s" s="164">
        <v>684</v>
      </c>
      <c r="B199" t="s" s="177">
        <v>720</v>
      </c>
      <c r="C199" t="s" s="166">
        <v>686</v>
      </c>
      <c r="D199" t="s" s="167">
        <v>721</v>
      </c>
      <c r="E199" t="s" s="166">
        <v>509</v>
      </c>
      <c r="F199" s="170">
        <v>7</v>
      </c>
      <c r="G199" s="169">
        <v>3.38</v>
      </c>
      <c r="H199" s="169">
        <f>F199:F199*G199:G199</f>
        <v>23.66</v>
      </c>
      <c r="I199" s="143"/>
    </row>
    <row r="200" ht="18" customHeight="1">
      <c r="A200" t="s" s="158">
        <v>684</v>
      </c>
      <c r="B200" t="s" s="178">
        <v>722</v>
      </c>
      <c r="C200" t="s" s="160">
        <v>686</v>
      </c>
      <c r="D200" t="s" s="161">
        <v>723</v>
      </c>
      <c r="E200" t="s" s="160">
        <v>509</v>
      </c>
      <c r="F200" s="162">
        <v>4</v>
      </c>
      <c r="G200" s="163">
        <v>7.53</v>
      </c>
      <c r="H200" s="163">
        <f>F200:F200*G200:G200</f>
        <v>30.12</v>
      </c>
      <c r="I200" s="143"/>
    </row>
    <row r="201" ht="18" customHeight="1">
      <c r="A201" t="s" s="164">
        <v>684</v>
      </c>
      <c r="B201" t="s" s="177">
        <v>724</v>
      </c>
      <c r="C201" t="s" s="166">
        <v>725</v>
      </c>
      <c r="D201" t="s" s="167">
        <v>726</v>
      </c>
      <c r="E201" t="s" s="166">
        <v>509</v>
      </c>
      <c r="F201" s="170">
        <v>1.2</v>
      </c>
      <c r="G201" s="169">
        <v>118.2</v>
      </c>
      <c r="H201" s="169">
        <f>F201:F201*G201:G201</f>
        <v>141.84</v>
      </c>
      <c r="I201" s="143"/>
    </row>
    <row r="202" ht="18" customHeight="1">
      <c r="A202" t="s" s="158">
        <v>684</v>
      </c>
      <c r="B202" t="s" s="178">
        <v>727</v>
      </c>
      <c r="C202" t="s" s="160">
        <v>686</v>
      </c>
      <c r="D202" t="s" s="161">
        <v>728</v>
      </c>
      <c r="E202" t="s" s="160">
        <v>509</v>
      </c>
      <c r="F202" s="162">
        <v>3</v>
      </c>
      <c r="G202" s="163">
        <v>6.46</v>
      </c>
      <c r="H202" s="163">
        <f>F202:F202*G202:G202</f>
        <v>19.38</v>
      </c>
      <c r="I202" s="143"/>
    </row>
    <row r="203" ht="18" customHeight="1" hidden="1">
      <c r="A203" t="s" s="164">
        <v>684</v>
      </c>
      <c r="B203" t="s" s="177">
        <v>729</v>
      </c>
      <c r="C203" t="s" s="166">
        <v>730</v>
      </c>
      <c r="D203" t="s" s="167">
        <v>731</v>
      </c>
      <c r="E203" t="s" s="166">
        <v>509</v>
      </c>
      <c r="F203" s="168"/>
      <c r="G203" s="169">
        <v>45.7</v>
      </c>
      <c r="H203" s="169">
        <f>F203:F203*G203:G203</f>
        <v>0</v>
      </c>
      <c r="I203" s="143"/>
    </row>
    <row r="204" ht="18" customHeight="1">
      <c r="A204" t="s" s="158">
        <v>684</v>
      </c>
      <c r="B204" t="s" s="178">
        <v>732</v>
      </c>
      <c r="C204" t="s" s="160">
        <v>730</v>
      </c>
      <c r="D204" t="s" s="161">
        <v>733</v>
      </c>
      <c r="E204" t="s" s="160">
        <v>509</v>
      </c>
      <c r="F204" s="162">
        <v>6</v>
      </c>
      <c r="G204" s="163">
        <v>11.42</v>
      </c>
      <c r="H204" s="163">
        <f>F204:F204*G204:G204</f>
        <v>68.52</v>
      </c>
      <c r="I204" s="143"/>
    </row>
    <row r="205" ht="18" customHeight="1">
      <c r="A205" t="s" s="164">
        <v>684</v>
      </c>
      <c r="B205" t="s" s="177">
        <v>734</v>
      </c>
      <c r="C205" t="s" s="166">
        <v>730</v>
      </c>
      <c r="D205" t="s" s="167">
        <v>735</v>
      </c>
      <c r="E205" t="s" s="166">
        <v>509</v>
      </c>
      <c r="F205" s="170">
        <v>10.5</v>
      </c>
      <c r="G205" s="169">
        <v>22.89</v>
      </c>
      <c r="H205" s="169">
        <f>F205:F205*G205:G205</f>
        <v>240.345</v>
      </c>
      <c r="I205" s="143"/>
    </row>
    <row r="206" ht="18" customHeight="1">
      <c r="A206" t="s" s="158">
        <v>684</v>
      </c>
      <c r="B206" t="s" s="178">
        <v>736</v>
      </c>
      <c r="C206" t="s" s="160">
        <v>737</v>
      </c>
      <c r="D206" t="s" s="161">
        <v>738</v>
      </c>
      <c r="E206" t="s" s="160">
        <v>509</v>
      </c>
      <c r="F206" s="162">
        <v>16.5</v>
      </c>
      <c r="G206" s="163">
        <v>3.58</v>
      </c>
      <c r="H206" s="163">
        <f>F206:F206*G206:G206</f>
        <v>59.07</v>
      </c>
      <c r="I206" s="143"/>
    </row>
    <row r="207" ht="18" customHeight="1">
      <c r="A207" t="s" s="164">
        <v>684</v>
      </c>
      <c r="B207" t="s" s="177">
        <v>739</v>
      </c>
      <c r="C207" t="s" s="166">
        <v>730</v>
      </c>
      <c r="D207" t="s" s="167">
        <v>740</v>
      </c>
      <c r="E207" t="s" s="166">
        <v>509</v>
      </c>
      <c r="F207" s="170">
        <v>10</v>
      </c>
      <c r="G207" s="169">
        <v>3.47</v>
      </c>
      <c r="H207" s="169">
        <f>F207:F207*G207:G207</f>
        <v>34.7</v>
      </c>
      <c r="I207" s="143"/>
    </row>
    <row r="208" ht="18" customHeight="1" hidden="1">
      <c r="A208" t="s" s="158">
        <v>684</v>
      </c>
      <c r="B208" t="s" s="178">
        <v>741</v>
      </c>
      <c r="C208" t="s" s="160">
        <v>689</v>
      </c>
      <c r="D208" t="s" s="161">
        <v>742</v>
      </c>
      <c r="E208" t="s" s="160">
        <v>509</v>
      </c>
      <c r="F208" s="172"/>
      <c r="G208" s="173">
        <v>5.33</v>
      </c>
      <c r="H208" s="173">
        <f>F208:F208*G208:G208</f>
        <v>0</v>
      </c>
      <c r="I208" s="143"/>
    </row>
    <row r="209" ht="18" customHeight="1">
      <c r="A209" t="s" s="164">
        <v>684</v>
      </c>
      <c r="B209" t="s" s="177">
        <v>743</v>
      </c>
      <c r="C209" t="s" s="166">
        <v>737</v>
      </c>
      <c r="D209" t="s" s="167">
        <v>744</v>
      </c>
      <c r="E209" t="s" s="166">
        <v>509</v>
      </c>
      <c r="F209" s="170">
        <v>5.8</v>
      </c>
      <c r="G209" s="171">
        <v>3.81</v>
      </c>
      <c r="H209" s="171">
        <f>F209:F209*G209:G209</f>
        <v>22.098</v>
      </c>
      <c r="I209" s="143"/>
    </row>
    <row r="210" ht="18" customHeight="1">
      <c r="A210" t="s" s="158">
        <v>684</v>
      </c>
      <c r="B210" s="174"/>
      <c r="C210" s="175"/>
      <c r="D210" t="s" s="161">
        <v>745</v>
      </c>
      <c r="E210" t="s" s="160">
        <v>509</v>
      </c>
      <c r="F210" s="162">
        <v>1</v>
      </c>
      <c r="G210" s="176">
        <v>8.630000000000001</v>
      </c>
      <c r="H210" s="173">
        <f>F210:F210*G210:G210</f>
        <v>8.630000000000001</v>
      </c>
      <c r="I210" s="143"/>
    </row>
    <row r="211" ht="18" customHeight="1">
      <c r="A211" t="s" s="164">
        <v>684</v>
      </c>
      <c r="B211" t="s" s="177">
        <v>746</v>
      </c>
      <c r="C211" t="s" s="166">
        <v>747</v>
      </c>
      <c r="D211" t="s" s="167">
        <v>748</v>
      </c>
      <c r="E211" t="s" s="166">
        <v>509</v>
      </c>
      <c r="F211" s="170">
        <v>1</v>
      </c>
      <c r="G211" s="169">
        <v>15</v>
      </c>
      <c r="H211" s="169">
        <f>F211:F211*G211:G211</f>
        <v>15</v>
      </c>
      <c r="I211" s="143"/>
    </row>
    <row r="212" ht="18" customHeight="1">
      <c r="A212" t="s" s="158">
        <v>684</v>
      </c>
      <c r="B212" t="s" s="178">
        <v>749</v>
      </c>
      <c r="C212" t="s" s="160">
        <v>686</v>
      </c>
      <c r="D212" t="s" s="161">
        <v>750</v>
      </c>
      <c r="E212" t="s" s="160">
        <v>509</v>
      </c>
      <c r="F212" s="162">
        <v>2</v>
      </c>
      <c r="G212" s="173">
        <v>3.965</v>
      </c>
      <c r="H212" s="173">
        <f>F212:F212*G212:G212</f>
        <v>7.93</v>
      </c>
      <c r="I212" s="143"/>
    </row>
    <row r="213" ht="18" customHeight="1">
      <c r="A213" t="s" s="164">
        <v>684</v>
      </c>
      <c r="B213" t="s" s="177">
        <v>751</v>
      </c>
      <c r="C213" t="s" s="166">
        <v>737</v>
      </c>
      <c r="D213" t="s" s="167">
        <v>752</v>
      </c>
      <c r="E213" t="s" s="166">
        <v>509</v>
      </c>
      <c r="F213" s="170">
        <v>13.5</v>
      </c>
      <c r="G213" s="169">
        <v>6.86</v>
      </c>
      <c r="H213" s="169">
        <f>F213:F213*G213:G213</f>
        <v>92.61</v>
      </c>
      <c r="I213" s="143"/>
    </row>
    <row r="214" ht="18" customHeight="1">
      <c r="A214" t="s" s="158">
        <v>684</v>
      </c>
      <c r="B214" t="s" s="178">
        <v>753</v>
      </c>
      <c r="C214" t="s" s="160">
        <v>754</v>
      </c>
      <c r="D214" t="s" s="161">
        <v>755</v>
      </c>
      <c r="E214" t="s" s="160">
        <v>509</v>
      </c>
      <c r="F214" s="162">
        <v>3.5</v>
      </c>
      <c r="G214" s="173">
        <v>6.13</v>
      </c>
      <c r="H214" s="173">
        <f>F214:F214*G214:G214</f>
        <v>21.455</v>
      </c>
      <c r="I214" s="143"/>
    </row>
    <row r="215" ht="18" customHeight="1">
      <c r="A215" t="s" s="164">
        <v>684</v>
      </c>
      <c r="B215" t="s" s="177">
        <v>756</v>
      </c>
      <c r="C215" t="s" s="166">
        <v>686</v>
      </c>
      <c r="D215" t="s" s="167">
        <v>757</v>
      </c>
      <c r="E215" t="s" s="166">
        <v>509</v>
      </c>
      <c r="F215" s="170">
        <v>12</v>
      </c>
      <c r="G215" s="171">
        <v>3.7</v>
      </c>
      <c r="H215" s="171">
        <f>F215:F215*G215:G215</f>
        <v>44.4</v>
      </c>
      <c r="I215" s="143"/>
    </row>
    <row r="216" ht="18" customHeight="1">
      <c r="A216" t="s" s="158">
        <v>684</v>
      </c>
      <c r="B216" t="s" s="178">
        <v>758</v>
      </c>
      <c r="C216" t="s" s="160">
        <v>730</v>
      </c>
      <c r="D216" t="s" s="161">
        <v>759</v>
      </c>
      <c r="E216" t="s" s="160">
        <v>509</v>
      </c>
      <c r="F216" s="162">
        <v>11</v>
      </c>
      <c r="G216" s="163">
        <v>5.5</v>
      </c>
      <c r="H216" s="163">
        <f>F216:F216*G216:G216</f>
        <v>60.5</v>
      </c>
      <c r="I216" s="143"/>
    </row>
    <row r="217" ht="18" customHeight="1">
      <c r="A217" t="s" s="164">
        <v>684</v>
      </c>
      <c r="B217" t="s" s="177">
        <v>760</v>
      </c>
      <c r="C217" t="s" s="166">
        <v>747</v>
      </c>
      <c r="D217" t="s" s="167">
        <v>761</v>
      </c>
      <c r="E217" t="s" s="166">
        <v>509</v>
      </c>
      <c r="F217" s="170">
        <v>3</v>
      </c>
      <c r="G217" s="171">
        <v>12.25</v>
      </c>
      <c r="H217" s="171">
        <f>F217:F217*G217:G217</f>
        <v>36.75</v>
      </c>
      <c r="I217" s="143"/>
    </row>
    <row r="218" ht="18" customHeight="1">
      <c r="A218" t="s" s="158">
        <v>684</v>
      </c>
      <c r="B218" t="s" s="178">
        <v>762</v>
      </c>
      <c r="C218" t="s" s="160">
        <v>747</v>
      </c>
      <c r="D218" t="s" s="161">
        <v>763</v>
      </c>
      <c r="E218" t="s" s="160">
        <v>509</v>
      </c>
      <c r="F218" s="162">
        <v>6</v>
      </c>
      <c r="G218" s="173">
        <v>10.38</v>
      </c>
      <c r="H218" s="173">
        <f>F218:F218*G218:G218</f>
        <v>62.28</v>
      </c>
      <c r="I218" s="143"/>
    </row>
    <row r="219" ht="18" customHeight="1">
      <c r="A219" t="s" s="164">
        <v>684</v>
      </c>
      <c r="B219" t="s" s="177">
        <v>764</v>
      </c>
      <c r="C219" t="s" s="166">
        <v>747</v>
      </c>
      <c r="D219" t="s" s="167">
        <v>765</v>
      </c>
      <c r="E219" t="s" s="166">
        <v>509</v>
      </c>
      <c r="F219" s="170">
        <v>7</v>
      </c>
      <c r="G219" s="169">
        <v>11.31</v>
      </c>
      <c r="H219" s="169">
        <f>F219:F219*G219:G219</f>
        <v>79.17</v>
      </c>
      <c r="I219" s="143"/>
    </row>
    <row r="220" ht="18" customHeight="1">
      <c r="A220" t="s" s="158">
        <v>684</v>
      </c>
      <c r="B220" t="s" s="178">
        <v>766</v>
      </c>
      <c r="C220" t="s" s="160">
        <v>747</v>
      </c>
      <c r="D220" t="s" s="161">
        <v>767</v>
      </c>
      <c r="E220" t="s" s="160">
        <v>509</v>
      </c>
      <c r="F220" s="162">
        <v>9</v>
      </c>
      <c r="G220" s="173">
        <v>19.1</v>
      </c>
      <c r="H220" s="173">
        <f>F220:F220*G220:G220</f>
        <v>171.9</v>
      </c>
      <c r="I220" s="143"/>
    </row>
    <row r="221" ht="18" customHeight="1" hidden="1">
      <c r="A221" t="s" s="164">
        <v>684</v>
      </c>
      <c r="B221" t="s" s="177">
        <v>768</v>
      </c>
      <c r="C221" t="s" s="166">
        <v>689</v>
      </c>
      <c r="D221" t="s" s="167">
        <v>769</v>
      </c>
      <c r="E221" t="s" s="166">
        <v>509</v>
      </c>
      <c r="F221" s="168"/>
      <c r="G221" s="169">
        <v>14.8</v>
      </c>
      <c r="H221" s="169">
        <f>F221:F221*G221:G221</f>
        <v>0</v>
      </c>
      <c r="I221" s="143"/>
    </row>
    <row r="222" ht="18" customHeight="1">
      <c r="A222" t="s" s="158">
        <v>684</v>
      </c>
      <c r="B222" t="s" s="178">
        <v>770</v>
      </c>
      <c r="C222" t="s" s="160">
        <v>747</v>
      </c>
      <c r="D222" t="s" s="161">
        <v>771</v>
      </c>
      <c r="E222" t="s" s="160">
        <v>509</v>
      </c>
      <c r="F222" s="162">
        <v>9</v>
      </c>
      <c r="G222" s="163">
        <v>9.890000000000001</v>
      </c>
      <c r="H222" s="163">
        <f>F222:F222*G222:G222</f>
        <v>89.01000000000001</v>
      </c>
      <c r="I222" s="143"/>
    </row>
    <row r="223" ht="18" customHeight="1" hidden="1">
      <c r="A223" t="s" s="164">
        <v>684</v>
      </c>
      <c r="B223" t="s" s="177">
        <v>772</v>
      </c>
      <c r="C223" t="s" s="166">
        <v>689</v>
      </c>
      <c r="D223" t="s" s="167">
        <v>773</v>
      </c>
      <c r="E223" t="s" s="166">
        <v>509</v>
      </c>
      <c r="F223" s="168"/>
      <c r="G223" s="169">
        <v>4.88</v>
      </c>
      <c r="H223" s="169">
        <f>F223:F223*G223:G223</f>
        <v>0</v>
      </c>
      <c r="I223" s="143"/>
    </row>
    <row r="224" ht="18" customHeight="1">
      <c r="A224" t="s" s="158">
        <v>684</v>
      </c>
      <c r="B224" t="s" s="178">
        <v>774</v>
      </c>
      <c r="C224" t="s" s="160">
        <v>754</v>
      </c>
      <c r="D224" t="s" s="161">
        <v>775</v>
      </c>
      <c r="E224" t="s" s="160">
        <v>509</v>
      </c>
      <c r="F224" s="162">
        <v>13</v>
      </c>
      <c r="G224" s="163">
        <v>4.81</v>
      </c>
      <c r="H224" s="163">
        <f>F224:F224*G224:G224</f>
        <v>62.53</v>
      </c>
      <c r="I224" s="143"/>
    </row>
    <row r="225" ht="18" customHeight="1">
      <c r="A225" t="s" s="164">
        <v>684</v>
      </c>
      <c r="B225" t="s" s="177">
        <v>776</v>
      </c>
      <c r="C225" t="s" s="166">
        <v>686</v>
      </c>
      <c r="D225" t="s" s="167">
        <v>777</v>
      </c>
      <c r="E225" t="s" s="166">
        <v>509</v>
      </c>
      <c r="F225" s="170">
        <v>13</v>
      </c>
      <c r="G225" s="169">
        <v>5.79</v>
      </c>
      <c r="H225" s="169">
        <f>F225:F225*G225:G225</f>
        <v>75.27</v>
      </c>
      <c r="I225" s="143"/>
    </row>
    <row r="226" ht="18" customHeight="1">
      <c r="A226" t="s" s="158">
        <v>684</v>
      </c>
      <c r="B226" t="s" s="178">
        <v>778</v>
      </c>
      <c r="C226" t="s" s="160">
        <v>747</v>
      </c>
      <c r="D226" t="s" s="161">
        <v>779</v>
      </c>
      <c r="E226" t="s" s="160">
        <v>509</v>
      </c>
      <c r="F226" s="162">
        <v>19.5</v>
      </c>
      <c r="G226" s="173">
        <v>7.8</v>
      </c>
      <c r="H226" s="173">
        <f>F226:F226*G226:G226</f>
        <v>152.1</v>
      </c>
      <c r="I226" s="143"/>
    </row>
    <row r="227" ht="18" customHeight="1">
      <c r="A227" t="s" s="164">
        <v>684</v>
      </c>
      <c r="B227" t="s" s="177">
        <v>780</v>
      </c>
      <c r="C227" t="s" s="166">
        <v>686</v>
      </c>
      <c r="D227" t="s" s="167">
        <v>781</v>
      </c>
      <c r="E227" t="s" s="166">
        <v>509</v>
      </c>
      <c r="F227" s="170">
        <v>11</v>
      </c>
      <c r="G227" s="171">
        <v>3.58</v>
      </c>
      <c r="H227" s="171">
        <f>F227:F227*G227:G227</f>
        <v>39.38</v>
      </c>
      <c r="I227" s="143"/>
    </row>
    <row r="228" ht="18" customHeight="1" hidden="1">
      <c r="A228" t="s" s="158">
        <v>684</v>
      </c>
      <c r="B228" t="s" s="178">
        <v>782</v>
      </c>
      <c r="C228" t="s" s="160">
        <v>686</v>
      </c>
      <c r="D228" t="s" s="161">
        <v>783</v>
      </c>
      <c r="E228" t="s" s="160">
        <v>509</v>
      </c>
      <c r="F228" s="172"/>
      <c r="G228" s="163">
        <v>5.14</v>
      </c>
      <c r="H228" s="163">
        <f>F228:F228*G228:G228</f>
        <v>0</v>
      </c>
      <c r="I228" s="143"/>
    </row>
    <row r="229" ht="18" customHeight="1">
      <c r="A229" t="s" s="164">
        <v>684</v>
      </c>
      <c r="B229" t="s" s="177">
        <v>784</v>
      </c>
      <c r="C229" t="s" s="166">
        <v>686</v>
      </c>
      <c r="D229" t="s" s="167">
        <v>785</v>
      </c>
      <c r="E229" t="s" s="166">
        <v>509</v>
      </c>
      <c r="F229" s="170">
        <v>10</v>
      </c>
      <c r="G229" s="171">
        <v>6.44</v>
      </c>
      <c r="H229" s="171">
        <f>F229:F229*G229:G229</f>
        <v>64.40000000000001</v>
      </c>
      <c r="I229" s="143"/>
    </row>
    <row r="230" ht="18" customHeight="1">
      <c r="A230" t="s" s="158">
        <v>684</v>
      </c>
      <c r="B230" t="s" s="178">
        <v>786</v>
      </c>
      <c r="C230" t="s" s="160">
        <v>686</v>
      </c>
      <c r="D230" t="s" s="161">
        <v>787</v>
      </c>
      <c r="E230" t="s" s="160">
        <v>509</v>
      </c>
      <c r="F230" s="162">
        <v>3.8</v>
      </c>
      <c r="G230" s="173">
        <v>9.82</v>
      </c>
      <c r="H230" s="173">
        <f>F230:F230*G230:G230</f>
        <v>37.316</v>
      </c>
      <c r="I230" s="143"/>
    </row>
    <row r="231" ht="18" customHeight="1">
      <c r="A231" t="s" s="164">
        <v>684</v>
      </c>
      <c r="B231" t="s" s="177">
        <v>788</v>
      </c>
      <c r="C231" t="s" s="166">
        <v>716</v>
      </c>
      <c r="D231" t="s" s="167">
        <v>789</v>
      </c>
      <c r="E231" t="s" s="166">
        <v>509</v>
      </c>
      <c r="F231" s="170">
        <v>0.3</v>
      </c>
      <c r="G231" s="169">
        <v>6.93</v>
      </c>
      <c r="H231" s="169">
        <f>F231:F231*G231:G231</f>
        <v>2.079</v>
      </c>
      <c r="I231" s="143"/>
    </row>
    <row r="232" ht="18" customHeight="1">
      <c r="A232" t="s" s="158">
        <v>684</v>
      </c>
      <c r="B232" t="s" s="178">
        <v>790</v>
      </c>
      <c r="C232" t="s" s="160">
        <v>716</v>
      </c>
      <c r="D232" t="s" s="161">
        <v>791</v>
      </c>
      <c r="E232" t="s" s="160">
        <v>509</v>
      </c>
      <c r="F232" s="162">
        <v>0</v>
      </c>
      <c r="G232" s="173">
        <v>7.79</v>
      </c>
      <c r="H232" s="173">
        <f>F232:F232*G232:G232</f>
        <v>0</v>
      </c>
      <c r="I232" s="143"/>
    </row>
    <row r="233" ht="18" customHeight="1">
      <c r="A233" t="s" s="164">
        <v>684</v>
      </c>
      <c r="B233" t="s" s="177">
        <v>792</v>
      </c>
      <c r="C233" t="s" s="166">
        <v>716</v>
      </c>
      <c r="D233" t="s" s="167">
        <v>793</v>
      </c>
      <c r="E233" t="s" s="166">
        <v>509</v>
      </c>
      <c r="F233" s="170">
        <v>0.15</v>
      </c>
      <c r="G233" s="169">
        <v>7.79</v>
      </c>
      <c r="H233" s="169">
        <f>F233:F233*G233:G233</f>
        <v>1.1685</v>
      </c>
      <c r="I233" s="143"/>
    </row>
    <row r="234" ht="18" customHeight="1">
      <c r="A234" t="s" s="158">
        <v>684</v>
      </c>
      <c r="B234" t="s" s="178">
        <v>794</v>
      </c>
      <c r="C234" t="s" s="160">
        <v>716</v>
      </c>
      <c r="D234" t="s" s="161">
        <v>795</v>
      </c>
      <c r="E234" t="s" s="160">
        <v>509</v>
      </c>
      <c r="F234" s="162">
        <v>0</v>
      </c>
      <c r="G234" s="173">
        <v>7.36</v>
      </c>
      <c r="H234" s="173">
        <f>F234:F234*G234:G234</f>
        <v>0</v>
      </c>
      <c r="I234" s="143"/>
    </row>
    <row r="235" ht="18" customHeight="1">
      <c r="A235" t="s" s="164">
        <v>684</v>
      </c>
      <c r="B235" t="s" s="177">
        <v>796</v>
      </c>
      <c r="C235" t="s" s="166">
        <v>716</v>
      </c>
      <c r="D235" t="s" s="167">
        <v>797</v>
      </c>
      <c r="E235" t="s" s="166">
        <v>509</v>
      </c>
      <c r="F235" s="170">
        <v>3</v>
      </c>
      <c r="G235" s="169">
        <v>8.19</v>
      </c>
      <c r="H235" s="169">
        <f>F235:F235*G235:G235</f>
        <v>24.57</v>
      </c>
      <c r="I235" s="143"/>
    </row>
    <row r="236" ht="18" customHeight="1" hidden="1">
      <c r="A236" t="s" s="158">
        <v>684</v>
      </c>
      <c r="B236" t="s" s="178">
        <v>798</v>
      </c>
      <c r="C236" t="s" s="160">
        <v>754</v>
      </c>
      <c r="D236" t="s" s="161">
        <v>799</v>
      </c>
      <c r="E236" t="s" s="160">
        <v>509</v>
      </c>
      <c r="F236" s="172"/>
      <c r="G236" s="163">
        <v>3.51</v>
      </c>
      <c r="H236" s="163">
        <f>F236:F236*G236:G236</f>
        <v>0</v>
      </c>
      <c r="I236" s="143"/>
    </row>
    <row r="237" ht="18" customHeight="1">
      <c r="A237" t="s" s="164">
        <v>684</v>
      </c>
      <c r="B237" t="s" s="177">
        <v>800</v>
      </c>
      <c r="C237" t="s" s="166">
        <v>747</v>
      </c>
      <c r="D237" t="s" s="167">
        <v>801</v>
      </c>
      <c r="E237" t="s" s="166">
        <v>509</v>
      </c>
      <c r="F237" s="170">
        <v>5.5</v>
      </c>
      <c r="G237" s="169">
        <v>8.630000000000001</v>
      </c>
      <c r="H237" s="169">
        <f>F237:F237*G237:G237</f>
        <v>47.465</v>
      </c>
      <c r="I237" s="143"/>
    </row>
    <row r="238" ht="18" customHeight="1" hidden="1">
      <c r="A238" t="s" s="158">
        <v>684</v>
      </c>
      <c r="B238" t="s" s="178">
        <v>802</v>
      </c>
      <c r="C238" t="s" s="160">
        <v>686</v>
      </c>
      <c r="D238" t="s" s="161">
        <v>803</v>
      </c>
      <c r="E238" t="s" s="160">
        <v>509</v>
      </c>
      <c r="F238" s="172"/>
      <c r="G238" s="173">
        <v>4.64</v>
      </c>
      <c r="H238" s="173">
        <f>F238:F238*G238:G238</f>
        <v>0</v>
      </c>
      <c r="I238" s="143"/>
    </row>
    <row r="239" ht="18" customHeight="1">
      <c r="A239" t="s" s="164">
        <v>684</v>
      </c>
      <c r="B239" t="s" s="177">
        <v>804</v>
      </c>
      <c r="C239" t="s" s="166">
        <v>689</v>
      </c>
      <c r="D239" t="s" s="167">
        <v>805</v>
      </c>
      <c r="E239" t="s" s="166">
        <v>509</v>
      </c>
      <c r="F239" s="170">
        <v>1</v>
      </c>
      <c r="G239" s="171">
        <v>65</v>
      </c>
      <c r="H239" s="171">
        <f>F239:F239*G239:G239</f>
        <v>65</v>
      </c>
      <c r="I239" s="143"/>
    </row>
    <row r="240" ht="18" customHeight="1">
      <c r="A240" t="s" s="158">
        <v>684</v>
      </c>
      <c r="B240" t="s" s="178">
        <v>806</v>
      </c>
      <c r="C240" t="s" s="160">
        <v>686</v>
      </c>
      <c r="D240" t="s" s="161">
        <v>807</v>
      </c>
      <c r="E240" t="s" s="160">
        <v>509</v>
      </c>
      <c r="F240" s="162">
        <v>11.75</v>
      </c>
      <c r="G240" s="173">
        <v>5.18</v>
      </c>
      <c r="H240" s="173">
        <f>F240:F240*G240:G240</f>
        <v>60.865</v>
      </c>
      <c r="I240" s="143"/>
    </row>
    <row r="241" ht="18" customHeight="1">
      <c r="A241" t="s" s="164">
        <v>684</v>
      </c>
      <c r="B241" t="s" s="177">
        <v>808</v>
      </c>
      <c r="C241" t="s" s="166">
        <v>716</v>
      </c>
      <c r="D241" t="s" s="167">
        <v>809</v>
      </c>
      <c r="E241" t="s" s="166">
        <v>509</v>
      </c>
      <c r="F241" s="170">
        <v>1</v>
      </c>
      <c r="G241" s="171">
        <v>4.8</v>
      </c>
      <c r="H241" s="171">
        <f>F241:F241*G241:G241</f>
        <v>4.8</v>
      </c>
      <c r="I241" s="143"/>
    </row>
    <row r="242" ht="18" customHeight="1">
      <c r="A242" t="s" s="158">
        <v>684</v>
      </c>
      <c r="B242" t="s" s="178">
        <v>810</v>
      </c>
      <c r="C242" t="s" s="160">
        <v>716</v>
      </c>
      <c r="D242" t="s" s="161">
        <v>811</v>
      </c>
      <c r="E242" t="s" s="160">
        <v>509</v>
      </c>
      <c r="F242" s="162">
        <v>2.5</v>
      </c>
      <c r="G242" s="173">
        <v>5.09</v>
      </c>
      <c r="H242" s="173">
        <f>F242:F242*G242:G242</f>
        <v>12.725</v>
      </c>
      <c r="I242" s="143"/>
    </row>
    <row r="243" ht="18" customHeight="1">
      <c r="A243" t="s" s="164">
        <v>684</v>
      </c>
      <c r="B243" t="s" s="177">
        <v>812</v>
      </c>
      <c r="C243" t="s" s="166">
        <v>716</v>
      </c>
      <c r="D243" t="s" s="167">
        <v>813</v>
      </c>
      <c r="E243" t="s" s="166">
        <v>509</v>
      </c>
      <c r="F243" s="170">
        <v>0.2</v>
      </c>
      <c r="G243" s="171">
        <v>5.1</v>
      </c>
      <c r="H243" s="171">
        <f>F243:F243*G243:G243</f>
        <v>1.02</v>
      </c>
      <c r="I243" s="143"/>
    </row>
    <row r="244" ht="18" customHeight="1">
      <c r="A244" t="s" s="158">
        <v>684</v>
      </c>
      <c r="B244" t="s" s="178">
        <v>814</v>
      </c>
      <c r="C244" t="s" s="160">
        <v>716</v>
      </c>
      <c r="D244" t="s" s="161">
        <v>815</v>
      </c>
      <c r="E244" t="s" s="160">
        <v>509</v>
      </c>
      <c r="F244" s="162">
        <v>1.2</v>
      </c>
      <c r="G244" s="163">
        <v>4.8</v>
      </c>
      <c r="H244" s="163">
        <f>F244:F244*G244:G244</f>
        <v>5.76</v>
      </c>
      <c r="I244" s="143"/>
    </row>
    <row r="245" ht="18" customHeight="1">
      <c r="A245" t="s" s="164">
        <v>684</v>
      </c>
      <c r="B245" t="s" s="177">
        <v>816</v>
      </c>
      <c r="C245" t="s" s="166">
        <v>716</v>
      </c>
      <c r="D245" t="s" s="167">
        <v>817</v>
      </c>
      <c r="E245" t="s" s="166">
        <v>509</v>
      </c>
      <c r="F245" s="170">
        <v>0.15</v>
      </c>
      <c r="G245" s="171">
        <v>4.92</v>
      </c>
      <c r="H245" s="171">
        <f>F245:F245*G245:G245</f>
        <v>0.738</v>
      </c>
      <c r="I245" s="143"/>
    </row>
    <row r="246" ht="18" customHeight="1">
      <c r="A246" t="s" s="158">
        <v>684</v>
      </c>
      <c r="B246" t="s" s="178">
        <v>818</v>
      </c>
      <c r="C246" t="s" s="160">
        <v>716</v>
      </c>
      <c r="D246" t="s" s="161">
        <v>819</v>
      </c>
      <c r="E246" t="s" s="160">
        <v>509</v>
      </c>
      <c r="F246" s="162">
        <v>1.5</v>
      </c>
      <c r="G246" s="163">
        <v>5.45</v>
      </c>
      <c r="H246" s="163">
        <f>F246:F246*G246:G246</f>
        <v>8.175000000000001</v>
      </c>
      <c r="I246" s="143"/>
    </row>
    <row r="247" ht="18" customHeight="1">
      <c r="A247" t="s" s="164">
        <v>684</v>
      </c>
      <c r="B247" t="s" s="177">
        <v>820</v>
      </c>
      <c r="C247" t="s" s="166">
        <v>716</v>
      </c>
      <c r="D247" t="s" s="167">
        <v>821</v>
      </c>
      <c r="E247" t="s" s="166">
        <v>509</v>
      </c>
      <c r="F247" s="170">
        <v>1.9</v>
      </c>
      <c r="G247" s="169">
        <v>5.09</v>
      </c>
      <c r="H247" s="169">
        <f>F247:F247*G247:G247</f>
        <v>9.670999999999999</v>
      </c>
      <c r="I247" s="143"/>
    </row>
    <row r="248" ht="18" customHeight="1">
      <c r="A248" t="s" s="158">
        <v>684</v>
      </c>
      <c r="B248" t="s" s="178">
        <v>822</v>
      </c>
      <c r="C248" t="s" s="160">
        <v>716</v>
      </c>
      <c r="D248" t="s" s="161">
        <v>823</v>
      </c>
      <c r="E248" t="s" s="160">
        <v>509</v>
      </c>
      <c r="F248" s="162">
        <v>2</v>
      </c>
      <c r="G248" s="163">
        <v>5.19</v>
      </c>
      <c r="H248" s="163">
        <f>F248:F248*G248:G248</f>
        <v>10.38</v>
      </c>
      <c r="I248" s="143"/>
    </row>
    <row r="249" ht="18" customHeight="1">
      <c r="A249" t="s" s="164">
        <v>684</v>
      </c>
      <c r="B249" t="s" s="177">
        <v>824</v>
      </c>
      <c r="C249" t="s" s="166">
        <v>716</v>
      </c>
      <c r="D249" t="s" s="167">
        <v>825</v>
      </c>
      <c r="E249" t="s" s="166">
        <v>509</v>
      </c>
      <c r="F249" s="170">
        <v>0</v>
      </c>
      <c r="G249" s="169">
        <v>5.07</v>
      </c>
      <c r="H249" s="169">
        <f>F249:F249*G249:G249</f>
        <v>0</v>
      </c>
      <c r="I249" s="143"/>
    </row>
    <row r="250" ht="18" customHeight="1">
      <c r="A250" t="s" s="158">
        <v>684</v>
      </c>
      <c r="B250" t="s" s="178">
        <v>826</v>
      </c>
      <c r="C250" t="s" s="160">
        <v>754</v>
      </c>
      <c r="D250" t="s" s="161">
        <v>827</v>
      </c>
      <c r="E250" t="s" s="160">
        <v>509</v>
      </c>
      <c r="F250" s="162">
        <v>20.5</v>
      </c>
      <c r="G250" s="173">
        <v>6.99</v>
      </c>
      <c r="H250" s="173">
        <f>F250:F250*G250:G250</f>
        <v>143.295</v>
      </c>
      <c r="I250" s="143"/>
    </row>
    <row r="251" ht="18" customHeight="1">
      <c r="A251" t="s" s="164">
        <v>684</v>
      </c>
      <c r="B251" t="s" s="177">
        <v>828</v>
      </c>
      <c r="C251" t="s" s="166">
        <v>754</v>
      </c>
      <c r="D251" t="s" s="167">
        <v>829</v>
      </c>
      <c r="E251" t="s" s="166">
        <v>509</v>
      </c>
      <c r="F251" s="170">
        <v>16.5</v>
      </c>
      <c r="G251" s="169">
        <v>4.94</v>
      </c>
      <c r="H251" s="169">
        <f>F251:F251*G251:G251</f>
        <v>81.51000000000001</v>
      </c>
      <c r="I251" s="143"/>
    </row>
    <row r="252" ht="18" customHeight="1">
      <c r="A252" t="s" s="158">
        <v>684</v>
      </c>
      <c r="B252" t="s" s="178">
        <v>830</v>
      </c>
      <c r="C252" t="s" s="160">
        <v>725</v>
      </c>
      <c r="D252" t="s" s="161">
        <v>831</v>
      </c>
      <c r="E252" t="s" s="160">
        <v>509</v>
      </c>
      <c r="F252" s="162">
        <v>0.75</v>
      </c>
      <c r="G252" s="173">
        <v>119.1</v>
      </c>
      <c r="H252" s="173">
        <f>F252:F252*G252:G252</f>
        <v>89.325</v>
      </c>
      <c r="I252" s="143"/>
    </row>
    <row r="253" ht="18" customHeight="1" hidden="1">
      <c r="A253" t="s" s="164">
        <v>832</v>
      </c>
      <c r="B253" s="165">
        <v>109285</v>
      </c>
      <c r="C253" t="s" s="166">
        <v>576</v>
      </c>
      <c r="D253" t="s" s="167">
        <v>833</v>
      </c>
      <c r="E253" t="s" s="166">
        <v>509</v>
      </c>
      <c r="F253" s="168"/>
      <c r="G253" s="171">
        <v>1.1</v>
      </c>
      <c r="H253" s="171">
        <f>F253:F253*G253:G253</f>
        <v>0</v>
      </c>
      <c r="I253" s="143"/>
    </row>
    <row r="254" ht="18" customHeight="1" hidden="1">
      <c r="A254" t="s" s="158">
        <v>832</v>
      </c>
      <c r="B254" s="159">
        <v>109284</v>
      </c>
      <c r="C254" t="s" s="160">
        <v>576</v>
      </c>
      <c r="D254" t="s" s="161">
        <v>834</v>
      </c>
      <c r="E254" t="s" s="160">
        <v>509</v>
      </c>
      <c r="F254" s="172"/>
      <c r="G254" s="173">
        <v>0.761349231950845</v>
      </c>
      <c r="H254" s="173">
        <f>F254:F254*G254:G254</f>
        <v>0</v>
      </c>
      <c r="I254" s="143"/>
    </row>
    <row r="255" ht="18" customHeight="1" hidden="1">
      <c r="A255" t="s" s="164">
        <v>832</v>
      </c>
      <c r="B255" s="165">
        <v>78163</v>
      </c>
      <c r="C255" t="s" s="166">
        <v>592</v>
      </c>
      <c r="D255" t="s" s="167">
        <v>835</v>
      </c>
      <c r="E255" t="s" s="166">
        <v>633</v>
      </c>
      <c r="F255" s="168"/>
      <c r="G255" s="169">
        <v>3.262</v>
      </c>
      <c r="H255" s="169">
        <f>F255:F255*G255:G255</f>
        <v>0</v>
      </c>
      <c r="I255" s="143"/>
    </row>
    <row r="256" ht="18" customHeight="1">
      <c r="A256" t="s" s="158">
        <v>832</v>
      </c>
      <c r="B256" s="159">
        <v>62632</v>
      </c>
      <c r="C256" t="s" s="160">
        <v>592</v>
      </c>
      <c r="D256" t="s" s="161">
        <v>836</v>
      </c>
      <c r="E256" t="s" s="160">
        <v>633</v>
      </c>
      <c r="F256" s="162">
        <v>125</v>
      </c>
      <c r="G256" s="163">
        <v>3.0565</v>
      </c>
      <c r="H256" s="163">
        <f>F256:F256*G256:G256</f>
        <v>382.0625</v>
      </c>
      <c r="I256" s="143"/>
    </row>
    <row r="257" ht="18" customHeight="1" hidden="1">
      <c r="A257" t="s" s="164">
        <v>832</v>
      </c>
      <c r="B257" s="165">
        <v>62633</v>
      </c>
      <c r="C257" t="s" s="166">
        <v>592</v>
      </c>
      <c r="D257" t="s" s="167">
        <v>837</v>
      </c>
      <c r="E257" t="s" s="166">
        <v>633</v>
      </c>
      <c r="F257" s="168"/>
      <c r="G257" s="171">
        <v>3.0255</v>
      </c>
      <c r="H257" s="171">
        <f>F257:F257*G257:G257</f>
        <v>0</v>
      </c>
      <c r="I257" s="143"/>
    </row>
    <row r="258" ht="18" customHeight="1">
      <c r="A258" t="s" s="158">
        <v>832</v>
      </c>
      <c r="B258" s="159">
        <v>71043</v>
      </c>
      <c r="C258" t="s" s="160">
        <v>592</v>
      </c>
      <c r="D258" t="s" s="161">
        <v>838</v>
      </c>
      <c r="E258" t="s" s="160">
        <v>509</v>
      </c>
      <c r="F258" s="162">
        <v>7</v>
      </c>
      <c r="G258" s="163">
        <v>0.870949259112237</v>
      </c>
      <c r="H258" s="163">
        <f>F258:F258*G258:G258</f>
        <v>6.09664481378566</v>
      </c>
      <c r="I258" s="143"/>
    </row>
    <row r="259" ht="18" customHeight="1" hidden="1">
      <c r="A259" t="s" s="164">
        <v>832</v>
      </c>
      <c r="B259" s="165">
        <v>117064</v>
      </c>
      <c r="C259" t="s" s="166">
        <v>507</v>
      </c>
      <c r="D259" t="s" s="167">
        <v>839</v>
      </c>
      <c r="E259" t="s" s="166">
        <v>509</v>
      </c>
      <c r="F259" s="168"/>
      <c r="G259" s="169">
        <v>9.676600000000001</v>
      </c>
      <c r="H259" s="169">
        <f>F259:F259*G259:G259</f>
        <v>0</v>
      </c>
      <c r="I259" s="143"/>
    </row>
    <row r="260" ht="18" customHeight="1" hidden="1">
      <c r="A260" t="s" s="158">
        <v>832</v>
      </c>
      <c r="B260" s="159">
        <v>106130</v>
      </c>
      <c r="C260" t="s" s="160">
        <v>507</v>
      </c>
      <c r="D260" t="s" s="161">
        <v>840</v>
      </c>
      <c r="E260" t="s" s="160">
        <v>509</v>
      </c>
      <c r="F260" s="172"/>
      <c r="G260" s="163">
        <v>12.675124643157</v>
      </c>
      <c r="H260" s="163">
        <f>F260:F260*G260:G260</f>
        <v>0</v>
      </c>
      <c r="I260" s="143"/>
    </row>
    <row r="261" ht="18" customHeight="1" hidden="1">
      <c r="A261" t="s" s="164">
        <v>832</v>
      </c>
      <c r="B261" s="165">
        <v>88695</v>
      </c>
      <c r="C261" t="s" s="166">
        <v>507</v>
      </c>
      <c r="D261" t="s" s="167">
        <v>841</v>
      </c>
      <c r="E261" t="s" s="166">
        <v>509</v>
      </c>
      <c r="F261" s="168"/>
      <c r="G261" s="171">
        <v>22.3134367171415</v>
      </c>
      <c r="H261" s="171">
        <f>F261:F261*G261:G261</f>
        <v>0</v>
      </c>
      <c r="I261" s="143"/>
    </row>
    <row r="262" ht="18" customHeight="1">
      <c r="A262" t="s" s="158">
        <v>832</v>
      </c>
      <c r="B262" s="159">
        <v>14281</v>
      </c>
      <c r="C262" t="s" s="160">
        <v>507</v>
      </c>
      <c r="D262" t="s" s="161">
        <v>842</v>
      </c>
      <c r="E262" t="s" s="160">
        <v>509</v>
      </c>
      <c r="F262" s="162">
        <v>1</v>
      </c>
      <c r="G262" s="163">
        <v>16.7613119536298</v>
      </c>
      <c r="H262" s="163">
        <f>F262:F262*G262:G262</f>
        <v>16.7613119536298</v>
      </c>
      <c r="I262" s="143"/>
    </row>
    <row r="263" ht="18" customHeight="1">
      <c r="A263" t="s" s="164">
        <v>832</v>
      </c>
      <c r="B263" s="165">
        <v>11040</v>
      </c>
      <c r="C263" t="s" s="166">
        <v>507</v>
      </c>
      <c r="D263" t="s" s="167">
        <v>843</v>
      </c>
      <c r="E263" t="s" s="166">
        <v>509</v>
      </c>
      <c r="F263" s="170">
        <v>1.75</v>
      </c>
      <c r="G263" s="171">
        <v>16.6610367581244</v>
      </c>
      <c r="H263" s="171">
        <f>F263:F263*G263:G263</f>
        <v>29.1568143267177</v>
      </c>
      <c r="I263" s="143"/>
    </row>
    <row r="264" ht="18" customHeight="1" hidden="1">
      <c r="A264" t="s" s="158">
        <v>832</v>
      </c>
      <c r="B264" s="159">
        <v>92402</v>
      </c>
      <c r="C264" t="s" s="160">
        <v>583</v>
      </c>
      <c r="D264" t="s" s="161">
        <v>844</v>
      </c>
      <c r="E264" t="s" s="160">
        <v>509</v>
      </c>
      <c r="F264" s="172"/>
      <c r="G264" s="173">
        <v>1.38504814814815</v>
      </c>
      <c r="H264" s="173">
        <f>F264:F264*G264:G264</f>
        <v>0</v>
      </c>
      <c r="I264" s="143"/>
    </row>
    <row r="265" ht="18" customHeight="1" hidden="1">
      <c r="A265" t="s" s="164">
        <v>832</v>
      </c>
      <c r="B265" s="165">
        <v>20656</v>
      </c>
      <c r="C265" t="s" s="166">
        <v>579</v>
      </c>
      <c r="D265" t="s" s="167">
        <v>845</v>
      </c>
      <c r="E265" t="s" s="166">
        <v>509</v>
      </c>
      <c r="F265" s="168"/>
      <c r="G265" s="169">
        <v>1.6121</v>
      </c>
      <c r="H265" s="169">
        <f>F265:F265*G265:G265</f>
        <v>0</v>
      </c>
      <c r="I265" s="143"/>
    </row>
    <row r="266" ht="18" customHeight="1" hidden="1">
      <c r="A266" t="s" s="158">
        <v>832</v>
      </c>
      <c r="B266" s="159">
        <v>11321</v>
      </c>
      <c r="C266" t="s" s="160">
        <v>507</v>
      </c>
      <c r="D266" t="s" s="161">
        <v>846</v>
      </c>
      <c r="E266" t="s" s="160">
        <v>509</v>
      </c>
      <c r="F266" s="172"/>
      <c r="G266" s="173">
        <v>152.360556363522</v>
      </c>
      <c r="H266" s="173">
        <f>F266:F266*G266:G266</f>
        <v>0</v>
      </c>
      <c r="I266" s="143"/>
    </row>
    <row r="267" ht="18" customHeight="1">
      <c r="A267" t="s" s="164">
        <v>832</v>
      </c>
      <c r="B267" s="165">
        <v>11061</v>
      </c>
      <c r="C267" t="s" s="166">
        <v>507</v>
      </c>
      <c r="D267" t="s" s="167">
        <v>847</v>
      </c>
      <c r="E267" t="s" s="166">
        <v>509</v>
      </c>
      <c r="F267" s="170">
        <v>1.25</v>
      </c>
      <c r="G267" s="171">
        <v>31.786362</v>
      </c>
      <c r="H267" s="171">
        <f>F267:F267*G267:G267</f>
        <v>39.7329525</v>
      </c>
      <c r="I267" s="143"/>
    </row>
    <row r="268" ht="18" customHeight="1">
      <c r="A268" t="s" s="158">
        <v>832</v>
      </c>
      <c r="B268" s="159">
        <v>100937</v>
      </c>
      <c r="C268" t="s" s="160">
        <v>507</v>
      </c>
      <c r="D268" t="s" s="161">
        <v>848</v>
      </c>
      <c r="E268" t="s" s="160">
        <v>509</v>
      </c>
      <c r="F268" s="162">
        <v>2</v>
      </c>
      <c r="G268" s="173">
        <v>6.88343335825235</v>
      </c>
      <c r="H268" s="173">
        <f>F268:F268*G268:G268</f>
        <v>13.7668667165047</v>
      </c>
      <c r="I268" s="143"/>
    </row>
    <row r="269" ht="18" customHeight="1">
      <c r="A269" t="s" s="164">
        <v>832</v>
      </c>
      <c r="B269" s="165">
        <v>100938</v>
      </c>
      <c r="C269" t="s" s="166">
        <v>507</v>
      </c>
      <c r="D269" t="s" s="167">
        <v>849</v>
      </c>
      <c r="E269" t="s" s="166">
        <v>509</v>
      </c>
      <c r="F269" s="170">
        <v>1.25</v>
      </c>
      <c r="G269" s="171">
        <v>6.83624248224282</v>
      </c>
      <c r="H269" s="171">
        <f>F269:F269*G269:G269</f>
        <v>8.54530310280353</v>
      </c>
      <c r="I269" s="143"/>
    </row>
    <row r="270" ht="18" customHeight="1">
      <c r="A270" t="s" s="158">
        <v>832</v>
      </c>
      <c r="B270" s="159">
        <v>100939</v>
      </c>
      <c r="C270" t="s" s="160">
        <v>507</v>
      </c>
      <c r="D270" t="s" s="161">
        <v>850</v>
      </c>
      <c r="E270" t="s" s="160">
        <v>509</v>
      </c>
      <c r="F270" s="162">
        <v>2</v>
      </c>
      <c r="G270" s="163">
        <v>6.11108497910937</v>
      </c>
      <c r="H270" s="163">
        <f>F270:F270*G270:G270</f>
        <v>12.2221699582187</v>
      </c>
      <c r="I270" s="143"/>
    </row>
    <row r="271" ht="18" customHeight="1">
      <c r="A271" t="s" s="164">
        <v>832</v>
      </c>
      <c r="B271" s="165">
        <v>100940</v>
      </c>
      <c r="C271" t="s" s="166">
        <v>507</v>
      </c>
      <c r="D271" t="s" s="167">
        <v>851</v>
      </c>
      <c r="E271" t="s" s="166">
        <v>509</v>
      </c>
      <c r="F271" s="170">
        <v>1.75</v>
      </c>
      <c r="G271" s="171">
        <v>6.01848664857819</v>
      </c>
      <c r="H271" s="171">
        <f>F271:F271*G271:G271</f>
        <v>10.5323516350118</v>
      </c>
      <c r="I271" s="143"/>
    </row>
    <row r="272" ht="18" customHeight="1" hidden="1">
      <c r="A272" t="s" s="158">
        <v>832</v>
      </c>
      <c r="B272" s="159">
        <v>59559</v>
      </c>
      <c r="C272" t="s" s="160">
        <v>592</v>
      </c>
      <c r="D272" t="s" s="161">
        <v>852</v>
      </c>
      <c r="E272" t="s" s="160">
        <v>633</v>
      </c>
      <c r="F272" s="172"/>
      <c r="G272" s="163">
        <v>3.79418951413476</v>
      </c>
      <c r="H272" s="163">
        <f>F272:F272*G272:G272</f>
        <v>0</v>
      </c>
      <c r="I272" s="143"/>
    </row>
    <row r="273" ht="18" customHeight="1" hidden="1">
      <c r="A273" t="s" s="164">
        <v>832</v>
      </c>
      <c r="B273" s="165">
        <v>116195</v>
      </c>
      <c r="C273" t="s" s="166">
        <v>592</v>
      </c>
      <c r="D273" t="s" s="167">
        <v>853</v>
      </c>
      <c r="E273" t="s" s="166">
        <v>633</v>
      </c>
      <c r="F273" s="168"/>
      <c r="G273" s="169">
        <v>4.212</v>
      </c>
      <c r="H273" s="169">
        <f>F273:F273*G273:G273</f>
        <v>0</v>
      </c>
      <c r="I273" s="143"/>
    </row>
    <row r="274" ht="18" customHeight="1" hidden="1">
      <c r="A274" t="s" s="158">
        <v>832</v>
      </c>
      <c r="B274" s="159">
        <v>63914</v>
      </c>
      <c r="C274" t="s" s="160">
        <v>507</v>
      </c>
      <c r="D274" t="s" s="161">
        <v>854</v>
      </c>
      <c r="E274" t="s" s="160">
        <v>509</v>
      </c>
      <c r="F274" s="172"/>
      <c r="G274" s="163">
        <v>16.5168</v>
      </c>
      <c r="H274" s="163">
        <f>F274:F274*G274:G274</f>
        <v>0</v>
      </c>
      <c r="I274" s="143"/>
    </row>
    <row r="275" ht="18" customHeight="1">
      <c r="A275" t="s" s="164">
        <v>832</v>
      </c>
      <c r="B275" s="165">
        <v>63915</v>
      </c>
      <c r="C275" t="s" s="166">
        <v>507</v>
      </c>
      <c r="D275" t="s" s="167">
        <v>855</v>
      </c>
      <c r="E275" t="s" s="166">
        <v>509</v>
      </c>
      <c r="F275" s="170">
        <v>0.25</v>
      </c>
      <c r="G275" s="169">
        <v>15.1168</v>
      </c>
      <c r="H275" s="169">
        <f>F275:F275*G275:G275</f>
        <v>3.7792</v>
      </c>
      <c r="I275" s="143"/>
    </row>
    <row r="276" ht="18" customHeight="1">
      <c r="A276" t="s" s="158">
        <v>832</v>
      </c>
      <c r="B276" s="159">
        <v>115898</v>
      </c>
      <c r="C276" t="s" s="160">
        <v>565</v>
      </c>
      <c r="D276" t="s" s="161">
        <v>856</v>
      </c>
      <c r="E276" t="s" s="160">
        <v>509</v>
      </c>
      <c r="F276" s="162">
        <v>1.5</v>
      </c>
      <c r="G276" s="163">
        <v>4.24519631774261</v>
      </c>
      <c r="H276" s="163">
        <f>F276:F276*G276:G276</f>
        <v>6.36779447661392</v>
      </c>
      <c r="I276" s="143"/>
    </row>
    <row r="277" ht="18" customHeight="1">
      <c r="A277" t="s" s="164">
        <v>832</v>
      </c>
      <c r="B277" s="165">
        <v>115901</v>
      </c>
      <c r="C277" t="s" s="166">
        <v>565</v>
      </c>
      <c r="D277" t="s" s="167">
        <v>857</v>
      </c>
      <c r="E277" t="s" s="166">
        <v>509</v>
      </c>
      <c r="F277" s="170">
        <v>2</v>
      </c>
      <c r="G277" s="171">
        <v>3.05</v>
      </c>
      <c r="H277" s="171">
        <f>F277:F277*G277:G277</f>
        <v>6.1</v>
      </c>
      <c r="I277" s="143"/>
    </row>
    <row r="278" ht="18" customHeight="1">
      <c r="A278" t="s" s="158">
        <v>832</v>
      </c>
      <c r="B278" s="159">
        <v>115869</v>
      </c>
      <c r="C278" t="s" s="160">
        <v>565</v>
      </c>
      <c r="D278" t="s" s="161">
        <v>858</v>
      </c>
      <c r="E278" t="s" s="160">
        <v>509</v>
      </c>
      <c r="F278" s="162">
        <v>2.5</v>
      </c>
      <c r="G278" s="163">
        <v>3.934</v>
      </c>
      <c r="H278" s="163">
        <f>F278:F278*G278:G278</f>
        <v>9.835000000000001</v>
      </c>
      <c r="I278" s="143"/>
    </row>
    <row r="279" ht="18" customHeight="1">
      <c r="A279" t="s" s="164">
        <v>832</v>
      </c>
      <c r="B279" s="165">
        <v>115912</v>
      </c>
      <c r="C279" t="s" s="166">
        <v>565</v>
      </c>
      <c r="D279" t="s" s="167">
        <v>859</v>
      </c>
      <c r="E279" t="s" s="166">
        <v>509</v>
      </c>
      <c r="F279" s="170">
        <v>3.5</v>
      </c>
      <c r="G279" s="171">
        <v>3</v>
      </c>
      <c r="H279" s="171">
        <f>F279:F279*G279:G279</f>
        <v>10.5</v>
      </c>
      <c r="I279" s="143"/>
    </row>
    <row r="280" ht="18" customHeight="1">
      <c r="A280" t="s" s="158">
        <v>832</v>
      </c>
      <c r="B280" s="159">
        <v>115890</v>
      </c>
      <c r="C280" t="s" s="160">
        <v>565</v>
      </c>
      <c r="D280" t="s" s="161">
        <v>860</v>
      </c>
      <c r="E280" t="s" s="160">
        <v>509</v>
      </c>
      <c r="F280" s="162">
        <v>5.2</v>
      </c>
      <c r="G280" s="163">
        <v>3.09845377425528</v>
      </c>
      <c r="H280" s="163">
        <f>F280:F280*G280:G280</f>
        <v>16.1119596261275</v>
      </c>
      <c r="I280" s="143"/>
    </row>
    <row r="281" ht="18" customHeight="1">
      <c r="A281" t="s" s="164">
        <v>832</v>
      </c>
      <c r="B281" s="165">
        <v>115933</v>
      </c>
      <c r="C281" t="s" s="166">
        <v>565</v>
      </c>
      <c r="D281" t="s" s="167">
        <v>861</v>
      </c>
      <c r="E281" t="s" s="166">
        <v>509</v>
      </c>
      <c r="F281" s="170">
        <v>2.5</v>
      </c>
      <c r="G281" s="171">
        <v>4.21274514698159</v>
      </c>
      <c r="H281" s="171">
        <f>F281:F281*G281:G281</f>
        <v>10.531862867454</v>
      </c>
      <c r="I281" s="143"/>
    </row>
    <row r="282" ht="18" customHeight="1">
      <c r="A282" t="s" s="158">
        <v>832</v>
      </c>
      <c r="B282" s="159">
        <v>115935</v>
      </c>
      <c r="C282" t="s" s="160">
        <v>565</v>
      </c>
      <c r="D282" t="s" s="161">
        <v>862</v>
      </c>
      <c r="E282" t="s" s="160">
        <v>509</v>
      </c>
      <c r="F282" s="162">
        <v>3</v>
      </c>
      <c r="G282" s="173">
        <v>3.934</v>
      </c>
      <c r="H282" s="173">
        <f>F282:F282*G282:G282</f>
        <v>11.802</v>
      </c>
      <c r="I282" s="143"/>
    </row>
    <row r="283" ht="18" customHeight="1">
      <c r="A283" t="s" s="164">
        <v>832</v>
      </c>
      <c r="B283" s="165">
        <v>115905</v>
      </c>
      <c r="C283" t="s" s="166">
        <v>565</v>
      </c>
      <c r="D283" t="s" s="167">
        <v>863</v>
      </c>
      <c r="E283" t="s" s="166">
        <v>509</v>
      </c>
      <c r="F283" s="170">
        <v>3</v>
      </c>
      <c r="G283" s="171">
        <v>4.26</v>
      </c>
      <c r="H283" s="171">
        <f>F283:F283*G283:G283</f>
        <v>12.78</v>
      </c>
      <c r="I283" s="143"/>
    </row>
    <row r="284" ht="18" customHeight="1">
      <c r="A284" t="s" s="158">
        <v>832</v>
      </c>
      <c r="B284" s="159">
        <v>109640</v>
      </c>
      <c r="C284" t="s" s="160">
        <v>507</v>
      </c>
      <c r="D284" t="s" s="161">
        <v>864</v>
      </c>
      <c r="E284" t="s" s="160">
        <v>509</v>
      </c>
      <c r="F284" s="162">
        <v>0</v>
      </c>
      <c r="G284" s="173">
        <v>22.9079699520876</v>
      </c>
      <c r="H284" s="173">
        <f>F284:F284*G284:G284</f>
        <v>0</v>
      </c>
      <c r="I284" s="143"/>
    </row>
    <row r="285" ht="18" customHeight="1">
      <c r="A285" t="s" s="164">
        <v>832</v>
      </c>
      <c r="B285" s="165">
        <v>11385</v>
      </c>
      <c r="C285" t="s" s="166">
        <v>507</v>
      </c>
      <c r="D285" t="s" s="167">
        <v>865</v>
      </c>
      <c r="E285" t="s" s="166">
        <v>509</v>
      </c>
      <c r="F285" s="170">
        <v>3.2</v>
      </c>
      <c r="G285" s="171">
        <v>15.1616</v>
      </c>
      <c r="H285" s="171">
        <f>F285:F285*G285:G285</f>
        <v>48.51712</v>
      </c>
      <c r="I285" s="143"/>
    </row>
    <row r="286" ht="18" customHeight="1" hidden="1">
      <c r="A286" t="s" s="158">
        <v>832</v>
      </c>
      <c r="B286" s="159">
        <v>11475</v>
      </c>
      <c r="C286" t="s" s="160">
        <v>507</v>
      </c>
      <c r="D286" t="s" s="161">
        <v>866</v>
      </c>
      <c r="E286" t="s" s="160">
        <v>509</v>
      </c>
      <c r="F286" s="172"/>
      <c r="G286" s="163">
        <v>18.991841821792</v>
      </c>
      <c r="H286" s="163">
        <f>F286:F286*G286:G286</f>
        <v>0</v>
      </c>
      <c r="I286" s="143"/>
    </row>
    <row r="287" ht="18" customHeight="1" hidden="1">
      <c r="A287" t="s" s="164">
        <v>832</v>
      </c>
      <c r="B287" s="165">
        <v>61376</v>
      </c>
      <c r="C287" t="s" s="166">
        <v>592</v>
      </c>
      <c r="D287" t="s" s="167">
        <v>867</v>
      </c>
      <c r="E287" t="s" s="166">
        <v>633</v>
      </c>
      <c r="F287" s="168"/>
      <c r="G287" s="171">
        <v>4.83982423973027</v>
      </c>
      <c r="H287" s="171">
        <f>F287:F287*G287:G287</f>
        <v>0</v>
      </c>
      <c r="I287" s="143"/>
    </row>
    <row r="288" ht="18" customHeight="1">
      <c r="A288" t="s" s="158">
        <v>832</v>
      </c>
      <c r="B288" s="159">
        <v>99353</v>
      </c>
      <c r="C288" t="s" s="160">
        <v>592</v>
      </c>
      <c r="D288" t="s" s="161">
        <v>868</v>
      </c>
      <c r="E288" t="s" s="160">
        <v>509</v>
      </c>
      <c r="F288" s="162">
        <v>38</v>
      </c>
      <c r="G288" s="173">
        <v>1.1142</v>
      </c>
      <c r="H288" s="173">
        <f>F288:F288*G288:G288</f>
        <v>42.3396</v>
      </c>
      <c r="I288" s="143"/>
    </row>
    <row r="289" ht="18" customHeight="1">
      <c r="A289" t="s" s="164">
        <v>832</v>
      </c>
      <c r="B289" s="165">
        <v>99352</v>
      </c>
      <c r="C289" t="s" s="166">
        <v>592</v>
      </c>
      <c r="D289" t="s" s="167">
        <v>869</v>
      </c>
      <c r="E289" t="s" s="166">
        <v>509</v>
      </c>
      <c r="F289" s="170">
        <v>44</v>
      </c>
      <c r="G289" s="169">
        <v>1.1015</v>
      </c>
      <c r="H289" s="169">
        <f>F289:F289*G289:G289</f>
        <v>48.466</v>
      </c>
      <c r="I289" s="143"/>
    </row>
    <row r="290" ht="18" customHeight="1" hidden="1">
      <c r="A290" t="s" s="158">
        <v>832</v>
      </c>
      <c r="B290" s="159">
        <v>98560</v>
      </c>
      <c r="C290" t="s" s="160">
        <v>592</v>
      </c>
      <c r="D290" t="s" s="161">
        <v>870</v>
      </c>
      <c r="E290" t="s" s="160">
        <v>509</v>
      </c>
      <c r="F290" s="172"/>
      <c r="G290" s="163">
        <v>1.1192</v>
      </c>
      <c r="H290" s="163">
        <f>F290:F290*G290:G290</f>
        <v>0</v>
      </c>
      <c r="I290" s="143"/>
    </row>
    <row r="291" ht="18" customHeight="1">
      <c r="A291" t="s" s="164">
        <v>832</v>
      </c>
      <c r="B291" s="165">
        <v>47854</v>
      </c>
      <c r="C291" t="s" s="166">
        <v>592</v>
      </c>
      <c r="D291" t="s" s="167">
        <v>871</v>
      </c>
      <c r="E291" t="s" s="166">
        <v>633</v>
      </c>
      <c r="F291" s="170">
        <v>115</v>
      </c>
      <c r="G291" s="171">
        <v>3.6309308543036</v>
      </c>
      <c r="H291" s="171">
        <f>F291:F291*G291:G291</f>
        <v>417.557048244914</v>
      </c>
      <c r="I291" s="143"/>
    </row>
    <row r="292" ht="18" customHeight="1" hidden="1">
      <c r="A292" t="s" s="158">
        <v>832</v>
      </c>
      <c r="B292" s="159">
        <v>11619</v>
      </c>
      <c r="C292" t="s" s="160">
        <v>592</v>
      </c>
      <c r="D292" t="s" s="161">
        <v>872</v>
      </c>
      <c r="E292" t="s" s="160">
        <v>633</v>
      </c>
      <c r="F292" s="172"/>
      <c r="G292" s="163">
        <v>3.62134863662596</v>
      </c>
      <c r="H292" s="163">
        <f>F292:F292*G292:G292</f>
        <v>0</v>
      </c>
      <c r="I292" s="143"/>
    </row>
    <row r="293" ht="18" customHeight="1" hidden="1">
      <c r="A293" t="s" s="164">
        <v>832</v>
      </c>
      <c r="B293" s="165">
        <v>91363</v>
      </c>
      <c r="C293" t="s" s="166">
        <v>592</v>
      </c>
      <c r="D293" t="s" s="167">
        <v>873</v>
      </c>
      <c r="E293" t="s" s="166">
        <v>633</v>
      </c>
      <c r="F293" s="168"/>
      <c r="G293" s="171">
        <v>3.75669011345219</v>
      </c>
      <c r="H293" s="171">
        <f>F293:F293*G293:G293</f>
        <v>0</v>
      </c>
      <c r="I293" s="143"/>
    </row>
    <row r="294" ht="18" customHeight="1" hidden="1">
      <c r="A294" t="s" s="158">
        <v>832</v>
      </c>
      <c r="B294" s="159">
        <v>92735</v>
      </c>
      <c r="C294" t="s" s="160">
        <v>592</v>
      </c>
      <c r="D294" t="s" s="161">
        <v>874</v>
      </c>
      <c r="E294" t="s" s="160">
        <v>633</v>
      </c>
      <c r="F294" s="172"/>
      <c r="G294" s="173">
        <v>3.49130729620656</v>
      </c>
      <c r="H294" s="173">
        <f>F294:F294*G294:G294</f>
        <v>0</v>
      </c>
      <c r="I294" s="143"/>
    </row>
    <row r="295" ht="18" customHeight="1" hidden="1">
      <c r="A295" t="s" s="164">
        <v>832</v>
      </c>
      <c r="B295" t="s" s="177">
        <v>875</v>
      </c>
      <c r="C295" t="s" s="166">
        <v>592</v>
      </c>
      <c r="D295" t="s" s="167">
        <v>876</v>
      </c>
      <c r="E295" t="s" s="166">
        <v>633</v>
      </c>
      <c r="F295" s="168"/>
      <c r="G295" s="171">
        <v>4.0235</v>
      </c>
      <c r="H295" s="171">
        <f>F295:F295*G295:G295</f>
        <v>0</v>
      </c>
      <c r="I295" s="143"/>
    </row>
    <row r="296" ht="18" customHeight="1" hidden="1">
      <c r="A296" t="s" s="158">
        <v>832</v>
      </c>
      <c r="B296" s="159">
        <v>11211</v>
      </c>
      <c r="C296" t="s" s="160">
        <v>507</v>
      </c>
      <c r="D296" t="s" s="161">
        <v>877</v>
      </c>
      <c r="E296" t="s" s="160">
        <v>509</v>
      </c>
      <c r="F296" s="172"/>
      <c r="G296" s="163">
        <v>18.423795076141</v>
      </c>
      <c r="H296" s="163">
        <f>F296:F296*G296:G296</f>
        <v>0</v>
      </c>
      <c r="I296" s="143"/>
    </row>
    <row r="297" ht="18" customHeight="1" hidden="1">
      <c r="A297" t="s" s="164">
        <v>832</v>
      </c>
      <c r="B297" s="165">
        <v>112056</v>
      </c>
      <c r="C297" t="s" s="166">
        <v>592</v>
      </c>
      <c r="D297" t="s" s="167">
        <v>878</v>
      </c>
      <c r="E297" t="s" s="166">
        <v>633</v>
      </c>
      <c r="F297" s="168"/>
      <c r="G297" s="171">
        <v>4.126</v>
      </c>
      <c r="H297" s="171">
        <f>F297:F297*G297:G297</f>
        <v>0</v>
      </c>
      <c r="I297" s="143"/>
    </row>
    <row r="298" ht="18" customHeight="1" hidden="1">
      <c r="A298" t="s" s="158">
        <v>832</v>
      </c>
      <c r="B298" s="159">
        <v>49994</v>
      </c>
      <c r="C298" t="s" s="160">
        <v>592</v>
      </c>
      <c r="D298" t="s" s="161">
        <v>879</v>
      </c>
      <c r="E298" t="s" s="160">
        <v>633</v>
      </c>
      <c r="F298" s="172"/>
      <c r="G298" s="173">
        <v>4.08525569310589</v>
      </c>
      <c r="H298" s="173">
        <f>F298:F298*G298:G298</f>
        <v>0</v>
      </c>
      <c r="I298" s="143"/>
    </row>
    <row r="299" ht="18" customHeight="1" hidden="1">
      <c r="A299" t="s" s="164">
        <v>832</v>
      </c>
      <c r="B299" s="165">
        <v>92162</v>
      </c>
      <c r="C299" t="s" s="166">
        <v>592</v>
      </c>
      <c r="D299" t="s" s="167">
        <v>880</v>
      </c>
      <c r="E299" t="s" s="166">
        <v>633</v>
      </c>
      <c r="F299" s="168"/>
      <c r="G299" s="171">
        <v>2.7235</v>
      </c>
      <c r="H299" s="171">
        <f>F299:F299*G299:G299</f>
        <v>0</v>
      </c>
      <c r="I299" s="143"/>
    </row>
    <row r="300" ht="18" customHeight="1">
      <c r="A300" t="s" s="158">
        <v>832</v>
      </c>
      <c r="B300" s="159">
        <v>11215</v>
      </c>
      <c r="C300" t="s" s="160">
        <v>507</v>
      </c>
      <c r="D300" t="s" s="161">
        <v>881</v>
      </c>
      <c r="E300" t="s" s="160">
        <v>509</v>
      </c>
      <c r="F300" s="162">
        <v>0.5</v>
      </c>
      <c r="G300" s="163">
        <v>11.2564886850153</v>
      </c>
      <c r="H300" s="163">
        <f>F300:F300*G300:G300</f>
        <v>5.62824434250765</v>
      </c>
      <c r="I300" s="143"/>
    </row>
    <row r="301" ht="18" customHeight="1" hidden="1">
      <c r="A301" t="s" s="164">
        <v>832</v>
      </c>
      <c r="B301" s="165">
        <v>33210</v>
      </c>
      <c r="C301" t="s" s="166">
        <v>574</v>
      </c>
      <c r="D301" t="s" s="167">
        <v>882</v>
      </c>
      <c r="E301" t="s" s="166">
        <v>509</v>
      </c>
      <c r="F301" s="168"/>
      <c r="G301" s="171">
        <v>2.1507</v>
      </c>
      <c r="H301" s="171">
        <f>F301:F301*G301:G301</f>
        <v>0</v>
      </c>
      <c r="I301" s="143"/>
    </row>
    <row r="302" ht="18" customHeight="1" hidden="1">
      <c r="A302" t="s" s="158">
        <v>832</v>
      </c>
      <c r="B302" s="159">
        <v>26822</v>
      </c>
      <c r="C302" t="s" s="160">
        <v>574</v>
      </c>
      <c r="D302" t="s" s="161">
        <v>883</v>
      </c>
      <c r="E302" t="s" s="160">
        <v>509</v>
      </c>
      <c r="F302" s="172"/>
      <c r="G302" s="163">
        <v>0.7146554712588</v>
      </c>
      <c r="H302" s="163">
        <f>F302:F302*G302:G302</f>
        <v>0</v>
      </c>
      <c r="I302" s="143"/>
    </row>
    <row r="303" ht="18" customHeight="1" hidden="1">
      <c r="A303" t="s" s="164">
        <v>832</v>
      </c>
      <c r="B303" s="165">
        <v>114682</v>
      </c>
      <c r="C303" t="s" s="166">
        <v>574</v>
      </c>
      <c r="D303" t="s" s="167">
        <v>884</v>
      </c>
      <c r="E303" t="s" s="166">
        <v>509</v>
      </c>
      <c r="F303" s="168"/>
      <c r="G303" s="169">
        <v>0.5938</v>
      </c>
      <c r="H303" s="169">
        <f>F303:F303*G303:G303</f>
        <v>0</v>
      </c>
      <c r="I303" s="143"/>
    </row>
    <row r="304" ht="18" customHeight="1" hidden="1">
      <c r="A304" t="s" s="158">
        <v>832</v>
      </c>
      <c r="B304" s="159">
        <v>24472</v>
      </c>
      <c r="C304" t="s" s="160">
        <v>507</v>
      </c>
      <c r="D304" t="s" s="161">
        <v>885</v>
      </c>
      <c r="E304" t="s" s="160">
        <v>509</v>
      </c>
      <c r="F304" s="172"/>
      <c r="G304" s="173">
        <v>16.4269547300644</v>
      </c>
      <c r="H304" s="173">
        <f>F304:F304*G304:G304</f>
        <v>0</v>
      </c>
      <c r="I304" s="143"/>
    </row>
    <row r="305" ht="18" customHeight="1">
      <c r="A305" t="s" s="164">
        <v>832</v>
      </c>
      <c r="B305" s="165">
        <v>11264</v>
      </c>
      <c r="C305" t="s" s="166">
        <v>507</v>
      </c>
      <c r="D305" t="s" s="167">
        <v>886</v>
      </c>
      <c r="E305" t="s" s="166">
        <v>509</v>
      </c>
      <c r="F305" s="170">
        <v>1.8</v>
      </c>
      <c r="G305" s="171">
        <v>12.8499557659166</v>
      </c>
      <c r="H305" s="171">
        <f>F305:F305*G305:G305</f>
        <v>23.1299203786499</v>
      </c>
      <c r="I305" s="143"/>
    </row>
    <row r="306" ht="18" customHeight="1" hidden="1">
      <c r="A306" t="s" s="158">
        <v>832</v>
      </c>
      <c r="B306" s="159">
        <v>11266</v>
      </c>
      <c r="C306" t="s" s="160">
        <v>507</v>
      </c>
      <c r="D306" t="s" s="161">
        <v>887</v>
      </c>
      <c r="E306" t="s" s="160">
        <v>509</v>
      </c>
      <c r="F306" s="172"/>
      <c r="G306" s="173">
        <v>17.167458817309</v>
      </c>
      <c r="H306" s="173">
        <f>F306:F306*G306:G306</f>
        <v>0</v>
      </c>
      <c r="I306" s="143"/>
    </row>
    <row r="307" ht="18" customHeight="1" hidden="1">
      <c r="A307" t="s" s="164">
        <v>832</v>
      </c>
      <c r="B307" s="165">
        <v>99602</v>
      </c>
      <c r="C307" t="s" s="166">
        <v>507</v>
      </c>
      <c r="D307" t="s" s="167">
        <v>888</v>
      </c>
      <c r="E307" t="s" s="166">
        <v>509</v>
      </c>
      <c r="F307" s="168"/>
      <c r="G307" s="171">
        <v>9.52638941465124</v>
      </c>
      <c r="H307" s="171">
        <f>F307:F307*G307:G307</f>
        <v>0</v>
      </c>
      <c r="I307" s="143"/>
    </row>
    <row r="308" ht="18" customHeight="1">
      <c r="A308" t="s" s="158">
        <v>832</v>
      </c>
      <c r="B308" s="159">
        <v>56207</v>
      </c>
      <c r="C308" t="s" s="160">
        <v>507</v>
      </c>
      <c r="D308" t="s" s="161">
        <v>889</v>
      </c>
      <c r="E308" t="s" s="160">
        <v>509</v>
      </c>
      <c r="F308" s="162">
        <v>2.7</v>
      </c>
      <c r="G308" s="163">
        <v>7.84166823129252</v>
      </c>
      <c r="H308" s="163">
        <f>F308:F308*G308:G308</f>
        <v>21.1725042244898</v>
      </c>
      <c r="I308" s="143"/>
    </row>
    <row r="309" ht="18" customHeight="1">
      <c r="A309" t="s" s="164">
        <v>832</v>
      </c>
      <c r="B309" s="165">
        <v>56206</v>
      </c>
      <c r="C309" t="s" s="166">
        <v>507</v>
      </c>
      <c r="D309" t="s" s="167">
        <v>890</v>
      </c>
      <c r="E309" t="s" s="166">
        <v>509</v>
      </c>
      <c r="F309" s="170">
        <v>1.5</v>
      </c>
      <c r="G309" s="171">
        <v>7.84166823129252</v>
      </c>
      <c r="H309" s="171">
        <f>F309:F309*G309:G309</f>
        <v>11.7625023469388</v>
      </c>
      <c r="I309" s="143"/>
    </row>
    <row r="310" ht="18" customHeight="1">
      <c r="A310" t="s" s="158">
        <v>832</v>
      </c>
      <c r="B310" s="159">
        <v>96372</v>
      </c>
      <c r="C310" t="s" s="160">
        <v>507</v>
      </c>
      <c r="D310" t="s" s="161">
        <v>891</v>
      </c>
      <c r="E310" t="s" s="160">
        <v>509</v>
      </c>
      <c r="F310" s="162">
        <v>2.9</v>
      </c>
      <c r="G310" s="163">
        <v>7.83657517006803</v>
      </c>
      <c r="H310" s="163">
        <f>F310:F310*G310:G310</f>
        <v>22.7260679931973</v>
      </c>
      <c r="I310" s="143"/>
    </row>
    <row r="311" ht="18" customHeight="1" hidden="1">
      <c r="A311" t="s" s="164">
        <v>832</v>
      </c>
      <c r="B311" s="165">
        <v>107966</v>
      </c>
      <c r="C311" t="s" s="166">
        <v>507</v>
      </c>
      <c r="D311" t="s" s="167">
        <v>892</v>
      </c>
      <c r="E311" t="s" s="166">
        <v>509</v>
      </c>
      <c r="F311" s="168"/>
      <c r="G311" s="171">
        <v>26.089477359491</v>
      </c>
      <c r="H311" s="171">
        <f>F311:F311*G311:G311</f>
        <v>0</v>
      </c>
      <c r="I311" s="143"/>
    </row>
    <row r="312" ht="18" customHeight="1">
      <c r="A312" t="s" s="158">
        <v>832</v>
      </c>
      <c r="B312" s="159">
        <v>91402</v>
      </c>
      <c r="C312" t="s" s="160">
        <v>507</v>
      </c>
      <c r="D312" t="s" s="161">
        <v>893</v>
      </c>
      <c r="E312" t="s" s="160">
        <v>509</v>
      </c>
      <c r="F312" s="162">
        <v>1.5</v>
      </c>
      <c r="G312" s="173">
        <v>10.9254557200201</v>
      </c>
      <c r="H312" s="173">
        <f>F312:F312*G312:G312</f>
        <v>16.3881835800302</v>
      </c>
      <c r="I312" s="143"/>
    </row>
    <row r="313" ht="18" customHeight="1">
      <c r="A313" t="s" s="164">
        <v>832</v>
      </c>
      <c r="B313" s="165">
        <v>42458</v>
      </c>
      <c r="C313" t="s" s="166">
        <v>574</v>
      </c>
      <c r="D313" t="s" s="167">
        <v>894</v>
      </c>
      <c r="E313" t="s" s="166">
        <v>633</v>
      </c>
      <c r="F313" s="170">
        <v>12</v>
      </c>
      <c r="G313" s="171">
        <v>8.14408466666667</v>
      </c>
      <c r="H313" s="171">
        <f>F313:F313*G313:G313</f>
        <v>97.729016</v>
      </c>
      <c r="I313" s="143"/>
    </row>
    <row r="314" ht="18" customHeight="1" hidden="1">
      <c r="A314" t="s" s="158">
        <v>832</v>
      </c>
      <c r="B314" s="159">
        <v>10264</v>
      </c>
      <c r="C314" t="s" s="160">
        <v>574</v>
      </c>
      <c r="D314" t="s" s="161">
        <v>895</v>
      </c>
      <c r="E314" t="s" s="160">
        <v>509</v>
      </c>
      <c r="F314" s="172"/>
      <c r="G314" s="173">
        <v>0.7177</v>
      </c>
      <c r="H314" s="173">
        <f>F314:F314*G314:G314</f>
        <v>0</v>
      </c>
      <c r="I314" s="143"/>
    </row>
    <row r="315" ht="18" customHeight="1" hidden="1">
      <c r="A315" t="s" s="164">
        <v>832</v>
      </c>
      <c r="B315" s="165">
        <v>10195</v>
      </c>
      <c r="C315" t="s" s="166">
        <v>574</v>
      </c>
      <c r="D315" t="s" s="167">
        <v>896</v>
      </c>
      <c r="E315" t="s" s="166">
        <v>509</v>
      </c>
      <c r="F315" s="168"/>
      <c r="G315" s="171">
        <v>1.98002277379112</v>
      </c>
      <c r="H315" s="171">
        <f>F315:F315*G315:G315</f>
        <v>0</v>
      </c>
      <c r="I315" s="143"/>
    </row>
    <row r="316" ht="18" customHeight="1" hidden="1">
      <c r="A316" t="s" s="158">
        <v>832</v>
      </c>
      <c r="B316" s="159">
        <v>106342</v>
      </c>
      <c r="C316" t="s" s="160">
        <v>574</v>
      </c>
      <c r="D316" t="s" s="161">
        <v>897</v>
      </c>
      <c r="E316" t="s" s="160">
        <v>509</v>
      </c>
      <c r="F316" s="172"/>
      <c r="G316" s="173">
        <v>0.635480177572204</v>
      </c>
      <c r="H316" s="173">
        <f>F316:F316*G316:G316</f>
        <v>0</v>
      </c>
      <c r="I316" s="143"/>
    </row>
    <row r="317" ht="18" customHeight="1">
      <c r="A317" t="s" s="164">
        <v>832</v>
      </c>
      <c r="B317" s="165">
        <v>10675</v>
      </c>
      <c r="C317" t="s" s="166">
        <v>576</v>
      </c>
      <c r="D317" t="s" s="167">
        <v>898</v>
      </c>
      <c r="E317" t="s" s="166">
        <v>509</v>
      </c>
      <c r="F317" s="170">
        <v>20</v>
      </c>
      <c r="G317" s="169">
        <v>1.81866296149341</v>
      </c>
      <c r="H317" s="169">
        <f>F317:F317*G317:G317</f>
        <v>36.3732592298682</v>
      </c>
      <c r="I317" s="143"/>
    </row>
    <row r="318" ht="18" customHeight="1">
      <c r="A318" t="s" s="158">
        <v>832</v>
      </c>
      <c r="B318" s="159">
        <v>104237</v>
      </c>
      <c r="C318" t="s" s="160">
        <v>576</v>
      </c>
      <c r="D318" t="s" s="161">
        <v>899</v>
      </c>
      <c r="E318" t="s" s="160">
        <v>509</v>
      </c>
      <c r="F318" s="162">
        <v>17</v>
      </c>
      <c r="G318" s="163">
        <v>0.623161277066092</v>
      </c>
      <c r="H318" s="163">
        <f>F318:F318*G318:G318</f>
        <v>10.5937417101236</v>
      </c>
      <c r="I318" s="143"/>
    </row>
    <row r="319" ht="18" customHeight="1" hidden="1">
      <c r="A319" t="s" s="164">
        <v>832</v>
      </c>
      <c r="B319" s="165">
        <v>28319</v>
      </c>
      <c r="C319" t="s" s="166">
        <v>576</v>
      </c>
      <c r="D319" t="s" s="167">
        <v>900</v>
      </c>
      <c r="E319" t="s" s="166">
        <v>509</v>
      </c>
      <c r="F319" s="168"/>
      <c r="G319" s="169">
        <v>0.500731189774402</v>
      </c>
      <c r="H319" s="169">
        <f>F319:F319*G319:G319</f>
        <v>0</v>
      </c>
      <c r="I319" s="143"/>
    </row>
    <row r="320" ht="18" customHeight="1" hidden="1">
      <c r="A320" t="s" s="158">
        <v>832</v>
      </c>
      <c r="B320" s="159">
        <v>28372</v>
      </c>
      <c r="C320" t="s" s="160">
        <v>576</v>
      </c>
      <c r="D320" t="s" s="161">
        <v>901</v>
      </c>
      <c r="E320" t="s" s="160">
        <v>509</v>
      </c>
      <c r="F320" s="172"/>
      <c r="G320" s="173">
        <v>0.48173902624419</v>
      </c>
      <c r="H320" s="173">
        <f>F320:F320*G320:G320</f>
        <v>0</v>
      </c>
      <c r="I320" s="143"/>
    </row>
    <row r="321" ht="18" customHeight="1" hidden="1">
      <c r="A321" t="s" s="164">
        <v>832</v>
      </c>
      <c r="B321" s="165">
        <v>95378</v>
      </c>
      <c r="C321" t="s" s="166">
        <v>576</v>
      </c>
      <c r="D321" t="s" s="167">
        <v>902</v>
      </c>
      <c r="E321" t="s" s="166">
        <v>509</v>
      </c>
      <c r="F321" s="168"/>
      <c r="G321" s="171">
        <v>0.607436582530325</v>
      </c>
      <c r="H321" s="171">
        <f>F321:F321*G321:G321</f>
        <v>0</v>
      </c>
      <c r="I321" s="143"/>
    </row>
    <row r="322" ht="18" customHeight="1" hidden="1">
      <c r="A322" t="s" s="158">
        <v>832</v>
      </c>
      <c r="B322" s="159">
        <v>10728</v>
      </c>
      <c r="C322" t="s" s="160">
        <v>576</v>
      </c>
      <c r="D322" t="s" s="161">
        <v>903</v>
      </c>
      <c r="E322" t="s" s="160">
        <v>509</v>
      </c>
      <c r="F322" s="172"/>
      <c r="G322" s="173">
        <v>1.74718707723992</v>
      </c>
      <c r="H322" s="173">
        <f>F322:F322*G322:G322</f>
        <v>0</v>
      </c>
      <c r="I322" s="143"/>
    </row>
    <row r="323" ht="18" customHeight="1">
      <c r="A323" t="s" s="164">
        <v>832</v>
      </c>
      <c r="B323" s="165">
        <v>90689</v>
      </c>
      <c r="C323" t="s" s="166">
        <v>576</v>
      </c>
      <c r="D323" t="s" s="167">
        <v>904</v>
      </c>
      <c r="E323" t="s" s="166">
        <v>509</v>
      </c>
      <c r="F323" s="170">
        <v>17</v>
      </c>
      <c r="G323" s="171">
        <v>1.7602569532177</v>
      </c>
      <c r="H323" s="171">
        <f>F323:F323*G323:G323</f>
        <v>29.9243682047009</v>
      </c>
      <c r="I323" s="143"/>
    </row>
    <row r="324" ht="18" customHeight="1">
      <c r="A324" t="s" s="158">
        <v>832</v>
      </c>
      <c r="B324" s="159">
        <v>104238</v>
      </c>
      <c r="C324" t="s" s="160">
        <v>576</v>
      </c>
      <c r="D324" t="s" s="161">
        <v>905</v>
      </c>
      <c r="E324" t="s" s="160">
        <v>509</v>
      </c>
      <c r="F324" s="162">
        <v>15</v>
      </c>
      <c r="G324" s="173">
        <v>0.592937188867475</v>
      </c>
      <c r="H324" s="173">
        <f>F324:F324*G324:G324</f>
        <v>8.89405783301213</v>
      </c>
      <c r="I324" s="143"/>
    </row>
    <row r="325" ht="18" customHeight="1" hidden="1">
      <c r="A325" t="s" s="164">
        <v>832</v>
      </c>
      <c r="B325" s="165">
        <v>90690</v>
      </c>
      <c r="C325" t="s" s="166">
        <v>576</v>
      </c>
      <c r="D325" t="s" s="167">
        <v>906</v>
      </c>
      <c r="E325" t="s" s="166">
        <v>509</v>
      </c>
      <c r="F325" s="168"/>
      <c r="G325" s="171">
        <v>0.487865530608774</v>
      </c>
      <c r="H325" s="171">
        <f>F325:F325*G325:G325</f>
        <v>0</v>
      </c>
      <c r="I325" s="143"/>
    </row>
    <row r="326" ht="18" customHeight="1">
      <c r="A326" t="s" s="158">
        <v>832</v>
      </c>
      <c r="B326" s="159">
        <v>104240</v>
      </c>
      <c r="C326" t="s" s="160">
        <v>576</v>
      </c>
      <c r="D326" t="s" s="161">
        <v>907</v>
      </c>
      <c r="E326" t="s" s="160">
        <v>509</v>
      </c>
      <c r="F326" s="162">
        <v>11</v>
      </c>
      <c r="G326" s="163">
        <v>0.717357975286249</v>
      </c>
      <c r="H326" s="163">
        <f>F326:F326*G326:G326</f>
        <v>7.89093772814874</v>
      </c>
      <c r="I326" s="143"/>
    </row>
    <row r="327" ht="18" customHeight="1" hidden="1">
      <c r="A327" t="s" s="164">
        <v>832</v>
      </c>
      <c r="B327" s="165">
        <v>91109</v>
      </c>
      <c r="C327" t="s" s="166">
        <v>576</v>
      </c>
      <c r="D327" t="s" s="167">
        <v>908</v>
      </c>
      <c r="E327" t="s" s="166">
        <v>509</v>
      </c>
      <c r="F327" s="168"/>
      <c r="G327" s="171">
        <v>0.576381368325587</v>
      </c>
      <c r="H327" s="171">
        <f>F327:F327*G327:G327</f>
        <v>0</v>
      </c>
      <c r="I327" s="143"/>
    </row>
    <row r="328" ht="18" customHeight="1" hidden="1">
      <c r="A328" t="s" s="158">
        <v>832</v>
      </c>
      <c r="B328" s="159">
        <v>10672</v>
      </c>
      <c r="C328" t="s" s="160">
        <v>576</v>
      </c>
      <c r="D328" t="s" s="161">
        <v>909</v>
      </c>
      <c r="E328" t="s" s="160">
        <v>509</v>
      </c>
      <c r="F328" s="172"/>
      <c r="G328" s="173">
        <v>1.81638958680989</v>
      </c>
      <c r="H328" s="173">
        <f>F328:F328*G328:G328</f>
        <v>0</v>
      </c>
      <c r="I328" s="143"/>
    </row>
    <row r="329" ht="18" customHeight="1" hidden="1">
      <c r="A329" t="s" s="164">
        <v>832</v>
      </c>
      <c r="B329" s="165">
        <v>28316</v>
      </c>
      <c r="C329" t="s" s="166">
        <v>576</v>
      </c>
      <c r="D329" t="s" s="167">
        <v>910</v>
      </c>
      <c r="E329" t="s" s="166">
        <v>509</v>
      </c>
      <c r="F329" s="168"/>
      <c r="G329" s="169">
        <v>0.5749</v>
      </c>
      <c r="H329" s="169">
        <f>F329:F329*G329:G329</f>
        <v>0</v>
      </c>
      <c r="I329" s="143"/>
    </row>
    <row r="330" ht="18" customHeight="1">
      <c r="A330" t="s" s="158">
        <v>832</v>
      </c>
      <c r="B330" s="159">
        <v>104239</v>
      </c>
      <c r="C330" t="s" s="160">
        <v>576</v>
      </c>
      <c r="D330" t="s" s="161">
        <v>911</v>
      </c>
      <c r="E330" t="s" s="160">
        <v>509</v>
      </c>
      <c r="F330" s="162">
        <v>5</v>
      </c>
      <c r="G330" s="163">
        <v>0.6999</v>
      </c>
      <c r="H330" s="163">
        <f>F330:F330*G330:G330</f>
        <v>3.4995</v>
      </c>
      <c r="I330" s="143"/>
    </row>
    <row r="331" ht="18" customHeight="1">
      <c r="A331" t="s" s="164">
        <v>832</v>
      </c>
      <c r="B331" s="165">
        <v>91108</v>
      </c>
      <c r="C331" t="s" s="166">
        <v>576</v>
      </c>
      <c r="D331" t="s" s="167">
        <v>912</v>
      </c>
      <c r="E331" t="s" s="166">
        <v>509</v>
      </c>
      <c r="F331" s="170">
        <v>20</v>
      </c>
      <c r="G331" s="171">
        <v>2.22397038412123</v>
      </c>
      <c r="H331" s="171">
        <f>F331:F331*G331:G331</f>
        <v>44.4794076824246</v>
      </c>
      <c r="I331" s="143"/>
    </row>
    <row r="332" ht="18" customHeight="1" hidden="1">
      <c r="A332" t="s" s="158">
        <v>832</v>
      </c>
      <c r="B332" s="159">
        <v>24072</v>
      </c>
      <c r="C332" t="s" s="160">
        <v>576</v>
      </c>
      <c r="D332" t="s" s="161">
        <v>913</v>
      </c>
      <c r="E332" t="s" s="160">
        <v>509</v>
      </c>
      <c r="F332" s="172"/>
      <c r="G332" s="173">
        <v>1.94895522761025</v>
      </c>
      <c r="H332" s="173">
        <f>F332:F332*G332:G332</f>
        <v>0</v>
      </c>
      <c r="I332" s="143"/>
    </row>
    <row r="333" ht="18" customHeight="1">
      <c r="A333" t="s" s="164">
        <v>832</v>
      </c>
      <c r="B333" s="165">
        <v>95376</v>
      </c>
      <c r="C333" t="s" s="166">
        <v>576</v>
      </c>
      <c r="D333" t="s" s="167">
        <v>914</v>
      </c>
      <c r="E333" t="s" s="166">
        <v>509</v>
      </c>
      <c r="F333" s="170">
        <v>11</v>
      </c>
      <c r="G333" s="171">
        <v>0.66379843032536</v>
      </c>
      <c r="H333" s="171">
        <f>F333:F333*G333:G333</f>
        <v>7.30178273357896</v>
      </c>
      <c r="I333" s="143"/>
    </row>
    <row r="334" ht="18" customHeight="1" hidden="1">
      <c r="A334" t="s" s="158">
        <v>832</v>
      </c>
      <c r="B334" s="159">
        <v>28624</v>
      </c>
      <c r="C334" t="s" s="160">
        <v>576</v>
      </c>
      <c r="D334" t="s" s="161">
        <v>915</v>
      </c>
      <c r="E334" t="s" s="160">
        <v>509</v>
      </c>
      <c r="F334" s="172"/>
      <c r="G334" s="173">
        <v>0.535440586260061</v>
      </c>
      <c r="H334" s="173">
        <f>F334:F334*G334:G334</f>
        <v>0</v>
      </c>
      <c r="I334" s="143"/>
    </row>
    <row r="335" ht="18" customHeight="1" hidden="1">
      <c r="A335" t="s" s="164">
        <v>832</v>
      </c>
      <c r="B335" s="165">
        <v>102612</v>
      </c>
      <c r="C335" t="s" s="166">
        <v>574</v>
      </c>
      <c r="D335" t="s" s="167">
        <v>916</v>
      </c>
      <c r="E335" t="s" s="166">
        <v>509</v>
      </c>
      <c r="F335" s="168"/>
      <c r="G335" s="169">
        <v>0.5823</v>
      </c>
      <c r="H335" s="169">
        <f>F335:F335*G335:G335</f>
        <v>0</v>
      </c>
      <c r="I335" s="143"/>
    </row>
    <row r="336" ht="18" customHeight="1" hidden="1">
      <c r="A336" t="s" s="158">
        <v>832</v>
      </c>
      <c r="B336" s="159">
        <v>18212</v>
      </c>
      <c r="C336" t="s" s="160">
        <v>574</v>
      </c>
      <c r="D336" t="s" s="161">
        <v>917</v>
      </c>
      <c r="E336" t="s" s="160">
        <v>509</v>
      </c>
      <c r="F336" s="172"/>
      <c r="G336" s="163">
        <v>1.86027439877145</v>
      </c>
      <c r="H336" s="163">
        <f>F336:F336*G336:G336</f>
        <v>0</v>
      </c>
      <c r="I336" s="143"/>
    </row>
    <row r="337" ht="18" customHeight="1">
      <c r="A337" t="s" s="164">
        <v>832</v>
      </c>
      <c r="B337" s="165">
        <v>114661</v>
      </c>
      <c r="C337" t="s" s="166">
        <v>574</v>
      </c>
      <c r="D337" t="s" s="167">
        <v>918</v>
      </c>
      <c r="E337" t="s" s="166">
        <v>509</v>
      </c>
      <c r="F337" s="170">
        <v>10</v>
      </c>
      <c r="G337" s="169">
        <v>0.460930771816309</v>
      </c>
      <c r="H337" s="169">
        <f>F337:F337*G337:G337</f>
        <v>4.60930771816309</v>
      </c>
      <c r="I337" s="143"/>
    </row>
    <row r="338" ht="18" customHeight="1" hidden="1">
      <c r="A338" t="s" s="158">
        <v>832</v>
      </c>
      <c r="B338" s="159">
        <v>10177</v>
      </c>
      <c r="C338" t="s" s="160">
        <v>574</v>
      </c>
      <c r="D338" t="s" s="161">
        <v>919</v>
      </c>
      <c r="E338" t="s" s="160">
        <v>509</v>
      </c>
      <c r="F338" s="172"/>
      <c r="G338" s="163">
        <v>1.74810123849717</v>
      </c>
      <c r="H338" s="163">
        <f>F338:F338*G338:G338</f>
        <v>0</v>
      </c>
      <c r="I338" s="143"/>
    </row>
    <row r="339" ht="18" customHeight="1" hidden="1">
      <c r="A339" t="s" s="164">
        <v>832</v>
      </c>
      <c r="B339" s="165">
        <v>102613</v>
      </c>
      <c r="C339" t="s" s="166">
        <v>574</v>
      </c>
      <c r="D339" t="s" s="167">
        <v>920</v>
      </c>
      <c r="E339" t="s" s="166">
        <v>509</v>
      </c>
      <c r="F339" s="168"/>
      <c r="G339" s="169">
        <v>0.608</v>
      </c>
      <c r="H339" s="169">
        <f>F339:F339*G339:G339</f>
        <v>0</v>
      </c>
      <c r="I339" s="143"/>
    </row>
    <row r="340" ht="18" customHeight="1" hidden="1">
      <c r="A340" t="s" s="158">
        <v>832</v>
      </c>
      <c r="B340" s="159">
        <v>114660</v>
      </c>
      <c r="C340" t="s" s="160">
        <v>574</v>
      </c>
      <c r="D340" t="s" s="161">
        <v>921</v>
      </c>
      <c r="E340" t="s" s="160">
        <v>509</v>
      </c>
      <c r="F340" s="172"/>
      <c r="G340" s="163">
        <v>0.487146133408958</v>
      </c>
      <c r="H340" s="163">
        <f>F340:F340*G340:G340</f>
        <v>0</v>
      </c>
      <c r="I340" s="143"/>
    </row>
    <row r="341" ht="18" customHeight="1" hidden="1">
      <c r="A341" t="s" s="164">
        <v>832</v>
      </c>
      <c r="B341" s="165">
        <v>10265</v>
      </c>
      <c r="C341" t="s" s="166">
        <v>583</v>
      </c>
      <c r="D341" t="s" s="167">
        <v>922</v>
      </c>
      <c r="E341" t="s" s="166">
        <v>509</v>
      </c>
      <c r="F341" s="168"/>
      <c r="G341" s="169">
        <v>0.821</v>
      </c>
      <c r="H341" s="169">
        <f>F341:F341*G341:G341</f>
        <v>0</v>
      </c>
      <c r="I341" s="143"/>
    </row>
    <row r="342" ht="18" customHeight="1" hidden="1">
      <c r="A342" t="s" s="158">
        <v>832</v>
      </c>
      <c r="B342" s="159">
        <v>30680</v>
      </c>
      <c r="C342" t="s" s="160">
        <v>583</v>
      </c>
      <c r="D342" t="s" s="161">
        <v>923</v>
      </c>
      <c r="E342" t="s" s="160">
        <v>509</v>
      </c>
      <c r="F342" s="172"/>
      <c r="G342" s="163">
        <v>0.665432239133453</v>
      </c>
      <c r="H342" s="163">
        <f>F342:F342*G342:G342</f>
        <v>0</v>
      </c>
      <c r="I342" s="143"/>
    </row>
    <row r="343" ht="18" customHeight="1">
      <c r="A343" t="s" s="164">
        <v>832</v>
      </c>
      <c r="B343" s="165">
        <v>107874</v>
      </c>
      <c r="C343" t="s" s="166">
        <v>583</v>
      </c>
      <c r="D343" t="s" s="167">
        <v>924</v>
      </c>
      <c r="E343" t="s" s="166">
        <v>509</v>
      </c>
      <c r="F343" s="170">
        <v>51</v>
      </c>
      <c r="G343" s="169">
        <v>0.615</v>
      </c>
      <c r="H343" s="169">
        <f>F343:F343*G343:G343</f>
        <v>31.365</v>
      </c>
      <c r="I343" s="143"/>
    </row>
    <row r="344" ht="18" customHeight="1">
      <c r="A344" t="s" s="158">
        <v>832</v>
      </c>
      <c r="B344" s="159">
        <v>58352</v>
      </c>
      <c r="C344" t="s" s="160">
        <v>583</v>
      </c>
      <c r="D344" t="s" s="161">
        <v>925</v>
      </c>
      <c r="E344" t="s" s="160">
        <v>509</v>
      </c>
      <c r="F344" s="162">
        <v>21</v>
      </c>
      <c r="G344" s="173">
        <v>0.896</v>
      </c>
      <c r="H344" s="173">
        <f>F344:F344*G344:G344</f>
        <v>18.816</v>
      </c>
      <c r="I344" s="143"/>
    </row>
    <row r="345" ht="18" customHeight="1">
      <c r="A345" t="s" s="164">
        <v>832</v>
      </c>
      <c r="B345" s="165">
        <v>13046</v>
      </c>
      <c r="C345" t="s" s="166">
        <v>507</v>
      </c>
      <c r="D345" t="s" s="167">
        <v>926</v>
      </c>
      <c r="E345" t="s" s="166">
        <v>509</v>
      </c>
      <c r="F345" s="170">
        <v>1.75</v>
      </c>
      <c r="G345" s="171">
        <v>10.1320887093635</v>
      </c>
      <c r="H345" s="171">
        <f>F345:F345*G345:G345</f>
        <v>17.7311552413861</v>
      </c>
      <c r="I345" s="143"/>
    </row>
    <row r="346" ht="18" customHeight="1" hidden="1">
      <c r="A346" t="s" s="158">
        <v>832</v>
      </c>
      <c r="B346" s="159">
        <v>84435</v>
      </c>
      <c r="C346" t="s" s="160">
        <v>507</v>
      </c>
      <c r="D346" t="s" s="161">
        <v>927</v>
      </c>
      <c r="E346" t="s" s="160">
        <v>509</v>
      </c>
      <c r="F346" s="172"/>
      <c r="G346" s="173">
        <v>8.566006351402031</v>
      </c>
      <c r="H346" s="173">
        <f>F346:F346*G346:G346</f>
        <v>0</v>
      </c>
      <c r="I346" s="143"/>
    </row>
    <row r="347" ht="18" customHeight="1" hidden="1">
      <c r="A347" t="s" s="164">
        <v>832</v>
      </c>
      <c r="B347" s="165">
        <v>84415</v>
      </c>
      <c r="C347" t="s" s="166">
        <v>507</v>
      </c>
      <c r="D347" t="s" s="167">
        <v>928</v>
      </c>
      <c r="E347" t="s" s="166">
        <v>509</v>
      </c>
      <c r="F347" s="168"/>
      <c r="G347" s="169">
        <v>8.11205884430021</v>
      </c>
      <c r="H347" s="169">
        <f>F347:F347*G347:G347</f>
        <v>0</v>
      </c>
      <c r="I347" s="143"/>
    </row>
    <row r="348" ht="18" customHeight="1">
      <c r="A348" t="s" s="158">
        <v>832</v>
      </c>
      <c r="B348" s="159">
        <v>11201</v>
      </c>
      <c r="C348" t="s" s="160">
        <v>507</v>
      </c>
      <c r="D348" t="s" s="161">
        <v>929</v>
      </c>
      <c r="E348" t="s" s="160">
        <v>509</v>
      </c>
      <c r="F348" s="162">
        <v>2.5</v>
      </c>
      <c r="G348" s="173">
        <v>14.7789</v>
      </c>
      <c r="H348" s="173">
        <f>F348:F348*G348:G348</f>
        <v>36.94725</v>
      </c>
      <c r="I348" s="143"/>
    </row>
    <row r="349" ht="18" customHeight="1" hidden="1">
      <c r="A349" t="s" s="164">
        <v>832</v>
      </c>
      <c r="B349" s="165">
        <v>11202</v>
      </c>
      <c r="C349" t="s" s="166">
        <v>507</v>
      </c>
      <c r="D349" t="s" s="167">
        <v>930</v>
      </c>
      <c r="E349" t="s" s="166">
        <v>509</v>
      </c>
      <c r="F349" s="168"/>
      <c r="G349" s="169">
        <v>17.1827</v>
      </c>
      <c r="H349" s="169">
        <f>F349:F349*G349:G349</f>
        <v>0</v>
      </c>
      <c r="I349" s="143"/>
    </row>
    <row r="350" ht="18" customHeight="1" hidden="1">
      <c r="A350" t="s" s="158">
        <v>832</v>
      </c>
      <c r="B350" s="159">
        <v>58761</v>
      </c>
      <c r="C350" t="s" s="160">
        <v>507</v>
      </c>
      <c r="D350" t="s" s="161">
        <v>931</v>
      </c>
      <c r="E350" t="s" s="160">
        <v>509</v>
      </c>
      <c r="F350" s="172"/>
      <c r="G350" s="173">
        <v>11.2321684166165</v>
      </c>
      <c r="H350" s="173">
        <f>F350:F350*G350:G350</f>
        <v>0</v>
      </c>
      <c r="I350" s="143"/>
    </row>
    <row r="351" ht="18" customHeight="1" hidden="1">
      <c r="A351" t="s" s="164">
        <v>832</v>
      </c>
      <c r="B351" s="165">
        <v>58760</v>
      </c>
      <c r="C351" t="s" s="166">
        <v>507</v>
      </c>
      <c r="D351" t="s" s="167">
        <v>932</v>
      </c>
      <c r="E351" t="s" s="166">
        <v>509</v>
      </c>
      <c r="F351" s="168"/>
      <c r="G351" s="169">
        <v>11.0679174994983</v>
      </c>
      <c r="H351" s="169">
        <f>F351:F351*G351:G351</f>
        <v>0</v>
      </c>
      <c r="I351" s="143"/>
    </row>
    <row r="352" ht="18" customHeight="1" hidden="1">
      <c r="A352" t="s" s="158">
        <v>832</v>
      </c>
      <c r="B352" s="159">
        <v>115886</v>
      </c>
      <c r="C352" t="s" s="160">
        <v>507</v>
      </c>
      <c r="D352" t="s" s="161">
        <v>933</v>
      </c>
      <c r="E352" t="s" s="160">
        <v>509</v>
      </c>
      <c r="F352" s="172"/>
      <c r="G352" s="173">
        <v>24.9918333333333</v>
      </c>
      <c r="H352" s="173">
        <f>F352:F352*G352:G352</f>
        <v>0</v>
      </c>
      <c r="I352" s="143"/>
    </row>
    <row r="353" ht="18" customHeight="1">
      <c r="A353" t="s" s="164">
        <v>832</v>
      </c>
      <c r="B353" s="165">
        <v>116586</v>
      </c>
      <c r="C353" t="s" s="166">
        <v>507</v>
      </c>
      <c r="D353" t="s" s="167">
        <v>934</v>
      </c>
      <c r="E353" t="s" s="166">
        <v>509</v>
      </c>
      <c r="F353" s="170">
        <v>8</v>
      </c>
      <c r="G353" s="171">
        <v>14.459578040023</v>
      </c>
      <c r="H353" s="171">
        <f>F353:F353*G353:G353</f>
        <v>115.676624320184</v>
      </c>
      <c r="I353" s="143"/>
    </row>
    <row r="354" ht="18" customHeight="1" hidden="1">
      <c r="A354" t="s" s="158">
        <v>832</v>
      </c>
      <c r="B354" s="159">
        <v>14250</v>
      </c>
      <c r="C354" t="s" s="160">
        <v>507</v>
      </c>
      <c r="D354" t="s" s="161">
        <v>935</v>
      </c>
      <c r="E354" t="s" s="160">
        <v>509</v>
      </c>
      <c r="F354" s="172"/>
      <c r="G354" s="163">
        <v>21.971013694821</v>
      </c>
      <c r="H354" s="163">
        <f>F354:F354*G354:G354</f>
        <v>0</v>
      </c>
      <c r="I354" s="143"/>
    </row>
    <row r="355" ht="18" customHeight="1" hidden="1">
      <c r="A355" t="s" s="164">
        <v>832</v>
      </c>
      <c r="B355" s="165">
        <v>103733</v>
      </c>
      <c r="C355" t="s" s="166">
        <v>507</v>
      </c>
      <c r="D355" t="s" s="167">
        <v>936</v>
      </c>
      <c r="E355" t="s" s="166">
        <v>509</v>
      </c>
      <c r="F355" s="168"/>
      <c r="G355" s="169">
        <v>15.7696</v>
      </c>
      <c r="H355" s="169">
        <f>F355:F355*G355:G355</f>
        <v>0</v>
      </c>
      <c r="I355" s="143"/>
    </row>
    <row r="356" ht="18" customHeight="1" hidden="1">
      <c r="A356" t="s" s="158">
        <v>832</v>
      </c>
      <c r="B356" s="159">
        <v>37841</v>
      </c>
      <c r="C356" t="s" s="160">
        <v>507</v>
      </c>
      <c r="D356" t="s" s="161">
        <v>937</v>
      </c>
      <c r="E356" t="s" s="160">
        <v>509</v>
      </c>
      <c r="F356" s="172"/>
      <c r="G356" s="163">
        <v>13.3100967826567</v>
      </c>
      <c r="H356" s="163">
        <f>F356:F356*G356:G356</f>
        <v>0</v>
      </c>
      <c r="I356" s="143"/>
    </row>
    <row r="357" ht="18" customHeight="1" hidden="1">
      <c r="A357" t="s" s="164">
        <v>832</v>
      </c>
      <c r="B357" s="165">
        <v>112082</v>
      </c>
      <c r="C357" t="s" s="166">
        <v>507</v>
      </c>
      <c r="D357" t="s" s="167">
        <v>938</v>
      </c>
      <c r="E357" t="s" s="166">
        <v>509</v>
      </c>
      <c r="F357" s="168"/>
      <c r="G357" s="171">
        <v>27.2140449754968</v>
      </c>
      <c r="H357" s="171">
        <f>F357:F357*G357:G357</f>
        <v>0</v>
      </c>
      <c r="I357" s="143"/>
    </row>
    <row r="358" ht="18" customHeight="1" hidden="1">
      <c r="A358" t="s" s="158">
        <v>832</v>
      </c>
      <c r="B358" s="159">
        <v>11244</v>
      </c>
      <c r="C358" t="s" s="160">
        <v>507</v>
      </c>
      <c r="D358" t="s" s="161">
        <v>939</v>
      </c>
      <c r="E358" t="s" s="160">
        <v>509</v>
      </c>
      <c r="F358" s="172"/>
      <c r="G358" s="173">
        <v>18.4284</v>
      </c>
      <c r="H358" s="173">
        <f>F358:F358*G358:G358</f>
        <v>0</v>
      </c>
      <c r="I358" s="143"/>
    </row>
    <row r="359" ht="18" customHeight="1">
      <c r="A359" t="s" s="164">
        <v>832</v>
      </c>
      <c r="B359" s="165">
        <v>13322</v>
      </c>
      <c r="C359" t="s" s="166">
        <v>507</v>
      </c>
      <c r="D359" t="s" s="167">
        <v>940</v>
      </c>
      <c r="E359" t="s" s="166">
        <v>509</v>
      </c>
      <c r="F359" s="170">
        <v>1.2</v>
      </c>
      <c r="G359" s="169">
        <v>80.0060719705502</v>
      </c>
      <c r="H359" s="169">
        <f>F359:F359*G359:G359</f>
        <v>96.0072863646602</v>
      </c>
      <c r="I359" s="143"/>
    </row>
    <row r="360" ht="18" customHeight="1">
      <c r="A360" t="s" s="158">
        <v>832</v>
      </c>
      <c r="B360" s="159">
        <v>24074</v>
      </c>
      <c r="C360" t="s" s="160">
        <v>583</v>
      </c>
      <c r="D360" t="s" s="161">
        <v>941</v>
      </c>
      <c r="E360" t="s" s="160">
        <v>509</v>
      </c>
      <c r="F360" s="162">
        <v>41</v>
      </c>
      <c r="G360" s="163">
        <v>0.592174578774915</v>
      </c>
      <c r="H360" s="163">
        <f>F360:F360*G360:G360</f>
        <v>24.2791577297715</v>
      </c>
      <c r="I360" s="143"/>
    </row>
    <row r="361" ht="18" customHeight="1">
      <c r="A361" t="s" s="164">
        <v>832</v>
      </c>
      <c r="B361" s="165">
        <v>20431</v>
      </c>
      <c r="C361" t="s" s="166">
        <v>583</v>
      </c>
      <c r="D361" t="s" s="167">
        <v>942</v>
      </c>
      <c r="E361" t="s" s="166">
        <v>509</v>
      </c>
      <c r="F361" s="170">
        <v>22</v>
      </c>
      <c r="G361" s="171">
        <v>1.00757774398283</v>
      </c>
      <c r="H361" s="171">
        <f>F361:F361*G361:G361</f>
        <v>22.1667103676223</v>
      </c>
      <c r="I361" s="143"/>
    </row>
    <row r="362" ht="18" customHeight="1" hidden="1">
      <c r="A362" t="s" s="158">
        <v>832</v>
      </c>
      <c r="B362" s="159">
        <v>87892</v>
      </c>
      <c r="C362" t="s" s="160">
        <v>574</v>
      </c>
      <c r="D362" t="s" s="161">
        <v>943</v>
      </c>
      <c r="E362" t="s" s="160">
        <v>509</v>
      </c>
      <c r="F362" s="172"/>
      <c r="G362" s="173">
        <v>0.7257</v>
      </c>
      <c r="H362" s="173">
        <f>F362:F362*G362:G362</f>
        <v>0</v>
      </c>
      <c r="I362" s="143"/>
    </row>
    <row r="363" ht="18" customHeight="1">
      <c r="A363" t="s" s="164">
        <v>832</v>
      </c>
      <c r="B363" s="165">
        <v>87881</v>
      </c>
      <c r="C363" t="s" s="166">
        <v>574</v>
      </c>
      <c r="D363" t="s" s="167">
        <v>944</v>
      </c>
      <c r="E363" t="s" s="166">
        <v>509</v>
      </c>
      <c r="F363" s="170">
        <v>1</v>
      </c>
      <c r="G363" s="171">
        <v>0.728602284751392</v>
      </c>
      <c r="H363" s="171">
        <f>F363:F363*G363:G363</f>
        <v>0.728602284751392</v>
      </c>
      <c r="I363" s="143"/>
    </row>
    <row r="364" ht="18" customHeight="1" hidden="1">
      <c r="A364" t="s" s="158">
        <v>832</v>
      </c>
      <c r="B364" s="159">
        <v>10165</v>
      </c>
      <c r="C364" t="s" s="160">
        <v>574</v>
      </c>
      <c r="D364" t="s" s="161">
        <v>945</v>
      </c>
      <c r="E364" t="s" s="160">
        <v>509</v>
      </c>
      <c r="F364" s="172"/>
      <c r="G364" s="163">
        <v>2.26172434936381</v>
      </c>
      <c r="H364" s="163">
        <f>F364:F364*G364:G364</f>
        <v>0</v>
      </c>
      <c r="I364" s="143"/>
    </row>
    <row r="365" ht="18" customHeight="1" hidden="1">
      <c r="A365" t="s" s="164">
        <v>832</v>
      </c>
      <c r="B365" s="165">
        <v>106003</v>
      </c>
      <c r="C365" t="s" s="166">
        <v>574</v>
      </c>
      <c r="D365" t="s" s="167">
        <v>946</v>
      </c>
      <c r="E365" t="s" s="166">
        <v>509</v>
      </c>
      <c r="F365" s="168"/>
      <c r="G365" s="169">
        <v>1.1039</v>
      </c>
      <c r="H365" s="169">
        <f>F365:F365*G365:G365</f>
        <v>0</v>
      </c>
      <c r="I365" s="143"/>
    </row>
    <row r="366" ht="18" customHeight="1" hidden="1">
      <c r="A366" t="s" s="158">
        <v>832</v>
      </c>
      <c r="B366" s="159">
        <v>106072</v>
      </c>
      <c r="C366" t="s" s="160">
        <v>574</v>
      </c>
      <c r="D366" t="s" s="161">
        <v>947</v>
      </c>
      <c r="E366" t="s" s="160">
        <v>509</v>
      </c>
      <c r="F366" s="172"/>
      <c r="G366" s="173">
        <v>1.1039</v>
      </c>
      <c r="H366" s="173">
        <f>F366:F366*G366:G366</f>
        <v>0</v>
      </c>
      <c r="I366" s="143"/>
    </row>
    <row r="367" ht="18" customHeight="1" hidden="1">
      <c r="A367" t="s" s="164">
        <v>832</v>
      </c>
      <c r="B367" s="165">
        <v>103234</v>
      </c>
      <c r="C367" t="s" s="166">
        <v>574</v>
      </c>
      <c r="D367" t="s" s="167">
        <v>948</v>
      </c>
      <c r="E367" t="s" s="166">
        <v>509</v>
      </c>
      <c r="F367" s="168"/>
      <c r="G367" s="171">
        <v>0.5888</v>
      </c>
      <c r="H367" s="171">
        <f>F367:F367*G367:G367</f>
        <v>0</v>
      </c>
      <c r="I367" s="143"/>
    </row>
    <row r="368" ht="18" customHeight="1" hidden="1">
      <c r="A368" t="s" s="158">
        <v>832</v>
      </c>
      <c r="B368" s="159">
        <v>114744</v>
      </c>
      <c r="C368" t="s" s="160">
        <v>574</v>
      </c>
      <c r="D368" t="s" s="161">
        <v>949</v>
      </c>
      <c r="E368" t="s" s="160">
        <v>509</v>
      </c>
      <c r="F368" s="172"/>
      <c r="G368" s="163">
        <v>0.469946133408958</v>
      </c>
      <c r="H368" s="163">
        <f>F368:F368*G368:G368</f>
        <v>0</v>
      </c>
      <c r="I368" s="143"/>
    </row>
    <row r="369" ht="18" customHeight="1" hidden="1">
      <c r="A369" t="s" s="164">
        <v>832</v>
      </c>
      <c r="B369" s="165">
        <v>50752</v>
      </c>
      <c r="C369" t="s" s="166">
        <v>574</v>
      </c>
      <c r="D369" t="s" s="167">
        <v>950</v>
      </c>
      <c r="E369" t="s" s="166">
        <v>509</v>
      </c>
      <c r="F369" s="168"/>
      <c r="G369" s="169">
        <v>0.539433333333333</v>
      </c>
      <c r="H369" s="169">
        <f>F369:F369*G369:G369</f>
        <v>0</v>
      </c>
      <c r="I369" s="143"/>
    </row>
    <row r="370" ht="18" customHeight="1">
      <c r="A370" t="s" s="158">
        <v>832</v>
      </c>
      <c r="B370" s="159">
        <v>61357</v>
      </c>
      <c r="C370" t="s" s="160">
        <v>507</v>
      </c>
      <c r="D370" t="s" s="161">
        <v>951</v>
      </c>
      <c r="E370" t="s" s="160">
        <v>509</v>
      </c>
      <c r="F370" s="162">
        <v>1.25</v>
      </c>
      <c r="G370" s="173">
        <v>9.949999999999999</v>
      </c>
      <c r="H370" s="173">
        <f>F370:F370*G370:G370</f>
        <v>12.4375</v>
      </c>
      <c r="I370" s="143"/>
    </row>
    <row r="371" ht="18" customHeight="1" hidden="1">
      <c r="A371" t="s" s="164">
        <v>832</v>
      </c>
      <c r="B371" s="165">
        <v>47080</v>
      </c>
      <c r="C371" t="s" s="166">
        <v>507</v>
      </c>
      <c r="D371" t="s" s="167">
        <v>952</v>
      </c>
      <c r="E371" t="s" s="166">
        <v>509</v>
      </c>
      <c r="F371" s="168"/>
      <c r="G371" s="169">
        <v>16.1987392500269</v>
      </c>
      <c r="H371" s="169">
        <f>F371:F371*G371:G371</f>
        <v>0</v>
      </c>
      <c r="I371" s="143"/>
    </row>
    <row r="372" ht="18" customHeight="1" hidden="1">
      <c r="A372" t="s" s="158">
        <v>832</v>
      </c>
      <c r="B372" s="159">
        <v>105944</v>
      </c>
      <c r="C372" t="s" s="160">
        <v>592</v>
      </c>
      <c r="D372" t="s" s="161">
        <v>953</v>
      </c>
      <c r="E372" t="s" s="160">
        <v>509</v>
      </c>
      <c r="F372" s="172"/>
      <c r="G372" s="163">
        <v>0.74254250904354</v>
      </c>
      <c r="H372" s="163">
        <f>F372:F372*G372:G372</f>
        <v>0</v>
      </c>
      <c r="I372" s="143"/>
    </row>
    <row r="373" ht="18" customHeight="1">
      <c r="A373" t="s" s="164">
        <v>832</v>
      </c>
      <c r="B373" s="165">
        <v>10149</v>
      </c>
      <c r="C373" t="s" s="166">
        <v>583</v>
      </c>
      <c r="D373" t="s" s="167">
        <v>954</v>
      </c>
      <c r="E373" t="s" s="166">
        <v>509</v>
      </c>
      <c r="F373" s="170">
        <v>33</v>
      </c>
      <c r="G373" s="171">
        <v>0.448763616876821</v>
      </c>
      <c r="H373" s="171">
        <f>F373:F373*G373:G373</f>
        <v>14.8091993569351</v>
      </c>
      <c r="I373" s="143"/>
    </row>
    <row r="374" ht="18" customHeight="1">
      <c r="A374" t="s" s="158">
        <v>832</v>
      </c>
      <c r="B374" s="159">
        <v>77011</v>
      </c>
      <c r="C374" t="s" s="160">
        <v>583</v>
      </c>
      <c r="D374" t="s" s="161">
        <v>955</v>
      </c>
      <c r="E374" t="s" s="160">
        <v>509</v>
      </c>
      <c r="F374" s="162">
        <v>35</v>
      </c>
      <c r="G374" s="163">
        <v>0.663</v>
      </c>
      <c r="H374" s="163">
        <f>F374:F374*G374:G374</f>
        <v>23.205</v>
      </c>
      <c r="I374" s="143"/>
    </row>
    <row r="375" ht="18" customHeight="1">
      <c r="A375" t="s" s="164">
        <v>832</v>
      </c>
      <c r="B375" s="165">
        <v>11212</v>
      </c>
      <c r="C375" t="s" s="166">
        <v>507</v>
      </c>
      <c r="D375" t="s" s="167">
        <v>956</v>
      </c>
      <c r="E375" t="s" s="166">
        <v>509</v>
      </c>
      <c r="F375" s="170">
        <v>6.5</v>
      </c>
      <c r="G375" s="171">
        <v>15.749306757135</v>
      </c>
      <c r="H375" s="171">
        <f>F375:F375*G375:G375</f>
        <v>102.370493921378</v>
      </c>
      <c r="I375" s="143"/>
    </row>
    <row r="376" ht="18" customHeight="1" hidden="1">
      <c r="A376" t="s" s="158">
        <v>832</v>
      </c>
      <c r="B376" s="159">
        <v>78304</v>
      </c>
      <c r="C376" t="s" s="160">
        <v>507</v>
      </c>
      <c r="D376" t="s" s="161">
        <v>957</v>
      </c>
      <c r="E376" t="s" s="160">
        <v>509</v>
      </c>
      <c r="F376" s="172"/>
      <c r="G376" s="163">
        <v>30.5069804549306</v>
      </c>
      <c r="H376" s="163">
        <f>F376:F376*G376:G376</f>
        <v>0</v>
      </c>
      <c r="I376" s="143"/>
    </row>
    <row r="377" ht="18" customHeight="1" hidden="1">
      <c r="A377" t="s" s="164">
        <v>832</v>
      </c>
      <c r="B377" s="165">
        <v>111362</v>
      </c>
      <c r="C377" t="s" s="166">
        <v>507</v>
      </c>
      <c r="D377" t="s" s="167">
        <v>958</v>
      </c>
      <c r="E377" t="s" s="166">
        <v>509</v>
      </c>
      <c r="F377" s="168"/>
      <c r="G377" s="171">
        <v>43.1047217264792</v>
      </c>
      <c r="H377" s="171">
        <f>F377:F377*G377:G377</f>
        <v>0</v>
      </c>
      <c r="I377" s="143"/>
    </row>
    <row r="378" ht="18" customHeight="1" hidden="1">
      <c r="A378" t="s" s="158">
        <v>832</v>
      </c>
      <c r="B378" s="159">
        <v>11214</v>
      </c>
      <c r="C378" t="s" s="160">
        <v>507</v>
      </c>
      <c r="D378" t="s" s="161">
        <v>959</v>
      </c>
      <c r="E378" t="s" s="160">
        <v>509</v>
      </c>
      <c r="F378" s="172"/>
      <c r="G378" s="163">
        <v>17.9088336167842</v>
      </c>
      <c r="H378" s="163">
        <f>F378:F378*G378:G378</f>
        <v>0</v>
      </c>
      <c r="I378" s="143"/>
    </row>
    <row r="379" ht="18" customHeight="1" hidden="1">
      <c r="A379" t="s" s="164">
        <v>832</v>
      </c>
      <c r="B379" s="165">
        <v>58843</v>
      </c>
      <c r="C379" t="s" s="166">
        <v>507</v>
      </c>
      <c r="D379" t="s" s="167">
        <v>960</v>
      </c>
      <c r="E379" t="s" s="166">
        <v>509</v>
      </c>
      <c r="F379" s="168"/>
      <c r="G379" s="171">
        <v>19.3546</v>
      </c>
      <c r="H379" s="171">
        <f>F379:F379*G379:G379</f>
        <v>0</v>
      </c>
      <c r="I379" s="143"/>
    </row>
    <row r="380" ht="18" customHeight="1" hidden="1">
      <c r="A380" t="s" s="158">
        <v>832</v>
      </c>
      <c r="B380" s="159">
        <v>115170</v>
      </c>
      <c r="C380" t="s" s="160">
        <v>507</v>
      </c>
      <c r="D380" t="s" s="161">
        <v>961</v>
      </c>
      <c r="E380" t="s" s="160">
        <v>509</v>
      </c>
      <c r="F380" s="172"/>
      <c r="G380" s="173">
        <v>24.163508968690</v>
      </c>
      <c r="H380" s="173">
        <f>F380:F380*G380:G380</f>
        <v>0</v>
      </c>
      <c r="I380" s="143"/>
    </row>
    <row r="381" ht="18" customHeight="1" hidden="1">
      <c r="A381" t="s" s="164">
        <v>832</v>
      </c>
      <c r="B381" s="165">
        <v>11372</v>
      </c>
      <c r="C381" t="s" s="166">
        <v>507</v>
      </c>
      <c r="D381" t="s" s="167">
        <v>962</v>
      </c>
      <c r="E381" t="s" s="166">
        <v>509</v>
      </c>
      <c r="F381" s="168"/>
      <c r="G381" s="169">
        <v>25.9737318181981</v>
      </c>
      <c r="H381" s="169">
        <f>F381:F381*G381:G381</f>
        <v>0</v>
      </c>
      <c r="I381" s="143"/>
    </row>
    <row r="382" ht="18" customHeight="1">
      <c r="A382" t="s" s="158">
        <v>832</v>
      </c>
      <c r="B382" s="159">
        <v>19581</v>
      </c>
      <c r="C382" t="s" s="160">
        <v>507</v>
      </c>
      <c r="D382" t="s" s="161">
        <v>963</v>
      </c>
      <c r="E382" t="s" s="160">
        <v>509</v>
      </c>
      <c r="F382" s="162">
        <v>1.3</v>
      </c>
      <c r="G382" s="173">
        <v>26.2791435482639</v>
      </c>
      <c r="H382" s="173">
        <f>F382:F382*G382:G382</f>
        <v>34.1628866127431</v>
      </c>
      <c r="I382" s="143"/>
    </row>
    <row r="383" ht="18" customHeight="1" hidden="1">
      <c r="A383" t="s" s="164">
        <v>832</v>
      </c>
      <c r="B383" s="165">
        <v>11210</v>
      </c>
      <c r="C383" t="s" s="166">
        <v>507</v>
      </c>
      <c r="D383" t="s" s="167">
        <v>964</v>
      </c>
      <c r="E383" t="s" s="166">
        <v>509</v>
      </c>
      <c r="F383" s="168"/>
      <c r="G383" s="171">
        <v>13.6237833333333</v>
      </c>
      <c r="H383" s="171">
        <f>F383:F383*G383:G383</f>
        <v>0</v>
      </c>
      <c r="I383" s="143"/>
    </row>
    <row r="384" ht="18" customHeight="1">
      <c r="A384" t="s" s="158">
        <v>832</v>
      </c>
      <c r="B384" s="159">
        <v>14341</v>
      </c>
      <c r="C384" t="s" s="160">
        <v>507</v>
      </c>
      <c r="D384" t="s" s="161">
        <v>965</v>
      </c>
      <c r="E384" t="s" s="160">
        <v>509</v>
      </c>
      <c r="F384" s="162">
        <v>0.75</v>
      </c>
      <c r="G384" s="173">
        <v>81.7018798208321</v>
      </c>
      <c r="H384" s="173">
        <f>F384:F384*G384:G384</f>
        <v>61.2764098656241</v>
      </c>
      <c r="I384" s="143"/>
    </row>
    <row r="385" ht="18" customHeight="1" hidden="1">
      <c r="A385" t="s" s="164">
        <v>832</v>
      </c>
      <c r="B385" s="165">
        <v>11251</v>
      </c>
      <c r="C385" t="s" s="166">
        <v>507</v>
      </c>
      <c r="D385" t="s" s="167">
        <v>966</v>
      </c>
      <c r="E385" t="s" s="166">
        <v>509</v>
      </c>
      <c r="F385" s="168"/>
      <c r="G385" s="171">
        <v>35.5659787060407</v>
      </c>
      <c r="H385" s="171">
        <f>F385:F385*G385:G385</f>
        <v>0</v>
      </c>
      <c r="I385" s="143"/>
    </row>
    <row r="386" ht="18" customHeight="1" hidden="1">
      <c r="A386" t="s" s="158">
        <v>832</v>
      </c>
      <c r="B386" s="159">
        <v>11221</v>
      </c>
      <c r="C386" t="s" s="160">
        <v>507</v>
      </c>
      <c r="D386" t="s" s="161">
        <v>967</v>
      </c>
      <c r="E386" t="s" s="160">
        <v>509</v>
      </c>
      <c r="F386" s="172"/>
      <c r="G386" s="173">
        <v>54.9987889354339</v>
      </c>
      <c r="H386" s="173">
        <f>F386:F386*G386:G386</f>
        <v>0</v>
      </c>
      <c r="I386" s="143"/>
    </row>
    <row r="387" ht="18" customHeight="1">
      <c r="A387" t="s" s="180">
        <v>832</v>
      </c>
      <c r="B387" s="181">
        <v>16057</v>
      </c>
      <c r="C387" t="s" s="182">
        <v>507</v>
      </c>
      <c r="D387" t="s" s="183">
        <v>968</v>
      </c>
      <c r="E387" t="s" s="182">
        <v>509</v>
      </c>
      <c r="F387" s="184">
        <v>0.9</v>
      </c>
      <c r="G387" s="185">
        <v>104.070757644830</v>
      </c>
      <c r="H387" s="185">
        <f>F387:F387*G387:G387</f>
        <v>93.663681880347</v>
      </c>
      <c r="I387" s="143"/>
    </row>
    <row r="388" ht="22.5" customHeight="1">
      <c r="A388" t="s" s="186">
        <v>501</v>
      </c>
      <c r="B388" s="187"/>
      <c r="C388" s="188"/>
      <c r="D388" s="189"/>
      <c r="E388" s="188"/>
      <c r="F388" t="s" s="190">
        <v>969</v>
      </c>
      <c r="G388" s="151"/>
      <c r="H388" s="151">
        <f>SUBTOTAL(109,H16:H387)</f>
        <v>6544.692065136180</v>
      </c>
      <c r="I388" s="191"/>
    </row>
    <row r="389" ht="15" customHeight="1">
      <c r="A389" s="192"/>
      <c r="B389" s="193"/>
      <c r="C389" s="194"/>
      <c r="D389" s="194"/>
      <c r="E389" s="194"/>
      <c r="F389" s="195"/>
      <c r="G389" s="194"/>
      <c r="H389" s="196"/>
      <c r="I389" s="197"/>
    </row>
    <row r="390" ht="15" customHeight="1">
      <c r="A390" s="198"/>
      <c r="B390" s="116"/>
      <c r="C390" s="121"/>
      <c r="D390" s="121"/>
      <c r="E390" s="121"/>
      <c r="F390" s="199"/>
      <c r="G390" s="121"/>
      <c r="H390" s="121"/>
      <c r="I390" s="197"/>
    </row>
    <row r="391" ht="15" customHeight="1">
      <c r="A391" s="198"/>
      <c r="B391" s="116"/>
      <c r="C391" s="121"/>
      <c r="D391" s="121"/>
      <c r="E391" s="121"/>
      <c r="F391" s="199"/>
      <c r="G391" s="121"/>
      <c r="H391" s="121"/>
      <c r="I391" s="197"/>
    </row>
    <row r="392" ht="15" customHeight="1">
      <c r="A392" s="198"/>
      <c r="B392" s="116"/>
      <c r="C392" s="121"/>
      <c r="D392" s="121"/>
      <c r="E392" s="121"/>
      <c r="F392" s="199"/>
      <c r="G392" s="121"/>
      <c r="H392" s="121"/>
      <c r="I392" s="197"/>
    </row>
    <row r="393" ht="15" customHeight="1">
      <c r="A393" s="198"/>
      <c r="B393" s="116"/>
      <c r="C393" s="121"/>
      <c r="D393" s="121"/>
      <c r="E393" s="121"/>
      <c r="F393" s="199"/>
      <c r="G393" s="121"/>
      <c r="H393" s="121"/>
      <c r="I393" s="197"/>
    </row>
    <row r="394" ht="15" customHeight="1">
      <c r="A394" s="198"/>
      <c r="B394" s="116"/>
      <c r="C394" s="121"/>
      <c r="D394" s="121"/>
      <c r="E394" s="121"/>
      <c r="F394" s="199"/>
      <c r="G394" s="121"/>
      <c r="H394" s="121"/>
      <c r="I394" s="197"/>
    </row>
    <row r="395" ht="15" customHeight="1">
      <c r="A395" s="198"/>
      <c r="B395" s="116"/>
      <c r="C395" s="121"/>
      <c r="D395" s="121"/>
      <c r="E395" s="121"/>
      <c r="F395" s="199"/>
      <c r="G395" s="121"/>
      <c r="H395" s="121"/>
      <c r="I395" s="197"/>
    </row>
    <row r="396" ht="15" customHeight="1">
      <c r="A396" s="198"/>
      <c r="B396" s="116"/>
      <c r="C396" s="121"/>
      <c r="D396" s="121"/>
      <c r="E396" s="121"/>
      <c r="F396" s="199"/>
      <c r="G396" s="121"/>
      <c r="H396" s="121"/>
      <c r="I396" s="197"/>
    </row>
    <row r="397" ht="15" customHeight="1">
      <c r="A397" s="198"/>
      <c r="B397" s="116"/>
      <c r="C397" s="121"/>
      <c r="D397" s="121"/>
      <c r="E397" s="121"/>
      <c r="F397" s="199"/>
      <c r="G397" s="121"/>
      <c r="H397" s="121"/>
      <c r="I397" s="197"/>
    </row>
    <row r="398" ht="15" customHeight="1">
      <c r="A398" s="198"/>
      <c r="B398" s="116"/>
      <c r="C398" s="121"/>
      <c r="D398" s="121"/>
      <c r="E398" s="121"/>
      <c r="F398" s="199"/>
      <c r="G398" s="121"/>
      <c r="H398" s="121"/>
      <c r="I398" s="197"/>
    </row>
    <row r="399" ht="15" customHeight="1">
      <c r="A399" s="198"/>
      <c r="B399" s="116"/>
      <c r="C399" s="121"/>
      <c r="D399" s="121"/>
      <c r="E399" s="121"/>
      <c r="F399" s="199"/>
      <c r="G399" s="121"/>
      <c r="H399" s="121"/>
      <c r="I399" s="197"/>
    </row>
    <row r="400" ht="15" customHeight="1">
      <c r="A400" s="198"/>
      <c r="B400" s="116"/>
      <c r="C400" s="121"/>
      <c r="D400" s="121"/>
      <c r="E400" s="121"/>
      <c r="F400" s="199"/>
      <c r="G400" s="121"/>
      <c r="H400" s="121"/>
      <c r="I400" s="197"/>
    </row>
    <row r="401" ht="15" customHeight="1">
      <c r="A401" s="198"/>
      <c r="B401" s="116"/>
      <c r="C401" s="121"/>
      <c r="D401" s="121"/>
      <c r="E401" s="121"/>
      <c r="F401" s="199"/>
      <c r="G401" s="121"/>
      <c r="H401" s="121"/>
      <c r="I401" s="197"/>
    </row>
    <row r="402" ht="15" customHeight="1">
      <c r="A402" s="198"/>
      <c r="B402" s="116"/>
      <c r="C402" s="121"/>
      <c r="D402" s="121"/>
      <c r="E402" s="121"/>
      <c r="F402" s="199"/>
      <c r="G402" s="121"/>
      <c r="H402" s="121"/>
      <c r="I402" s="197"/>
    </row>
    <row r="403" ht="15" customHeight="1">
      <c r="A403" s="198"/>
      <c r="B403" s="116"/>
      <c r="C403" s="121"/>
      <c r="D403" s="121"/>
      <c r="E403" s="121"/>
      <c r="F403" s="199"/>
      <c r="G403" s="121"/>
      <c r="H403" s="121"/>
      <c r="I403" s="197"/>
    </row>
    <row r="404" ht="15" customHeight="1">
      <c r="A404" s="198"/>
      <c r="B404" s="116"/>
      <c r="C404" s="121"/>
      <c r="D404" s="121"/>
      <c r="E404" s="121"/>
      <c r="F404" s="199"/>
      <c r="G404" s="121"/>
      <c r="H404" s="121"/>
      <c r="I404" s="197"/>
    </row>
    <row r="405" ht="15" customHeight="1">
      <c r="A405" s="198"/>
      <c r="B405" s="116"/>
      <c r="C405" s="121"/>
      <c r="D405" s="121"/>
      <c r="E405" s="121"/>
      <c r="F405" s="199"/>
      <c r="G405" s="121"/>
      <c r="H405" s="121"/>
      <c r="I405" s="197"/>
    </row>
    <row r="406" ht="15" customHeight="1">
      <c r="A406" s="198"/>
      <c r="B406" s="116"/>
      <c r="C406" s="121"/>
      <c r="D406" s="121"/>
      <c r="E406" s="121"/>
      <c r="F406" s="199"/>
      <c r="G406" s="121"/>
      <c r="H406" s="121"/>
      <c r="I406" s="197"/>
    </row>
    <row r="407" ht="15" customHeight="1">
      <c r="A407" s="198"/>
      <c r="B407" s="116"/>
      <c r="C407" s="121"/>
      <c r="D407" s="121"/>
      <c r="E407" s="121"/>
      <c r="F407" s="199"/>
      <c r="G407" s="121"/>
      <c r="H407" s="121"/>
      <c r="I407" s="197"/>
    </row>
    <row r="408" ht="15" customHeight="1">
      <c r="A408" s="198"/>
      <c r="B408" s="116"/>
      <c r="C408" s="121"/>
      <c r="D408" s="121"/>
      <c r="E408" s="121"/>
      <c r="F408" s="199"/>
      <c r="G408" s="121"/>
      <c r="H408" s="121"/>
      <c r="I408" s="197"/>
    </row>
    <row r="409" ht="15" customHeight="1">
      <c r="A409" s="198"/>
      <c r="B409" s="116"/>
      <c r="C409" s="121"/>
      <c r="D409" s="121"/>
      <c r="E409" s="121"/>
      <c r="F409" s="199"/>
      <c r="G409" s="121"/>
      <c r="H409" s="121"/>
      <c r="I409" s="197"/>
    </row>
    <row r="410" ht="15" customHeight="1">
      <c r="A410" s="198"/>
      <c r="B410" s="116"/>
      <c r="C410" s="121"/>
      <c r="D410" s="121"/>
      <c r="E410" s="121"/>
      <c r="F410" s="199"/>
      <c r="G410" s="121"/>
      <c r="H410" s="121"/>
      <c r="I410" s="197"/>
    </row>
    <row r="411" ht="15" customHeight="1">
      <c r="A411" s="198"/>
      <c r="B411" s="116"/>
      <c r="C411" s="121"/>
      <c r="D411" s="121"/>
      <c r="E411" s="121"/>
      <c r="F411" s="199"/>
      <c r="G411" s="121"/>
      <c r="H411" s="121"/>
      <c r="I411" s="197"/>
    </row>
    <row r="412" ht="15" customHeight="1">
      <c r="A412" s="198"/>
      <c r="B412" s="116"/>
      <c r="C412" s="121"/>
      <c r="D412" s="121"/>
      <c r="E412" s="121"/>
      <c r="F412" s="199"/>
      <c r="G412" s="121"/>
      <c r="H412" s="121"/>
      <c r="I412" s="197"/>
    </row>
    <row r="413" ht="15" customHeight="1">
      <c r="A413" s="198"/>
      <c r="B413" s="116"/>
      <c r="C413" s="121"/>
      <c r="D413" s="121"/>
      <c r="E413" s="121"/>
      <c r="F413" s="199"/>
      <c r="G413" s="121"/>
      <c r="H413" s="121"/>
      <c r="I413" s="197"/>
    </row>
    <row r="414" ht="15" customHeight="1">
      <c r="A414" s="198"/>
      <c r="B414" s="116"/>
      <c r="C414" s="121"/>
      <c r="D414" s="121"/>
      <c r="E414" s="121"/>
      <c r="F414" s="199"/>
      <c r="G414" s="121"/>
      <c r="H414" s="121"/>
      <c r="I414" s="197"/>
    </row>
    <row r="415" ht="15" customHeight="1">
      <c r="A415" s="198"/>
      <c r="B415" s="116"/>
      <c r="C415" s="121"/>
      <c r="D415" s="121"/>
      <c r="E415" s="121"/>
      <c r="F415" s="199"/>
      <c r="G415" s="121"/>
      <c r="H415" s="121"/>
      <c r="I415" s="197"/>
    </row>
    <row r="416" ht="15" customHeight="1">
      <c r="A416" s="198"/>
      <c r="B416" s="116"/>
      <c r="C416" s="121"/>
      <c r="D416" s="121"/>
      <c r="E416" s="121"/>
      <c r="F416" s="199"/>
      <c r="G416" s="121"/>
      <c r="H416" s="121"/>
      <c r="I416" s="197"/>
    </row>
    <row r="417" ht="15" customHeight="1">
      <c r="A417" s="198"/>
      <c r="B417" s="116"/>
      <c r="C417" s="121"/>
      <c r="D417" s="121"/>
      <c r="E417" s="121"/>
      <c r="F417" s="199"/>
      <c r="G417" s="121"/>
      <c r="H417" s="121"/>
      <c r="I417" s="197"/>
    </row>
    <row r="418" ht="15" customHeight="1">
      <c r="A418" s="198"/>
      <c r="B418" s="116"/>
      <c r="C418" s="121"/>
      <c r="D418" s="121"/>
      <c r="E418" s="121"/>
      <c r="F418" s="199"/>
      <c r="G418" s="121"/>
      <c r="H418" s="121"/>
      <c r="I418" s="197"/>
    </row>
    <row r="419" ht="15" customHeight="1">
      <c r="A419" s="198"/>
      <c r="B419" s="116"/>
      <c r="C419" s="121"/>
      <c r="D419" s="121"/>
      <c r="E419" s="121"/>
      <c r="F419" s="199"/>
      <c r="G419" s="121"/>
      <c r="H419" s="121"/>
      <c r="I419" s="197"/>
    </row>
    <row r="420" ht="15" customHeight="1">
      <c r="A420" s="198"/>
      <c r="B420" s="116"/>
      <c r="C420" s="121"/>
      <c r="D420" s="121"/>
      <c r="E420" s="121"/>
      <c r="F420" s="199"/>
      <c r="G420" s="121"/>
      <c r="H420" s="121"/>
      <c r="I420" s="197"/>
    </row>
    <row r="421" ht="15" customHeight="1">
      <c r="A421" s="198"/>
      <c r="B421" s="116"/>
      <c r="C421" s="121"/>
      <c r="D421" s="121"/>
      <c r="E421" s="121"/>
      <c r="F421" s="199"/>
      <c r="G421" s="121"/>
      <c r="H421" s="121"/>
      <c r="I421" s="197"/>
    </row>
    <row r="422" ht="15" customHeight="1">
      <c r="A422" s="198"/>
      <c r="B422" s="116"/>
      <c r="C422" s="121"/>
      <c r="D422" s="121"/>
      <c r="E422" s="121"/>
      <c r="F422" s="199"/>
      <c r="G422" s="121"/>
      <c r="H422" s="121"/>
      <c r="I422" s="197"/>
    </row>
    <row r="423" ht="15" customHeight="1">
      <c r="A423" s="198"/>
      <c r="B423" s="116"/>
      <c r="C423" s="121"/>
      <c r="D423" s="121"/>
      <c r="E423" s="121"/>
      <c r="F423" s="199"/>
      <c r="G423" s="121"/>
      <c r="H423" s="121"/>
      <c r="I423" s="197"/>
    </row>
    <row r="424" ht="15" customHeight="1">
      <c r="A424" s="198"/>
      <c r="B424" s="116"/>
      <c r="C424" s="121"/>
      <c r="D424" s="121"/>
      <c r="E424" s="121"/>
      <c r="F424" s="199"/>
      <c r="G424" s="121"/>
      <c r="H424" s="121"/>
      <c r="I424" s="197"/>
    </row>
    <row r="425" ht="15" customHeight="1">
      <c r="A425" s="198"/>
      <c r="B425" s="116"/>
      <c r="C425" s="121"/>
      <c r="D425" s="121"/>
      <c r="E425" s="121"/>
      <c r="F425" s="199"/>
      <c r="G425" s="121"/>
      <c r="H425" s="121"/>
      <c r="I425" s="197"/>
    </row>
    <row r="426" ht="15" customHeight="1">
      <c r="A426" s="198"/>
      <c r="B426" s="116"/>
      <c r="C426" s="121"/>
      <c r="D426" s="121"/>
      <c r="E426" s="121"/>
      <c r="F426" s="199"/>
      <c r="G426" s="121"/>
      <c r="H426" s="121"/>
      <c r="I426" s="197"/>
    </row>
    <row r="427" ht="15" customHeight="1">
      <c r="A427" s="198"/>
      <c r="B427" s="116"/>
      <c r="C427" s="121"/>
      <c r="D427" s="121"/>
      <c r="E427" s="121"/>
      <c r="F427" s="199"/>
      <c r="G427" s="121"/>
      <c r="H427" s="121"/>
      <c r="I427" s="197"/>
    </row>
    <row r="428" ht="15" customHeight="1">
      <c r="A428" s="198"/>
      <c r="B428" s="116"/>
      <c r="C428" s="121"/>
      <c r="D428" s="121"/>
      <c r="E428" s="121"/>
      <c r="F428" s="199"/>
      <c r="G428" s="121"/>
      <c r="H428" s="121"/>
      <c r="I428" s="197"/>
    </row>
    <row r="429" ht="15" customHeight="1">
      <c r="A429" s="198"/>
      <c r="B429" s="116"/>
      <c r="C429" s="121"/>
      <c r="D429" s="121"/>
      <c r="E429" s="121"/>
      <c r="F429" s="199"/>
      <c r="G429" s="121"/>
      <c r="H429" s="121"/>
      <c r="I429" s="197"/>
    </row>
    <row r="430" ht="15" customHeight="1">
      <c r="A430" s="198"/>
      <c r="B430" s="116"/>
      <c r="C430" s="121"/>
      <c r="D430" s="121"/>
      <c r="E430" s="121"/>
      <c r="F430" s="199"/>
      <c r="G430" s="121"/>
      <c r="H430" s="121"/>
      <c r="I430" s="197"/>
    </row>
    <row r="431" ht="15" customHeight="1">
      <c r="A431" s="198"/>
      <c r="B431" s="116"/>
      <c r="C431" s="121"/>
      <c r="D431" s="121"/>
      <c r="E431" s="121"/>
      <c r="F431" s="199"/>
      <c r="G431" s="121"/>
      <c r="H431" s="121"/>
      <c r="I431" s="197"/>
    </row>
    <row r="432" ht="15" customHeight="1">
      <c r="A432" s="198"/>
      <c r="B432" s="116"/>
      <c r="C432" s="121"/>
      <c r="D432" s="121"/>
      <c r="E432" s="121"/>
      <c r="F432" s="199"/>
      <c r="G432" s="121"/>
      <c r="H432" s="121"/>
      <c r="I432" s="197"/>
    </row>
    <row r="433" ht="15" customHeight="1">
      <c r="A433" s="198"/>
      <c r="B433" s="116"/>
      <c r="C433" s="121"/>
      <c r="D433" s="121"/>
      <c r="E433" s="121"/>
      <c r="F433" s="199"/>
      <c r="G433" s="121"/>
      <c r="H433" s="121"/>
      <c r="I433" s="197"/>
    </row>
    <row r="434" ht="15" customHeight="1">
      <c r="A434" s="198"/>
      <c r="B434" s="116"/>
      <c r="C434" s="121"/>
      <c r="D434" s="121"/>
      <c r="E434" s="121"/>
      <c r="F434" s="199"/>
      <c r="G434" s="121"/>
      <c r="H434" s="121"/>
      <c r="I434" s="197"/>
    </row>
    <row r="435" ht="15" customHeight="1">
      <c r="A435" s="198"/>
      <c r="B435" s="116"/>
      <c r="C435" s="121"/>
      <c r="D435" s="121"/>
      <c r="E435" s="121"/>
      <c r="F435" s="199"/>
      <c r="G435" s="121"/>
      <c r="H435" s="121"/>
      <c r="I435" s="197"/>
    </row>
    <row r="436" ht="15" customHeight="1">
      <c r="A436" s="198"/>
      <c r="B436" s="116"/>
      <c r="C436" s="121"/>
      <c r="D436" s="121"/>
      <c r="E436" s="121"/>
      <c r="F436" s="199"/>
      <c r="G436" s="121"/>
      <c r="H436" s="121"/>
      <c r="I436" s="197"/>
    </row>
    <row r="437" ht="15" customHeight="1">
      <c r="A437" s="198"/>
      <c r="B437" s="116"/>
      <c r="C437" s="121"/>
      <c r="D437" s="121"/>
      <c r="E437" s="121"/>
      <c r="F437" s="199"/>
      <c r="G437" s="121"/>
      <c r="H437" s="121"/>
      <c r="I437" s="197"/>
    </row>
    <row r="438" ht="15" customHeight="1">
      <c r="A438" s="198"/>
      <c r="B438" s="116"/>
      <c r="C438" s="121"/>
      <c r="D438" s="121"/>
      <c r="E438" s="121"/>
      <c r="F438" s="199"/>
      <c r="G438" s="121"/>
      <c r="H438" s="121"/>
      <c r="I438" s="197"/>
    </row>
    <row r="439" ht="15" customHeight="1">
      <c r="A439" s="198"/>
      <c r="B439" s="116"/>
      <c r="C439" s="121"/>
      <c r="D439" s="121"/>
      <c r="E439" s="121"/>
      <c r="F439" s="199"/>
      <c r="G439" s="121"/>
      <c r="H439" s="121"/>
      <c r="I439" s="197"/>
    </row>
    <row r="440" ht="15" customHeight="1">
      <c r="A440" s="198"/>
      <c r="B440" s="116"/>
      <c r="C440" s="121"/>
      <c r="D440" s="121"/>
      <c r="E440" s="121"/>
      <c r="F440" s="199"/>
      <c r="G440" s="121"/>
      <c r="H440" s="121"/>
      <c r="I440" s="197"/>
    </row>
    <row r="441" ht="15" customHeight="1">
      <c r="A441" s="198"/>
      <c r="B441" s="116"/>
      <c r="C441" s="121"/>
      <c r="D441" s="121"/>
      <c r="E441" s="121"/>
      <c r="F441" s="199"/>
      <c r="G441" s="121"/>
      <c r="H441" s="121"/>
      <c r="I441" s="197"/>
    </row>
    <row r="442" ht="15" customHeight="1">
      <c r="A442" s="198"/>
      <c r="B442" s="116"/>
      <c r="C442" s="121"/>
      <c r="D442" s="121"/>
      <c r="E442" s="121"/>
      <c r="F442" s="199"/>
      <c r="G442" s="121"/>
      <c r="H442" s="121"/>
      <c r="I442" s="197"/>
    </row>
    <row r="443" ht="15" customHeight="1">
      <c r="A443" s="198"/>
      <c r="B443" s="116"/>
      <c r="C443" s="121"/>
      <c r="D443" s="121"/>
      <c r="E443" s="121"/>
      <c r="F443" s="199"/>
      <c r="G443" s="121"/>
      <c r="H443" s="121"/>
      <c r="I443" s="197"/>
    </row>
    <row r="444" ht="15" customHeight="1">
      <c r="A444" s="198"/>
      <c r="B444" s="116"/>
      <c r="C444" s="121"/>
      <c r="D444" s="121"/>
      <c r="E444" s="121"/>
      <c r="F444" s="199"/>
      <c r="G444" s="121"/>
      <c r="H444" s="121"/>
      <c r="I444" s="197"/>
    </row>
    <row r="445" ht="15" customHeight="1">
      <c r="A445" s="198"/>
      <c r="B445" s="116"/>
      <c r="C445" s="121"/>
      <c r="D445" s="121"/>
      <c r="E445" s="121"/>
      <c r="F445" s="199"/>
      <c r="G445" s="121"/>
      <c r="H445" s="121"/>
      <c r="I445" s="197"/>
    </row>
    <row r="446" ht="15" customHeight="1">
      <c r="A446" s="198"/>
      <c r="B446" s="116"/>
      <c r="C446" s="121"/>
      <c r="D446" s="121"/>
      <c r="E446" s="121"/>
      <c r="F446" s="199"/>
      <c r="G446" s="121"/>
      <c r="H446" s="121"/>
      <c r="I446" s="197"/>
    </row>
    <row r="447" ht="15" customHeight="1">
      <c r="A447" s="198"/>
      <c r="B447" s="116"/>
      <c r="C447" s="121"/>
      <c r="D447" s="121"/>
      <c r="E447" s="121"/>
      <c r="F447" s="199"/>
      <c r="G447" s="121"/>
      <c r="H447" s="121"/>
      <c r="I447" s="197"/>
    </row>
    <row r="448" ht="15" customHeight="1">
      <c r="A448" s="198"/>
      <c r="B448" s="116"/>
      <c r="C448" s="121"/>
      <c r="D448" s="121"/>
      <c r="E448" s="121"/>
      <c r="F448" s="199"/>
      <c r="G448" s="121"/>
      <c r="H448" s="121"/>
      <c r="I448" s="197"/>
    </row>
    <row r="449" ht="15" customHeight="1">
      <c r="A449" s="198"/>
      <c r="B449" s="116"/>
      <c r="C449" s="121"/>
      <c r="D449" s="121"/>
      <c r="E449" s="121"/>
      <c r="F449" s="199"/>
      <c r="G449" s="121"/>
      <c r="H449" s="121"/>
      <c r="I449" s="197"/>
    </row>
    <row r="450" ht="15" customHeight="1">
      <c r="A450" s="198"/>
      <c r="B450" s="116"/>
      <c r="C450" s="121"/>
      <c r="D450" s="121"/>
      <c r="E450" s="121"/>
      <c r="F450" s="199"/>
      <c r="G450" s="121"/>
      <c r="H450" s="121"/>
      <c r="I450" s="197"/>
    </row>
    <row r="451" ht="15" customHeight="1">
      <c r="A451" s="198"/>
      <c r="B451" s="116"/>
      <c r="C451" s="121"/>
      <c r="D451" s="121"/>
      <c r="E451" s="121"/>
      <c r="F451" s="199"/>
      <c r="G451" s="121"/>
      <c r="H451" s="121"/>
      <c r="I451" s="197"/>
    </row>
    <row r="452" ht="15" customHeight="1">
      <c r="A452" s="198"/>
      <c r="B452" s="116"/>
      <c r="C452" s="121"/>
      <c r="D452" s="121"/>
      <c r="E452" s="121"/>
      <c r="F452" s="199"/>
      <c r="G452" s="121"/>
      <c r="H452" s="121"/>
      <c r="I452" s="197"/>
    </row>
    <row r="453" ht="15" customHeight="1">
      <c r="A453" s="198"/>
      <c r="B453" s="116"/>
      <c r="C453" s="121"/>
      <c r="D453" s="121"/>
      <c r="E453" s="121"/>
      <c r="F453" s="199"/>
      <c r="G453" s="121"/>
      <c r="H453" s="121"/>
      <c r="I453" s="197"/>
    </row>
    <row r="454" ht="15" customHeight="1">
      <c r="A454" s="198"/>
      <c r="B454" s="116"/>
      <c r="C454" s="121"/>
      <c r="D454" s="121"/>
      <c r="E454" s="121"/>
      <c r="F454" s="199"/>
      <c r="G454" s="121"/>
      <c r="H454" s="121"/>
      <c r="I454" s="197"/>
    </row>
    <row r="455" ht="15" customHeight="1">
      <c r="A455" s="198"/>
      <c r="B455" s="116"/>
      <c r="C455" s="121"/>
      <c r="D455" s="121"/>
      <c r="E455" s="121"/>
      <c r="F455" s="199"/>
      <c r="G455" s="121"/>
      <c r="H455" s="121"/>
      <c r="I455" s="197"/>
    </row>
    <row r="456" ht="15" customHeight="1">
      <c r="A456" s="198"/>
      <c r="B456" s="116"/>
      <c r="C456" s="121"/>
      <c r="D456" s="121"/>
      <c r="E456" s="121"/>
      <c r="F456" s="199"/>
      <c r="G456" s="121"/>
      <c r="H456" s="121"/>
      <c r="I456" s="197"/>
    </row>
    <row r="457" ht="15" customHeight="1">
      <c r="A457" s="198"/>
      <c r="B457" s="116"/>
      <c r="C457" s="121"/>
      <c r="D457" s="121"/>
      <c r="E457" s="121"/>
      <c r="F457" s="199"/>
      <c r="G457" s="121"/>
      <c r="H457" s="121"/>
      <c r="I457" s="197"/>
    </row>
    <row r="458" ht="15" customHeight="1">
      <c r="A458" s="198"/>
      <c r="B458" s="116"/>
      <c r="C458" s="121"/>
      <c r="D458" s="121"/>
      <c r="E458" s="121"/>
      <c r="F458" s="199"/>
      <c r="G458" s="121"/>
      <c r="H458" s="121"/>
      <c r="I458" s="197"/>
    </row>
    <row r="459" ht="15" customHeight="1">
      <c r="A459" s="198"/>
      <c r="B459" s="116"/>
      <c r="C459" s="121"/>
      <c r="D459" s="121"/>
      <c r="E459" s="121"/>
      <c r="F459" s="199"/>
      <c r="G459" s="121"/>
      <c r="H459" s="121"/>
      <c r="I459" s="197"/>
    </row>
    <row r="460" ht="15" customHeight="1">
      <c r="A460" s="198"/>
      <c r="B460" s="116"/>
      <c r="C460" s="121"/>
      <c r="D460" s="121"/>
      <c r="E460" s="121"/>
      <c r="F460" s="199"/>
      <c r="G460" s="121"/>
      <c r="H460" s="121"/>
      <c r="I460" s="197"/>
    </row>
    <row r="461" ht="15" customHeight="1">
      <c r="A461" s="198"/>
      <c r="B461" s="116"/>
      <c r="C461" s="121"/>
      <c r="D461" s="121"/>
      <c r="E461" s="121"/>
      <c r="F461" s="199"/>
      <c r="G461" s="121"/>
      <c r="H461" s="121"/>
      <c r="I461" s="197"/>
    </row>
    <row r="462" ht="15" customHeight="1">
      <c r="A462" s="198"/>
      <c r="B462" s="116"/>
      <c r="C462" s="121"/>
      <c r="D462" s="121"/>
      <c r="E462" s="121"/>
      <c r="F462" s="199"/>
      <c r="G462" s="121"/>
      <c r="H462" s="121"/>
      <c r="I462" s="197"/>
    </row>
    <row r="463" ht="15" customHeight="1">
      <c r="A463" s="198"/>
      <c r="B463" s="116"/>
      <c r="C463" s="121"/>
      <c r="D463" s="121"/>
      <c r="E463" s="121"/>
      <c r="F463" s="199"/>
      <c r="G463" s="121"/>
      <c r="H463" s="121"/>
      <c r="I463" s="197"/>
    </row>
    <row r="464" ht="15" customHeight="1">
      <c r="A464" s="198"/>
      <c r="B464" s="116"/>
      <c r="C464" s="121"/>
      <c r="D464" s="121"/>
      <c r="E464" s="121"/>
      <c r="F464" s="199"/>
      <c r="G464" s="121"/>
      <c r="H464" s="121"/>
      <c r="I464" s="197"/>
    </row>
    <row r="465" ht="15" customHeight="1">
      <c r="A465" s="198"/>
      <c r="B465" s="116"/>
      <c r="C465" s="121"/>
      <c r="D465" s="121"/>
      <c r="E465" s="121"/>
      <c r="F465" s="199"/>
      <c r="G465" s="121"/>
      <c r="H465" s="121"/>
      <c r="I465" s="197"/>
    </row>
    <row r="466" ht="15" customHeight="1">
      <c r="A466" s="198"/>
      <c r="B466" s="116"/>
      <c r="C466" s="121"/>
      <c r="D466" s="121"/>
      <c r="E466" s="121"/>
      <c r="F466" s="199"/>
      <c r="G466" s="121"/>
      <c r="H466" s="121"/>
      <c r="I466" s="197"/>
    </row>
    <row r="467" ht="15" customHeight="1">
      <c r="A467" s="198"/>
      <c r="B467" s="116"/>
      <c r="C467" s="121"/>
      <c r="D467" s="121"/>
      <c r="E467" s="121"/>
      <c r="F467" s="199"/>
      <c r="G467" s="121"/>
      <c r="H467" s="121"/>
      <c r="I467" s="197"/>
    </row>
    <row r="468" ht="15" customHeight="1">
      <c r="A468" s="198"/>
      <c r="B468" s="116"/>
      <c r="C468" s="121"/>
      <c r="D468" s="121"/>
      <c r="E468" s="121"/>
      <c r="F468" s="199"/>
      <c r="G468" s="121"/>
      <c r="H468" s="121"/>
      <c r="I468" s="197"/>
    </row>
    <row r="469" ht="15" customHeight="1">
      <c r="A469" s="198"/>
      <c r="B469" s="116"/>
      <c r="C469" s="121"/>
      <c r="D469" s="121"/>
      <c r="E469" s="121"/>
      <c r="F469" s="199"/>
      <c r="G469" s="121"/>
      <c r="H469" s="121"/>
      <c r="I469" s="197"/>
    </row>
    <row r="470" ht="15" customHeight="1">
      <c r="A470" s="198"/>
      <c r="B470" s="116"/>
      <c r="C470" s="121"/>
      <c r="D470" s="121"/>
      <c r="E470" s="121"/>
      <c r="F470" s="199"/>
      <c r="G470" s="121"/>
      <c r="H470" s="121"/>
      <c r="I470" s="197"/>
    </row>
    <row r="471" ht="15" customHeight="1">
      <c r="A471" s="198"/>
      <c r="B471" s="116"/>
      <c r="C471" s="121"/>
      <c r="D471" s="121"/>
      <c r="E471" s="121"/>
      <c r="F471" s="199"/>
      <c r="G471" s="121"/>
      <c r="H471" s="121"/>
      <c r="I471" s="197"/>
    </row>
    <row r="472" ht="15" customHeight="1">
      <c r="A472" s="198"/>
      <c r="B472" s="116"/>
      <c r="C472" s="121"/>
      <c r="D472" s="121"/>
      <c r="E472" s="121"/>
      <c r="F472" s="199"/>
      <c r="G472" s="121"/>
      <c r="H472" s="121"/>
      <c r="I472" s="197"/>
    </row>
    <row r="473" ht="15" customHeight="1">
      <c r="A473" s="198"/>
      <c r="B473" s="116"/>
      <c r="C473" s="121"/>
      <c r="D473" s="121"/>
      <c r="E473" s="121"/>
      <c r="F473" s="199"/>
      <c r="G473" s="121"/>
      <c r="H473" s="121"/>
      <c r="I473" s="197"/>
    </row>
    <row r="474" ht="15" customHeight="1">
      <c r="A474" s="198"/>
      <c r="B474" s="116"/>
      <c r="C474" s="121"/>
      <c r="D474" s="121"/>
      <c r="E474" s="121"/>
      <c r="F474" s="199"/>
      <c r="G474" s="121"/>
      <c r="H474" s="121"/>
      <c r="I474" s="197"/>
    </row>
    <row r="475" ht="15" customHeight="1">
      <c r="A475" s="198"/>
      <c r="B475" s="116"/>
      <c r="C475" s="121"/>
      <c r="D475" s="121"/>
      <c r="E475" s="121"/>
      <c r="F475" s="199"/>
      <c r="G475" s="121"/>
      <c r="H475" s="121"/>
      <c r="I475" s="197"/>
    </row>
    <row r="476" ht="15" customHeight="1">
      <c r="A476" s="198"/>
      <c r="B476" s="116"/>
      <c r="C476" s="121"/>
      <c r="D476" s="121"/>
      <c r="E476" s="121"/>
      <c r="F476" s="199"/>
      <c r="G476" s="121"/>
      <c r="H476" s="121"/>
      <c r="I476" s="197"/>
    </row>
    <row r="477" ht="15" customHeight="1">
      <c r="A477" s="198"/>
      <c r="B477" s="116"/>
      <c r="C477" s="121"/>
      <c r="D477" s="121"/>
      <c r="E477" s="121"/>
      <c r="F477" s="199"/>
      <c r="G477" s="121"/>
      <c r="H477" s="121"/>
      <c r="I477" s="197"/>
    </row>
    <row r="478" ht="15" customHeight="1">
      <c r="A478" s="198"/>
      <c r="B478" s="116"/>
      <c r="C478" s="121"/>
      <c r="D478" s="121"/>
      <c r="E478" s="121"/>
      <c r="F478" s="199"/>
      <c r="G478" s="121"/>
      <c r="H478" s="121"/>
      <c r="I478" s="197"/>
    </row>
    <row r="479" ht="15" customHeight="1">
      <c r="A479" s="198"/>
      <c r="B479" s="116"/>
      <c r="C479" s="121"/>
      <c r="D479" s="121"/>
      <c r="E479" s="121"/>
      <c r="F479" s="199"/>
      <c r="G479" s="121"/>
      <c r="H479" s="121"/>
      <c r="I479" s="197"/>
    </row>
    <row r="480" ht="15" customHeight="1">
      <c r="A480" s="198"/>
      <c r="B480" s="116"/>
      <c r="C480" s="121"/>
      <c r="D480" s="121"/>
      <c r="E480" s="121"/>
      <c r="F480" s="199"/>
      <c r="G480" s="121"/>
      <c r="H480" s="121"/>
      <c r="I480" s="197"/>
    </row>
    <row r="481" ht="15" customHeight="1">
      <c r="A481" s="198"/>
      <c r="B481" s="116"/>
      <c r="C481" s="121"/>
      <c r="D481" s="121"/>
      <c r="E481" s="121"/>
      <c r="F481" s="199"/>
      <c r="G481" s="121"/>
      <c r="H481" s="121"/>
      <c r="I481" s="197"/>
    </row>
    <row r="482" ht="15" customHeight="1">
      <c r="A482" s="198"/>
      <c r="B482" s="116"/>
      <c r="C482" s="121"/>
      <c r="D482" s="121"/>
      <c r="E482" s="121"/>
      <c r="F482" s="199"/>
      <c r="G482" s="121"/>
      <c r="H482" s="121"/>
      <c r="I482" s="197"/>
    </row>
    <row r="483" ht="15" customHeight="1">
      <c r="A483" s="198"/>
      <c r="B483" s="116"/>
      <c r="C483" s="121"/>
      <c r="D483" s="121"/>
      <c r="E483" s="121"/>
      <c r="F483" s="199"/>
      <c r="G483" s="121"/>
      <c r="H483" s="121"/>
      <c r="I483" s="197"/>
    </row>
    <row r="484" ht="15" customHeight="1">
      <c r="A484" s="198"/>
      <c r="B484" s="116"/>
      <c r="C484" s="121"/>
      <c r="D484" s="121"/>
      <c r="E484" s="121"/>
      <c r="F484" s="199"/>
      <c r="G484" s="121"/>
      <c r="H484" s="121"/>
      <c r="I484" s="197"/>
    </row>
    <row r="485" ht="15" customHeight="1">
      <c r="A485" s="198"/>
      <c r="B485" s="116"/>
      <c r="C485" s="121"/>
      <c r="D485" s="121"/>
      <c r="E485" s="121"/>
      <c r="F485" s="199"/>
      <c r="G485" s="121"/>
      <c r="H485" s="121"/>
      <c r="I485" s="197"/>
    </row>
    <row r="486" ht="15" customHeight="1">
      <c r="A486" s="198"/>
      <c r="B486" s="116"/>
      <c r="C486" s="121"/>
      <c r="D486" s="121"/>
      <c r="E486" s="121"/>
      <c r="F486" s="199"/>
      <c r="G486" s="121"/>
      <c r="H486" s="121"/>
      <c r="I486" s="197"/>
    </row>
    <row r="487" ht="15" customHeight="1">
      <c r="A487" s="198"/>
      <c r="B487" s="116"/>
      <c r="C487" s="121"/>
      <c r="D487" s="121"/>
      <c r="E487" s="121"/>
      <c r="F487" s="199"/>
      <c r="G487" s="121"/>
      <c r="H487" s="121"/>
      <c r="I487" s="197"/>
    </row>
    <row r="488" ht="15" customHeight="1">
      <c r="A488" s="198"/>
      <c r="B488" s="116"/>
      <c r="C488" s="121"/>
      <c r="D488" s="121"/>
      <c r="E488" s="121"/>
      <c r="F488" s="199"/>
      <c r="G488" s="121"/>
      <c r="H488" s="121"/>
      <c r="I488" s="197"/>
    </row>
    <row r="489" ht="15" customHeight="1">
      <c r="A489" s="198"/>
      <c r="B489" s="116"/>
      <c r="C489" s="121"/>
      <c r="D489" s="121"/>
      <c r="E489" s="121"/>
      <c r="F489" s="199"/>
      <c r="G489" s="121"/>
      <c r="H489" s="121"/>
      <c r="I489" s="197"/>
    </row>
    <row r="490" ht="15" customHeight="1">
      <c r="A490" s="198"/>
      <c r="B490" s="116"/>
      <c r="C490" s="121"/>
      <c r="D490" s="121"/>
      <c r="E490" s="121"/>
      <c r="F490" s="199"/>
      <c r="G490" s="121"/>
      <c r="H490" s="121"/>
      <c r="I490" s="197"/>
    </row>
    <row r="491" ht="15" customHeight="1">
      <c r="A491" s="198"/>
      <c r="B491" s="116"/>
      <c r="C491" s="121"/>
      <c r="D491" s="121"/>
      <c r="E491" s="121"/>
      <c r="F491" s="199"/>
      <c r="G491" s="121"/>
      <c r="H491" s="121"/>
      <c r="I491" s="197"/>
    </row>
    <row r="492" ht="15" customHeight="1">
      <c r="A492" s="198"/>
      <c r="B492" s="116"/>
      <c r="C492" s="121"/>
      <c r="D492" s="121"/>
      <c r="E492" s="121"/>
      <c r="F492" s="199"/>
      <c r="G492" s="121"/>
      <c r="H492" s="121"/>
      <c r="I492" s="197"/>
    </row>
    <row r="493" ht="15" customHeight="1">
      <c r="A493" s="198"/>
      <c r="B493" s="116"/>
      <c r="C493" s="121"/>
      <c r="D493" s="121"/>
      <c r="E493" s="121"/>
      <c r="F493" s="199"/>
      <c r="G493" s="121"/>
      <c r="H493" s="121"/>
      <c r="I493" s="197"/>
    </row>
    <row r="494" ht="15" customHeight="1">
      <c r="A494" s="198"/>
      <c r="B494" s="116"/>
      <c r="C494" s="121"/>
      <c r="D494" s="121"/>
      <c r="E494" s="121"/>
      <c r="F494" s="199"/>
      <c r="G494" s="121"/>
      <c r="H494" s="121"/>
      <c r="I494" s="197"/>
    </row>
    <row r="495" ht="15" customHeight="1">
      <c r="A495" s="198"/>
      <c r="B495" s="116"/>
      <c r="C495" s="121"/>
      <c r="D495" s="121"/>
      <c r="E495" s="121"/>
      <c r="F495" s="199"/>
      <c r="G495" s="121"/>
      <c r="H495" s="121"/>
      <c r="I495" s="197"/>
    </row>
    <row r="496" ht="15" customHeight="1">
      <c r="A496" s="198"/>
      <c r="B496" s="116"/>
      <c r="C496" s="121"/>
      <c r="D496" s="121"/>
      <c r="E496" s="121"/>
      <c r="F496" s="199"/>
      <c r="G496" s="121"/>
      <c r="H496" s="121"/>
      <c r="I496" s="197"/>
    </row>
    <row r="497" ht="15" customHeight="1">
      <c r="A497" s="198"/>
      <c r="B497" s="116"/>
      <c r="C497" s="121"/>
      <c r="D497" s="121"/>
      <c r="E497" s="121"/>
      <c r="F497" s="199"/>
      <c r="G497" s="121"/>
      <c r="H497" s="121"/>
      <c r="I497" s="197"/>
    </row>
    <row r="498" ht="15" customHeight="1">
      <c r="A498" s="198"/>
      <c r="B498" s="116"/>
      <c r="C498" s="121"/>
      <c r="D498" s="121"/>
      <c r="E498" s="121"/>
      <c r="F498" s="199"/>
      <c r="G498" s="121"/>
      <c r="H498" s="121"/>
      <c r="I498" s="197"/>
    </row>
    <row r="499" ht="15" customHeight="1">
      <c r="A499" s="198"/>
      <c r="B499" s="116"/>
      <c r="C499" s="121"/>
      <c r="D499" s="121"/>
      <c r="E499" s="121"/>
      <c r="F499" s="199"/>
      <c r="G499" s="121"/>
      <c r="H499" s="121"/>
      <c r="I499" s="197"/>
    </row>
    <row r="500" ht="15" customHeight="1">
      <c r="A500" s="198"/>
      <c r="B500" s="116"/>
      <c r="C500" s="121"/>
      <c r="D500" s="121"/>
      <c r="E500" s="121"/>
      <c r="F500" s="199"/>
      <c r="G500" s="121"/>
      <c r="H500" s="121"/>
      <c r="I500" s="197"/>
    </row>
    <row r="501" ht="15" customHeight="1">
      <c r="A501" s="198"/>
      <c r="B501" s="116"/>
      <c r="C501" s="121"/>
      <c r="D501" s="121"/>
      <c r="E501" s="121"/>
      <c r="F501" s="199"/>
      <c r="G501" s="121"/>
      <c r="H501" s="121"/>
      <c r="I501" s="197"/>
    </row>
    <row r="502" ht="15" customHeight="1">
      <c r="A502" s="198"/>
      <c r="B502" s="116"/>
      <c r="C502" s="121"/>
      <c r="D502" s="121"/>
      <c r="E502" s="121"/>
      <c r="F502" s="199"/>
      <c r="G502" s="121"/>
      <c r="H502" s="121"/>
      <c r="I502" s="197"/>
    </row>
    <row r="503" ht="15" customHeight="1">
      <c r="A503" s="198"/>
      <c r="B503" s="116"/>
      <c r="C503" s="121"/>
      <c r="D503" s="121"/>
      <c r="E503" s="121"/>
      <c r="F503" s="199"/>
      <c r="G503" s="121"/>
      <c r="H503" s="121"/>
      <c r="I503" s="197"/>
    </row>
    <row r="504" ht="15" customHeight="1">
      <c r="A504" s="198"/>
      <c r="B504" s="116"/>
      <c r="C504" s="121"/>
      <c r="D504" s="121"/>
      <c r="E504" s="121"/>
      <c r="F504" s="199"/>
      <c r="G504" s="121"/>
      <c r="H504" s="121"/>
      <c r="I504" s="197"/>
    </row>
    <row r="505" ht="15" customHeight="1">
      <c r="A505" s="198"/>
      <c r="B505" s="116"/>
      <c r="C505" s="121"/>
      <c r="D505" s="121"/>
      <c r="E505" s="121"/>
      <c r="F505" s="199"/>
      <c r="G505" s="121"/>
      <c r="H505" s="121"/>
      <c r="I505" s="197"/>
    </row>
    <row r="506" ht="15" customHeight="1">
      <c r="A506" s="198"/>
      <c r="B506" s="116"/>
      <c r="C506" s="121"/>
      <c r="D506" s="121"/>
      <c r="E506" s="121"/>
      <c r="F506" s="199"/>
      <c r="G506" s="121"/>
      <c r="H506" s="121"/>
      <c r="I506" s="197"/>
    </row>
    <row r="507" ht="15" customHeight="1">
      <c r="A507" s="198"/>
      <c r="B507" s="116"/>
      <c r="C507" s="121"/>
      <c r="D507" s="121"/>
      <c r="E507" s="121"/>
      <c r="F507" s="199"/>
      <c r="G507" s="121"/>
      <c r="H507" s="121"/>
      <c r="I507" s="197"/>
    </row>
    <row r="508" ht="15" customHeight="1">
      <c r="A508" s="198"/>
      <c r="B508" s="116"/>
      <c r="C508" s="121"/>
      <c r="D508" s="121"/>
      <c r="E508" s="121"/>
      <c r="F508" s="199"/>
      <c r="G508" s="121"/>
      <c r="H508" s="121"/>
      <c r="I508" s="197"/>
    </row>
    <row r="509" ht="15" customHeight="1">
      <c r="A509" s="198"/>
      <c r="B509" s="116"/>
      <c r="C509" s="121"/>
      <c r="D509" s="121"/>
      <c r="E509" s="121"/>
      <c r="F509" s="199"/>
      <c r="G509" s="121"/>
      <c r="H509" s="121"/>
      <c r="I509" s="197"/>
    </row>
    <row r="510" ht="15" customHeight="1">
      <c r="A510" s="198"/>
      <c r="B510" s="116"/>
      <c r="C510" s="121"/>
      <c r="D510" s="121"/>
      <c r="E510" s="121"/>
      <c r="F510" s="199"/>
      <c r="G510" s="121"/>
      <c r="H510" s="121"/>
      <c r="I510" s="197"/>
    </row>
    <row r="511" ht="15" customHeight="1">
      <c r="A511" s="198"/>
      <c r="B511" s="116"/>
      <c r="C511" s="121"/>
      <c r="D511" s="121"/>
      <c r="E511" s="121"/>
      <c r="F511" s="199"/>
      <c r="G511" s="121"/>
      <c r="H511" s="121"/>
      <c r="I511" s="197"/>
    </row>
    <row r="512" ht="15" customHeight="1">
      <c r="A512" s="198"/>
      <c r="B512" s="116"/>
      <c r="C512" s="121"/>
      <c r="D512" s="121"/>
      <c r="E512" s="121"/>
      <c r="F512" s="199"/>
      <c r="G512" s="121"/>
      <c r="H512" s="121"/>
      <c r="I512" s="197"/>
    </row>
    <row r="513" ht="15" customHeight="1">
      <c r="A513" s="198"/>
      <c r="B513" s="116"/>
      <c r="C513" s="121"/>
      <c r="D513" s="121"/>
      <c r="E513" s="121"/>
      <c r="F513" s="199"/>
      <c r="G513" s="121"/>
      <c r="H513" s="121"/>
      <c r="I513" s="197"/>
    </row>
    <row r="514" ht="15" customHeight="1">
      <c r="A514" s="198"/>
      <c r="B514" s="116"/>
      <c r="C514" s="121"/>
      <c r="D514" s="121"/>
      <c r="E514" s="121"/>
      <c r="F514" s="199"/>
      <c r="G514" s="121"/>
      <c r="H514" s="121"/>
      <c r="I514" s="197"/>
    </row>
    <row r="515" ht="15" customHeight="1">
      <c r="A515" s="198"/>
      <c r="B515" s="116"/>
      <c r="C515" s="121"/>
      <c r="D515" s="121"/>
      <c r="E515" s="121"/>
      <c r="F515" s="199"/>
      <c r="G515" s="121"/>
      <c r="H515" s="121"/>
      <c r="I515" s="197"/>
    </row>
    <row r="516" ht="15" customHeight="1">
      <c r="A516" s="198"/>
      <c r="B516" s="116"/>
      <c r="C516" s="121"/>
      <c r="D516" s="121"/>
      <c r="E516" s="121"/>
      <c r="F516" s="199"/>
      <c r="G516" s="121"/>
      <c r="H516" s="121"/>
      <c r="I516" s="197"/>
    </row>
    <row r="517" ht="15" customHeight="1">
      <c r="A517" s="198"/>
      <c r="B517" s="116"/>
      <c r="C517" s="121"/>
      <c r="D517" s="121"/>
      <c r="E517" s="121"/>
      <c r="F517" s="199"/>
      <c r="G517" s="121"/>
      <c r="H517" s="121"/>
      <c r="I517" s="197"/>
    </row>
    <row r="518" ht="15" customHeight="1">
      <c r="A518" s="198"/>
      <c r="B518" s="116"/>
      <c r="C518" s="121"/>
      <c r="D518" s="121"/>
      <c r="E518" s="121"/>
      <c r="F518" s="199"/>
      <c r="G518" s="121"/>
      <c r="H518" s="121"/>
      <c r="I518" s="197"/>
    </row>
    <row r="519" ht="15" customHeight="1">
      <c r="A519" s="198"/>
      <c r="B519" s="116"/>
      <c r="C519" s="121"/>
      <c r="D519" s="121"/>
      <c r="E519" s="121"/>
      <c r="F519" s="199"/>
      <c r="G519" s="121"/>
      <c r="H519" s="121"/>
      <c r="I519" s="197"/>
    </row>
    <row r="520" ht="15" customHeight="1">
      <c r="A520" s="198"/>
      <c r="B520" s="116"/>
      <c r="C520" s="121"/>
      <c r="D520" s="121"/>
      <c r="E520" s="121"/>
      <c r="F520" s="199"/>
      <c r="G520" s="121"/>
      <c r="H520" s="121"/>
      <c r="I520" s="197"/>
    </row>
    <row r="521" ht="15" customHeight="1">
      <c r="A521" s="198"/>
      <c r="B521" s="116"/>
      <c r="C521" s="121"/>
      <c r="D521" s="121"/>
      <c r="E521" s="121"/>
      <c r="F521" s="199"/>
      <c r="G521" s="121"/>
      <c r="H521" s="121"/>
      <c r="I521" s="197"/>
    </row>
    <row r="522" ht="15" customHeight="1">
      <c r="A522" s="198"/>
      <c r="B522" s="116"/>
      <c r="C522" s="121"/>
      <c r="D522" s="121"/>
      <c r="E522" s="121"/>
      <c r="F522" s="199"/>
      <c r="G522" s="121"/>
      <c r="H522" s="121"/>
      <c r="I522" s="197"/>
    </row>
    <row r="523" ht="15" customHeight="1">
      <c r="A523" s="198"/>
      <c r="B523" s="116"/>
      <c r="C523" s="121"/>
      <c r="D523" s="121"/>
      <c r="E523" s="121"/>
      <c r="F523" s="199"/>
      <c r="G523" s="121"/>
      <c r="H523" s="121"/>
      <c r="I523" s="197"/>
    </row>
    <row r="524" ht="15" customHeight="1">
      <c r="A524" s="198"/>
      <c r="B524" s="116"/>
      <c r="C524" s="121"/>
      <c r="D524" s="121"/>
      <c r="E524" s="121"/>
      <c r="F524" s="199"/>
      <c r="G524" s="121"/>
      <c r="H524" s="121"/>
      <c r="I524" s="197"/>
    </row>
    <row r="525" ht="15" customHeight="1">
      <c r="A525" s="198"/>
      <c r="B525" s="116"/>
      <c r="C525" s="121"/>
      <c r="D525" s="121"/>
      <c r="E525" s="121"/>
      <c r="F525" s="199"/>
      <c r="G525" s="121"/>
      <c r="H525" s="121"/>
      <c r="I525" s="197"/>
    </row>
    <row r="526" ht="15" customHeight="1">
      <c r="A526" s="198"/>
      <c r="B526" s="116"/>
      <c r="C526" s="121"/>
      <c r="D526" s="121"/>
      <c r="E526" s="121"/>
      <c r="F526" s="199"/>
      <c r="G526" s="121"/>
      <c r="H526" s="121"/>
      <c r="I526" s="197"/>
    </row>
    <row r="527" ht="15" customHeight="1">
      <c r="A527" s="198"/>
      <c r="B527" s="116"/>
      <c r="C527" s="121"/>
      <c r="D527" s="121"/>
      <c r="E527" s="121"/>
      <c r="F527" s="199"/>
      <c r="G527" s="121"/>
      <c r="H527" s="121"/>
      <c r="I527" s="197"/>
    </row>
    <row r="528" ht="15" customHeight="1">
      <c r="A528" s="198"/>
      <c r="B528" s="116"/>
      <c r="C528" s="121"/>
      <c r="D528" s="121"/>
      <c r="E528" s="121"/>
      <c r="F528" s="199"/>
      <c r="G528" s="121"/>
      <c r="H528" s="121"/>
      <c r="I528" s="197"/>
    </row>
    <row r="529" ht="15" customHeight="1">
      <c r="A529" s="198"/>
      <c r="B529" s="116"/>
      <c r="C529" s="121"/>
      <c r="D529" s="121"/>
      <c r="E529" s="121"/>
      <c r="F529" s="199"/>
      <c r="G529" s="121"/>
      <c r="H529" s="121"/>
      <c r="I529" s="197"/>
    </row>
    <row r="530" ht="15" customHeight="1">
      <c r="A530" s="198"/>
      <c r="B530" s="116"/>
      <c r="C530" s="121"/>
      <c r="D530" s="121"/>
      <c r="E530" s="121"/>
      <c r="F530" s="199"/>
      <c r="G530" s="121"/>
      <c r="H530" s="121"/>
      <c r="I530" s="197"/>
    </row>
    <row r="531" ht="15" customHeight="1">
      <c r="A531" s="198"/>
      <c r="B531" s="116"/>
      <c r="C531" s="121"/>
      <c r="D531" s="121"/>
      <c r="E531" s="121"/>
      <c r="F531" s="199"/>
      <c r="G531" s="121"/>
      <c r="H531" s="121"/>
      <c r="I531" s="197"/>
    </row>
    <row r="532" ht="15" customHeight="1">
      <c r="A532" s="198"/>
      <c r="B532" s="116"/>
      <c r="C532" s="121"/>
      <c r="D532" s="121"/>
      <c r="E532" s="121"/>
      <c r="F532" s="199"/>
      <c r="G532" s="121"/>
      <c r="H532" s="121"/>
      <c r="I532" s="197"/>
    </row>
    <row r="533" ht="15" customHeight="1">
      <c r="A533" s="198"/>
      <c r="B533" s="116"/>
      <c r="C533" s="121"/>
      <c r="D533" s="121"/>
      <c r="E533" s="121"/>
      <c r="F533" s="199"/>
      <c r="G533" s="121"/>
      <c r="H533" s="121"/>
      <c r="I533" s="197"/>
    </row>
    <row r="534" ht="15" customHeight="1">
      <c r="A534" s="198"/>
      <c r="B534" s="116"/>
      <c r="C534" s="121"/>
      <c r="D534" s="121"/>
      <c r="E534" s="121"/>
      <c r="F534" s="199"/>
      <c r="G534" s="121"/>
      <c r="H534" s="121"/>
      <c r="I534" s="197"/>
    </row>
    <row r="535" ht="15" customHeight="1">
      <c r="A535" s="198"/>
      <c r="B535" s="116"/>
      <c r="C535" s="121"/>
      <c r="D535" s="121"/>
      <c r="E535" s="121"/>
      <c r="F535" s="199"/>
      <c r="G535" s="121"/>
      <c r="H535" s="121"/>
      <c r="I535" s="197"/>
    </row>
    <row r="536" ht="15" customHeight="1">
      <c r="A536" s="198"/>
      <c r="B536" s="116"/>
      <c r="C536" s="121"/>
      <c r="D536" s="121"/>
      <c r="E536" s="121"/>
      <c r="F536" s="199"/>
      <c r="G536" s="121"/>
      <c r="H536" s="121"/>
      <c r="I536" s="197"/>
    </row>
    <row r="537" ht="15" customHeight="1">
      <c r="A537" s="198"/>
      <c r="B537" s="116"/>
      <c r="C537" s="121"/>
      <c r="D537" s="121"/>
      <c r="E537" s="121"/>
      <c r="F537" s="199"/>
      <c r="G537" s="121"/>
      <c r="H537" s="121"/>
      <c r="I537" s="197"/>
    </row>
    <row r="538" ht="15" customHeight="1">
      <c r="A538" s="198"/>
      <c r="B538" s="116"/>
      <c r="C538" s="121"/>
      <c r="D538" s="121"/>
      <c r="E538" s="121"/>
      <c r="F538" s="199"/>
      <c r="G538" s="121"/>
      <c r="H538" s="121"/>
      <c r="I538" s="197"/>
    </row>
    <row r="539" ht="15" customHeight="1">
      <c r="A539" s="198"/>
      <c r="B539" s="116"/>
      <c r="C539" s="121"/>
      <c r="D539" s="121"/>
      <c r="E539" s="121"/>
      <c r="F539" s="199"/>
      <c r="G539" s="121"/>
      <c r="H539" s="121"/>
      <c r="I539" s="197"/>
    </row>
    <row r="540" ht="15" customHeight="1">
      <c r="A540" s="198"/>
      <c r="B540" s="116"/>
      <c r="C540" s="121"/>
      <c r="D540" s="121"/>
      <c r="E540" s="121"/>
      <c r="F540" s="199"/>
      <c r="G540" s="121"/>
      <c r="H540" s="121"/>
      <c r="I540" s="197"/>
    </row>
    <row r="541" ht="15" customHeight="1">
      <c r="A541" s="198"/>
      <c r="B541" s="116"/>
      <c r="C541" s="121"/>
      <c r="D541" s="121"/>
      <c r="E541" s="121"/>
      <c r="F541" s="199"/>
      <c r="G541" s="121"/>
      <c r="H541" s="121"/>
      <c r="I541" s="197"/>
    </row>
    <row r="542" ht="15" customHeight="1">
      <c r="A542" s="198"/>
      <c r="B542" s="116"/>
      <c r="C542" s="121"/>
      <c r="D542" s="121"/>
      <c r="E542" s="121"/>
      <c r="F542" s="199"/>
      <c r="G542" s="121"/>
      <c r="H542" s="121"/>
      <c r="I542" s="197"/>
    </row>
    <row r="543" ht="15" customHeight="1">
      <c r="A543" s="198"/>
      <c r="B543" s="116"/>
      <c r="C543" s="121"/>
      <c r="D543" s="121"/>
      <c r="E543" s="121"/>
      <c r="F543" s="199"/>
      <c r="G543" s="121"/>
      <c r="H543" s="121"/>
      <c r="I543" s="197"/>
    </row>
    <row r="544" ht="15" customHeight="1">
      <c r="A544" s="198"/>
      <c r="B544" s="116"/>
      <c r="C544" s="121"/>
      <c r="D544" s="121"/>
      <c r="E544" s="121"/>
      <c r="F544" s="199"/>
      <c r="G544" s="121"/>
      <c r="H544" s="121"/>
      <c r="I544" s="197"/>
    </row>
    <row r="545" ht="15" customHeight="1">
      <c r="A545" s="198"/>
      <c r="B545" s="116"/>
      <c r="C545" s="121"/>
      <c r="D545" s="121"/>
      <c r="E545" s="121"/>
      <c r="F545" s="199"/>
      <c r="G545" s="121"/>
      <c r="H545" s="121"/>
      <c r="I545" s="197"/>
    </row>
    <row r="546" ht="15" customHeight="1">
      <c r="A546" s="198"/>
      <c r="B546" s="116"/>
      <c r="C546" s="121"/>
      <c r="D546" s="121"/>
      <c r="E546" s="121"/>
      <c r="F546" s="199"/>
      <c r="G546" s="121"/>
      <c r="H546" s="121"/>
      <c r="I546" s="197"/>
    </row>
    <row r="547" ht="15" customHeight="1">
      <c r="A547" s="198"/>
      <c r="B547" s="116"/>
      <c r="C547" s="121"/>
      <c r="D547" s="121"/>
      <c r="E547" s="121"/>
      <c r="F547" s="199"/>
      <c r="G547" s="121"/>
      <c r="H547" s="121"/>
      <c r="I547" s="197"/>
    </row>
    <row r="548" ht="15" customHeight="1">
      <c r="A548" s="198"/>
      <c r="B548" s="116"/>
      <c r="C548" s="121"/>
      <c r="D548" s="121"/>
      <c r="E548" s="121"/>
      <c r="F548" s="199"/>
      <c r="G548" s="121"/>
      <c r="H548" s="121"/>
      <c r="I548" s="197"/>
    </row>
    <row r="549" ht="15" customHeight="1">
      <c r="A549" s="198"/>
      <c r="B549" s="116"/>
      <c r="C549" s="121"/>
      <c r="D549" s="121"/>
      <c r="E549" s="121"/>
      <c r="F549" s="199"/>
      <c r="G549" s="121"/>
      <c r="H549" s="121"/>
      <c r="I549" s="197"/>
    </row>
    <row r="550" ht="15" customHeight="1">
      <c r="A550" s="198"/>
      <c r="B550" s="116"/>
      <c r="C550" s="121"/>
      <c r="D550" s="121"/>
      <c r="E550" s="121"/>
      <c r="F550" s="199"/>
      <c r="G550" s="121"/>
      <c r="H550" s="121"/>
      <c r="I550" s="197"/>
    </row>
    <row r="551" ht="15" customHeight="1">
      <c r="A551" s="198"/>
      <c r="B551" s="116"/>
      <c r="C551" s="121"/>
      <c r="D551" s="121"/>
      <c r="E551" s="121"/>
      <c r="F551" s="199"/>
      <c r="G551" s="121"/>
      <c r="H551" s="121"/>
      <c r="I551" s="197"/>
    </row>
    <row r="552" ht="15" customHeight="1">
      <c r="A552" s="198"/>
      <c r="B552" s="116"/>
      <c r="C552" s="121"/>
      <c r="D552" s="121"/>
      <c r="E552" s="121"/>
      <c r="F552" s="199"/>
      <c r="G552" s="121"/>
      <c r="H552" s="121"/>
      <c r="I552" s="197"/>
    </row>
    <row r="553" ht="15" customHeight="1">
      <c r="A553" s="198"/>
      <c r="B553" s="116"/>
      <c r="C553" s="121"/>
      <c r="D553" s="121"/>
      <c r="E553" s="121"/>
      <c r="F553" s="199"/>
      <c r="G553" s="121"/>
      <c r="H553" s="121"/>
      <c r="I553" s="197"/>
    </row>
    <row r="554" ht="15" customHeight="1">
      <c r="A554" s="198"/>
      <c r="B554" s="116"/>
      <c r="C554" s="121"/>
      <c r="D554" s="121"/>
      <c r="E554" s="121"/>
      <c r="F554" s="199"/>
      <c r="G554" s="121"/>
      <c r="H554" s="121"/>
      <c r="I554" s="197"/>
    </row>
    <row r="555" ht="15" customHeight="1">
      <c r="A555" s="198"/>
      <c r="B555" s="116"/>
      <c r="C555" s="121"/>
      <c r="D555" s="121"/>
      <c r="E555" s="121"/>
      <c r="F555" s="199"/>
      <c r="G555" s="121"/>
      <c r="H555" s="121"/>
      <c r="I555" s="197"/>
    </row>
    <row r="556" ht="15" customHeight="1">
      <c r="A556" s="198"/>
      <c r="B556" s="116"/>
      <c r="C556" s="121"/>
      <c r="D556" s="121"/>
      <c r="E556" s="121"/>
      <c r="F556" s="199"/>
      <c r="G556" s="121"/>
      <c r="H556" s="121"/>
      <c r="I556" s="197"/>
    </row>
    <row r="557" ht="15" customHeight="1">
      <c r="A557" s="198"/>
      <c r="B557" s="116"/>
      <c r="C557" s="121"/>
      <c r="D557" s="121"/>
      <c r="E557" s="121"/>
      <c r="F557" s="199"/>
      <c r="G557" s="121"/>
      <c r="H557" s="121"/>
      <c r="I557" s="197"/>
    </row>
    <row r="558" ht="15" customHeight="1">
      <c r="A558" s="198"/>
      <c r="B558" s="116"/>
      <c r="C558" s="121"/>
      <c r="D558" s="121"/>
      <c r="E558" s="121"/>
      <c r="F558" s="199"/>
      <c r="G558" s="121"/>
      <c r="H558" s="121"/>
      <c r="I558" s="197"/>
    </row>
    <row r="559" ht="15" customHeight="1">
      <c r="A559" s="198"/>
      <c r="B559" s="116"/>
      <c r="C559" s="121"/>
      <c r="D559" s="121"/>
      <c r="E559" s="121"/>
      <c r="F559" s="199"/>
      <c r="G559" s="121"/>
      <c r="H559" s="121"/>
      <c r="I559" s="197"/>
    </row>
    <row r="560" ht="15" customHeight="1">
      <c r="A560" s="198"/>
      <c r="B560" s="116"/>
      <c r="C560" s="121"/>
      <c r="D560" s="121"/>
      <c r="E560" s="121"/>
      <c r="F560" s="199"/>
      <c r="G560" s="121"/>
      <c r="H560" s="121"/>
      <c r="I560" s="197"/>
    </row>
    <row r="561" ht="15" customHeight="1">
      <c r="A561" s="198"/>
      <c r="B561" s="116"/>
      <c r="C561" s="121"/>
      <c r="D561" s="121"/>
      <c r="E561" s="121"/>
      <c r="F561" s="199"/>
      <c r="G561" s="121"/>
      <c r="H561" s="121"/>
      <c r="I561" s="197"/>
    </row>
    <row r="562" ht="15" customHeight="1">
      <c r="A562" s="198"/>
      <c r="B562" s="116"/>
      <c r="C562" s="121"/>
      <c r="D562" s="121"/>
      <c r="E562" s="121"/>
      <c r="F562" s="199"/>
      <c r="G562" s="121"/>
      <c r="H562" s="121"/>
      <c r="I562" s="197"/>
    </row>
    <row r="563" ht="15" customHeight="1">
      <c r="A563" s="198"/>
      <c r="B563" s="116"/>
      <c r="C563" s="121"/>
      <c r="D563" s="121"/>
      <c r="E563" s="121"/>
      <c r="F563" s="199"/>
      <c r="G563" s="121"/>
      <c r="H563" s="121"/>
      <c r="I563" s="197"/>
    </row>
    <row r="564" ht="15" customHeight="1">
      <c r="A564" s="198"/>
      <c r="B564" s="116"/>
      <c r="C564" s="121"/>
      <c r="D564" s="121"/>
      <c r="E564" s="121"/>
      <c r="F564" s="199"/>
      <c r="G564" s="121"/>
      <c r="H564" s="121"/>
      <c r="I564" s="197"/>
    </row>
    <row r="565" ht="15" customHeight="1">
      <c r="A565" s="198"/>
      <c r="B565" s="116"/>
      <c r="C565" s="121"/>
      <c r="D565" s="121"/>
      <c r="E565" s="121"/>
      <c r="F565" s="199"/>
      <c r="G565" s="121"/>
      <c r="H565" s="121"/>
      <c r="I565" s="197"/>
    </row>
    <row r="566" ht="15" customHeight="1">
      <c r="A566" s="198"/>
      <c r="B566" s="116"/>
      <c r="C566" s="121"/>
      <c r="D566" s="121"/>
      <c r="E566" s="121"/>
      <c r="F566" s="199"/>
      <c r="G566" s="121"/>
      <c r="H566" s="121"/>
      <c r="I566" s="197"/>
    </row>
    <row r="567" ht="15" customHeight="1">
      <c r="A567" s="198"/>
      <c r="B567" s="116"/>
      <c r="C567" s="121"/>
      <c r="D567" s="121"/>
      <c r="E567" s="121"/>
      <c r="F567" s="199"/>
      <c r="G567" s="121"/>
      <c r="H567" s="121"/>
      <c r="I567" s="197"/>
    </row>
    <row r="568" ht="15" customHeight="1">
      <c r="A568" s="198"/>
      <c r="B568" s="116"/>
      <c r="C568" s="121"/>
      <c r="D568" s="121"/>
      <c r="E568" s="121"/>
      <c r="F568" s="199"/>
      <c r="G568" s="121"/>
      <c r="H568" s="121"/>
      <c r="I568" s="197"/>
    </row>
    <row r="569" ht="15" customHeight="1">
      <c r="A569" s="198"/>
      <c r="B569" s="116"/>
      <c r="C569" s="121"/>
      <c r="D569" s="121"/>
      <c r="E569" s="121"/>
      <c r="F569" s="199"/>
      <c r="G569" s="121"/>
      <c r="H569" s="121"/>
      <c r="I569" s="197"/>
    </row>
    <row r="570" ht="15" customHeight="1">
      <c r="A570" s="198"/>
      <c r="B570" s="116"/>
      <c r="C570" s="121"/>
      <c r="D570" s="121"/>
      <c r="E570" s="121"/>
      <c r="F570" s="199"/>
      <c r="G570" s="121"/>
      <c r="H570" s="121"/>
      <c r="I570" s="197"/>
    </row>
    <row r="571" ht="15" customHeight="1">
      <c r="A571" s="198"/>
      <c r="B571" s="116"/>
      <c r="C571" s="121"/>
      <c r="D571" s="121"/>
      <c r="E571" s="121"/>
      <c r="F571" s="199"/>
      <c r="G571" s="121"/>
      <c r="H571" s="121"/>
      <c r="I571" s="197"/>
    </row>
    <row r="572" ht="15" customHeight="1">
      <c r="A572" s="198"/>
      <c r="B572" s="116"/>
      <c r="C572" s="121"/>
      <c r="D572" s="121"/>
      <c r="E572" s="121"/>
      <c r="F572" s="199"/>
      <c r="G572" s="121"/>
      <c r="H572" s="121"/>
      <c r="I572" s="197"/>
    </row>
    <row r="573" ht="15" customHeight="1">
      <c r="A573" s="198"/>
      <c r="B573" s="116"/>
      <c r="C573" s="121"/>
      <c r="D573" s="121"/>
      <c r="E573" s="121"/>
      <c r="F573" s="199"/>
      <c r="G573" s="121"/>
      <c r="H573" s="121"/>
      <c r="I573" s="197"/>
    </row>
    <row r="574" ht="15" customHeight="1">
      <c r="A574" s="198"/>
      <c r="B574" s="116"/>
      <c r="C574" s="121"/>
      <c r="D574" s="121"/>
      <c r="E574" s="121"/>
      <c r="F574" s="199"/>
      <c r="G574" s="121"/>
      <c r="H574" s="121"/>
      <c r="I574" s="197"/>
    </row>
    <row r="575" ht="15" customHeight="1">
      <c r="A575" s="198"/>
      <c r="B575" s="116"/>
      <c r="C575" s="121"/>
      <c r="D575" s="121"/>
      <c r="E575" s="121"/>
      <c r="F575" s="199"/>
      <c r="G575" s="121"/>
      <c r="H575" s="121"/>
      <c r="I575" s="197"/>
    </row>
    <row r="576" ht="15" customHeight="1">
      <c r="A576" s="198"/>
      <c r="B576" s="116"/>
      <c r="C576" s="121"/>
      <c r="D576" s="121"/>
      <c r="E576" s="121"/>
      <c r="F576" s="199"/>
      <c r="G576" s="121"/>
      <c r="H576" s="121"/>
      <c r="I576" s="197"/>
    </row>
    <row r="577" ht="15" customHeight="1">
      <c r="A577" s="198"/>
      <c r="B577" s="116"/>
      <c r="C577" s="121"/>
      <c r="D577" s="121"/>
      <c r="E577" s="121"/>
      <c r="F577" s="199"/>
      <c r="G577" s="121"/>
      <c r="H577" s="121"/>
      <c r="I577" s="197"/>
    </row>
    <row r="578" ht="15" customHeight="1">
      <c r="A578" s="198"/>
      <c r="B578" s="116"/>
      <c r="C578" s="121"/>
      <c r="D578" s="121"/>
      <c r="E578" s="121"/>
      <c r="F578" s="199"/>
      <c r="G578" s="121"/>
      <c r="H578" s="121"/>
      <c r="I578" s="197"/>
    </row>
    <row r="579" ht="15" customHeight="1">
      <c r="A579" s="198"/>
      <c r="B579" s="116"/>
      <c r="C579" s="121"/>
      <c r="D579" s="121"/>
      <c r="E579" s="121"/>
      <c r="F579" s="199"/>
      <c r="G579" s="121"/>
      <c r="H579" s="121"/>
      <c r="I579" s="197"/>
    </row>
    <row r="580" ht="15" customHeight="1">
      <c r="A580" s="198"/>
      <c r="B580" s="116"/>
      <c r="C580" s="121"/>
      <c r="D580" s="121"/>
      <c r="E580" s="121"/>
      <c r="F580" s="199"/>
      <c r="G580" s="121"/>
      <c r="H580" s="121"/>
      <c r="I580" s="197"/>
    </row>
    <row r="581" ht="15" customHeight="1">
      <c r="A581" s="198"/>
      <c r="B581" s="116"/>
      <c r="C581" s="121"/>
      <c r="D581" s="121"/>
      <c r="E581" s="121"/>
      <c r="F581" s="199"/>
      <c r="G581" s="121"/>
      <c r="H581" s="121"/>
      <c r="I581" s="197"/>
    </row>
    <row r="582" ht="15" customHeight="1">
      <c r="A582" s="198"/>
      <c r="B582" s="116"/>
      <c r="C582" s="121"/>
      <c r="D582" s="121"/>
      <c r="E582" s="121"/>
      <c r="F582" s="199"/>
      <c r="G582" s="121"/>
      <c r="H582" s="121"/>
      <c r="I582" s="197"/>
    </row>
    <row r="583" ht="15" customHeight="1">
      <c r="A583" s="198"/>
      <c r="B583" s="116"/>
      <c r="C583" s="121"/>
      <c r="D583" s="121"/>
      <c r="E583" s="121"/>
      <c r="F583" s="199"/>
      <c r="G583" s="121"/>
      <c r="H583" s="121"/>
      <c r="I583" s="197"/>
    </row>
    <row r="584" ht="15" customHeight="1">
      <c r="A584" s="198"/>
      <c r="B584" s="116"/>
      <c r="C584" s="121"/>
      <c r="D584" s="121"/>
      <c r="E584" s="121"/>
      <c r="F584" s="199"/>
      <c r="G584" s="121"/>
      <c r="H584" s="121"/>
      <c r="I584" s="197"/>
    </row>
    <row r="585" ht="15" customHeight="1">
      <c r="A585" s="198"/>
      <c r="B585" s="116"/>
      <c r="C585" s="121"/>
      <c r="D585" s="121"/>
      <c r="E585" s="121"/>
      <c r="F585" s="199"/>
      <c r="G585" s="121"/>
      <c r="H585" s="121"/>
      <c r="I585" s="197"/>
    </row>
    <row r="586" ht="15" customHeight="1">
      <c r="A586" s="198"/>
      <c r="B586" s="116"/>
      <c r="C586" s="121"/>
      <c r="D586" s="121"/>
      <c r="E586" s="121"/>
      <c r="F586" s="199"/>
      <c r="G586" s="121"/>
      <c r="H586" s="121"/>
      <c r="I586" s="197"/>
    </row>
    <row r="587" ht="15" customHeight="1">
      <c r="A587" s="198"/>
      <c r="B587" s="116"/>
      <c r="C587" s="121"/>
      <c r="D587" s="121"/>
      <c r="E587" s="121"/>
      <c r="F587" s="199"/>
      <c r="G587" s="121"/>
      <c r="H587" s="121"/>
      <c r="I587" s="197"/>
    </row>
    <row r="588" ht="15" customHeight="1">
      <c r="A588" s="198"/>
      <c r="B588" s="116"/>
      <c r="C588" s="121"/>
      <c r="D588" s="121"/>
      <c r="E588" s="121"/>
      <c r="F588" s="199"/>
      <c r="G588" s="121"/>
      <c r="H588" s="121"/>
      <c r="I588" s="197"/>
    </row>
    <row r="589" ht="15" customHeight="1">
      <c r="A589" s="198"/>
      <c r="B589" s="116"/>
      <c r="C589" s="121"/>
      <c r="D589" s="121"/>
      <c r="E589" s="121"/>
      <c r="F589" s="199"/>
      <c r="G589" s="121"/>
      <c r="H589" s="121"/>
      <c r="I589" s="197"/>
    </row>
    <row r="590" ht="15" customHeight="1">
      <c r="A590" s="198"/>
      <c r="B590" s="116"/>
      <c r="C590" s="121"/>
      <c r="D590" s="121"/>
      <c r="E590" s="121"/>
      <c r="F590" s="199"/>
      <c r="G590" s="121"/>
      <c r="H590" s="121"/>
      <c r="I590" s="197"/>
    </row>
    <row r="591" ht="15" customHeight="1">
      <c r="A591" s="198"/>
      <c r="B591" s="116"/>
      <c r="C591" s="121"/>
      <c r="D591" s="121"/>
      <c r="E591" s="121"/>
      <c r="F591" s="199"/>
      <c r="G591" s="121"/>
      <c r="H591" s="121"/>
      <c r="I591" s="197"/>
    </row>
    <row r="592" ht="15" customHeight="1">
      <c r="A592" s="198"/>
      <c r="B592" s="116"/>
      <c r="C592" s="121"/>
      <c r="D592" s="121"/>
      <c r="E592" s="121"/>
      <c r="F592" s="199"/>
      <c r="G592" s="121"/>
      <c r="H592" s="121"/>
      <c r="I592" s="197"/>
    </row>
    <row r="593" ht="15" customHeight="1">
      <c r="A593" s="198"/>
      <c r="B593" s="116"/>
      <c r="C593" s="121"/>
      <c r="D593" s="121"/>
      <c r="E593" s="121"/>
      <c r="F593" s="199"/>
      <c r="G593" s="121"/>
      <c r="H593" s="121"/>
      <c r="I593" s="197"/>
    </row>
    <row r="594" ht="15" customHeight="1">
      <c r="A594" s="198"/>
      <c r="B594" s="116"/>
      <c r="C594" s="121"/>
      <c r="D594" s="121"/>
      <c r="E594" s="121"/>
      <c r="F594" s="199"/>
      <c r="G594" s="121"/>
      <c r="H594" s="121"/>
      <c r="I594" s="197"/>
    </row>
    <row r="595" ht="15" customHeight="1">
      <c r="A595" s="198"/>
      <c r="B595" s="116"/>
      <c r="C595" s="121"/>
      <c r="D595" s="121"/>
      <c r="E595" s="121"/>
      <c r="F595" s="199"/>
      <c r="G595" s="121"/>
      <c r="H595" s="121"/>
      <c r="I595" s="197"/>
    </row>
    <row r="596" ht="15" customHeight="1">
      <c r="A596" s="198"/>
      <c r="B596" s="116"/>
      <c r="C596" s="121"/>
      <c r="D596" s="121"/>
      <c r="E596" s="121"/>
      <c r="F596" s="199"/>
      <c r="G596" s="121"/>
      <c r="H596" s="121"/>
      <c r="I596" s="197"/>
    </row>
    <row r="597" ht="15" customHeight="1">
      <c r="A597" s="198"/>
      <c r="B597" s="116"/>
      <c r="C597" s="121"/>
      <c r="D597" s="121"/>
      <c r="E597" s="121"/>
      <c r="F597" s="199"/>
      <c r="G597" s="121"/>
      <c r="H597" s="121"/>
      <c r="I597" s="197"/>
    </row>
    <row r="598" ht="15" customHeight="1">
      <c r="A598" s="198"/>
      <c r="B598" s="116"/>
      <c r="C598" s="121"/>
      <c r="D598" s="121"/>
      <c r="E598" s="121"/>
      <c r="F598" s="199"/>
      <c r="G598" s="121"/>
      <c r="H598" s="121"/>
      <c r="I598" s="197"/>
    </row>
    <row r="599" ht="15" customHeight="1">
      <c r="A599" s="198"/>
      <c r="B599" s="116"/>
      <c r="C599" s="121"/>
      <c r="D599" s="121"/>
      <c r="E599" s="121"/>
      <c r="F599" s="199"/>
      <c r="G599" s="121"/>
      <c r="H599" s="121"/>
      <c r="I599" s="197"/>
    </row>
    <row r="600" ht="15" customHeight="1">
      <c r="A600" s="198"/>
      <c r="B600" s="116"/>
      <c r="C600" s="121"/>
      <c r="D600" s="121"/>
      <c r="E600" s="121"/>
      <c r="F600" s="199"/>
      <c r="G600" s="121"/>
      <c r="H600" s="121"/>
      <c r="I600" s="197"/>
    </row>
    <row r="601" ht="15" customHeight="1">
      <c r="A601" s="198"/>
      <c r="B601" s="116"/>
      <c r="C601" s="121"/>
      <c r="D601" s="121"/>
      <c r="E601" s="121"/>
      <c r="F601" s="199"/>
      <c r="G601" s="121"/>
      <c r="H601" s="121"/>
      <c r="I601" s="197"/>
    </row>
    <row r="602" ht="15" customHeight="1">
      <c r="A602" s="198"/>
      <c r="B602" s="116"/>
      <c r="C602" s="121"/>
      <c r="D602" s="121"/>
      <c r="E602" s="121"/>
      <c r="F602" s="199"/>
      <c r="G602" s="121"/>
      <c r="H602" s="121"/>
      <c r="I602" s="197"/>
    </row>
    <row r="603" ht="15" customHeight="1">
      <c r="A603" s="198"/>
      <c r="B603" s="116"/>
      <c r="C603" s="121"/>
      <c r="D603" s="121"/>
      <c r="E603" s="121"/>
      <c r="F603" s="199"/>
      <c r="G603" s="121"/>
      <c r="H603" s="121"/>
      <c r="I603" s="197"/>
    </row>
    <row r="604" ht="15" customHeight="1">
      <c r="A604" s="198"/>
      <c r="B604" s="116"/>
      <c r="C604" s="121"/>
      <c r="D604" s="121"/>
      <c r="E604" s="121"/>
      <c r="F604" s="199"/>
      <c r="G604" s="121"/>
      <c r="H604" s="121"/>
      <c r="I604" s="197"/>
    </row>
    <row r="605" ht="15" customHeight="1">
      <c r="A605" s="198"/>
      <c r="B605" s="116"/>
      <c r="C605" s="121"/>
      <c r="D605" s="121"/>
      <c r="E605" s="121"/>
      <c r="F605" s="199"/>
      <c r="G605" s="121"/>
      <c r="H605" s="121"/>
      <c r="I605" s="197"/>
    </row>
    <row r="606" ht="15" customHeight="1">
      <c r="A606" s="198"/>
      <c r="B606" s="116"/>
      <c r="C606" s="121"/>
      <c r="D606" s="121"/>
      <c r="E606" s="121"/>
      <c r="F606" s="199"/>
      <c r="G606" s="121"/>
      <c r="H606" s="121"/>
      <c r="I606" s="197"/>
    </row>
    <row r="607" ht="15" customHeight="1">
      <c r="A607" s="198"/>
      <c r="B607" s="116"/>
      <c r="C607" s="121"/>
      <c r="D607" s="121"/>
      <c r="E607" s="121"/>
      <c r="F607" s="199"/>
      <c r="G607" s="121"/>
      <c r="H607" s="121"/>
      <c r="I607" s="197"/>
    </row>
    <row r="608" ht="15" customHeight="1">
      <c r="A608" s="198"/>
      <c r="B608" s="116"/>
      <c r="C608" s="121"/>
      <c r="D608" s="121"/>
      <c r="E608" s="121"/>
      <c r="F608" s="199"/>
      <c r="G608" s="121"/>
      <c r="H608" s="121"/>
      <c r="I608" s="197"/>
    </row>
    <row r="609" ht="15" customHeight="1">
      <c r="A609" s="198"/>
      <c r="B609" s="116"/>
      <c r="C609" s="121"/>
      <c r="D609" s="121"/>
      <c r="E609" s="121"/>
      <c r="F609" s="199"/>
      <c r="G609" s="121"/>
      <c r="H609" s="121"/>
      <c r="I609" s="197"/>
    </row>
    <row r="610" ht="15" customHeight="1">
      <c r="A610" s="198"/>
      <c r="B610" s="116"/>
      <c r="C610" s="121"/>
      <c r="D610" s="121"/>
      <c r="E610" s="121"/>
      <c r="F610" s="199"/>
      <c r="G610" s="121"/>
      <c r="H610" s="121"/>
      <c r="I610" s="197"/>
    </row>
    <row r="611" ht="15" customHeight="1">
      <c r="A611" s="198"/>
      <c r="B611" s="116"/>
      <c r="C611" s="121"/>
      <c r="D611" s="121"/>
      <c r="E611" s="121"/>
      <c r="F611" s="199"/>
      <c r="G611" s="121"/>
      <c r="H611" s="121"/>
      <c r="I611" s="197"/>
    </row>
    <row r="612" ht="15" customHeight="1">
      <c r="A612" s="198"/>
      <c r="B612" s="116"/>
      <c r="C612" s="121"/>
      <c r="D612" s="121"/>
      <c r="E612" s="121"/>
      <c r="F612" s="199"/>
      <c r="G612" s="121"/>
      <c r="H612" s="121"/>
      <c r="I612" s="197"/>
    </row>
    <row r="613" ht="15" customHeight="1">
      <c r="A613" s="198"/>
      <c r="B613" s="116"/>
      <c r="C613" s="121"/>
      <c r="D613" s="121"/>
      <c r="E613" s="121"/>
      <c r="F613" s="199"/>
      <c r="G613" s="121"/>
      <c r="H613" s="121"/>
      <c r="I613" s="197"/>
    </row>
    <row r="614" ht="15" customHeight="1">
      <c r="A614" s="198"/>
      <c r="B614" s="116"/>
      <c r="C614" s="121"/>
      <c r="D614" s="121"/>
      <c r="E614" s="121"/>
      <c r="F614" s="199"/>
      <c r="G614" s="121"/>
      <c r="H614" s="121"/>
      <c r="I614" s="197"/>
    </row>
    <row r="615" ht="15" customHeight="1">
      <c r="A615" s="198"/>
      <c r="B615" s="116"/>
      <c r="C615" s="121"/>
      <c r="D615" s="121"/>
      <c r="E615" s="121"/>
      <c r="F615" s="199"/>
      <c r="G615" s="121"/>
      <c r="H615" s="121"/>
      <c r="I615" s="197"/>
    </row>
    <row r="616" ht="15" customHeight="1">
      <c r="A616" s="198"/>
      <c r="B616" s="116"/>
      <c r="C616" s="121"/>
      <c r="D616" s="121"/>
      <c r="E616" s="121"/>
      <c r="F616" s="199"/>
      <c r="G616" s="121"/>
      <c r="H616" s="121"/>
      <c r="I616" s="197"/>
    </row>
    <row r="617" ht="15" customHeight="1">
      <c r="A617" s="198"/>
      <c r="B617" s="116"/>
      <c r="C617" s="121"/>
      <c r="D617" s="121"/>
      <c r="E617" s="121"/>
      <c r="F617" s="199"/>
      <c r="G617" s="121"/>
      <c r="H617" s="121"/>
      <c r="I617" s="197"/>
    </row>
    <row r="618" ht="15" customHeight="1">
      <c r="A618" s="198"/>
      <c r="B618" s="116"/>
      <c r="C618" s="121"/>
      <c r="D618" s="121"/>
      <c r="E618" s="121"/>
      <c r="F618" s="199"/>
      <c r="G618" s="121"/>
      <c r="H618" s="121"/>
      <c r="I618" s="197"/>
    </row>
    <row r="619" ht="15" customHeight="1">
      <c r="A619" s="198"/>
      <c r="B619" s="116"/>
      <c r="C619" s="121"/>
      <c r="D619" s="121"/>
      <c r="E619" s="121"/>
      <c r="F619" s="199"/>
      <c r="G619" s="121"/>
      <c r="H619" s="121"/>
      <c r="I619" s="197"/>
    </row>
    <row r="620" ht="15" customHeight="1">
      <c r="A620" s="198"/>
      <c r="B620" s="116"/>
      <c r="C620" s="121"/>
      <c r="D620" s="121"/>
      <c r="E620" s="121"/>
      <c r="F620" s="199"/>
      <c r="G620" s="121"/>
      <c r="H620" s="121"/>
      <c r="I620" s="197"/>
    </row>
    <row r="621" ht="15" customHeight="1">
      <c r="A621" s="198"/>
      <c r="B621" s="116"/>
      <c r="C621" s="121"/>
      <c r="D621" s="121"/>
      <c r="E621" s="121"/>
      <c r="F621" s="199"/>
      <c r="G621" s="121"/>
      <c r="H621" s="121"/>
      <c r="I621" s="197"/>
    </row>
    <row r="622" ht="15" customHeight="1">
      <c r="A622" s="198"/>
      <c r="B622" s="116"/>
      <c r="C622" s="121"/>
      <c r="D622" s="121"/>
      <c r="E622" s="121"/>
      <c r="F622" s="199"/>
      <c r="G622" s="121"/>
      <c r="H622" s="121"/>
      <c r="I622" s="197"/>
    </row>
    <row r="623" ht="15" customHeight="1">
      <c r="A623" s="198"/>
      <c r="B623" s="116"/>
      <c r="C623" s="121"/>
      <c r="D623" s="121"/>
      <c r="E623" s="121"/>
      <c r="F623" s="199"/>
      <c r="G623" s="121"/>
      <c r="H623" s="121"/>
      <c r="I623" s="197"/>
    </row>
    <row r="624" ht="15" customHeight="1">
      <c r="A624" s="198"/>
      <c r="B624" s="116"/>
      <c r="C624" s="121"/>
      <c r="D624" s="121"/>
      <c r="E624" s="121"/>
      <c r="F624" s="199"/>
      <c r="G624" s="121"/>
      <c r="H624" s="121"/>
      <c r="I624" s="197"/>
    </row>
    <row r="625" ht="15" customHeight="1">
      <c r="A625" s="198"/>
      <c r="B625" s="116"/>
      <c r="C625" s="121"/>
      <c r="D625" s="121"/>
      <c r="E625" s="121"/>
      <c r="F625" s="199"/>
      <c r="G625" s="121"/>
      <c r="H625" s="121"/>
      <c r="I625" s="197"/>
    </row>
    <row r="626" ht="15" customHeight="1">
      <c r="A626" s="198"/>
      <c r="B626" s="116"/>
      <c r="C626" s="121"/>
      <c r="D626" s="121"/>
      <c r="E626" s="121"/>
      <c r="F626" s="199"/>
      <c r="G626" s="121"/>
      <c r="H626" s="121"/>
      <c r="I626" s="197"/>
    </row>
    <row r="627" ht="15" customHeight="1">
      <c r="A627" s="198"/>
      <c r="B627" s="116"/>
      <c r="C627" s="121"/>
      <c r="D627" s="121"/>
      <c r="E627" s="121"/>
      <c r="F627" s="199"/>
      <c r="G627" s="121"/>
      <c r="H627" s="121"/>
      <c r="I627" s="197"/>
    </row>
    <row r="628" ht="15" customHeight="1">
      <c r="A628" s="198"/>
      <c r="B628" s="116"/>
      <c r="C628" s="121"/>
      <c r="D628" s="121"/>
      <c r="E628" s="121"/>
      <c r="F628" s="199"/>
      <c r="G628" s="121"/>
      <c r="H628" s="121"/>
      <c r="I628" s="197"/>
    </row>
    <row r="629" ht="15" customHeight="1">
      <c r="A629" s="198"/>
      <c r="B629" s="116"/>
      <c r="C629" s="121"/>
      <c r="D629" s="121"/>
      <c r="E629" s="121"/>
      <c r="F629" s="199"/>
      <c r="G629" s="121"/>
      <c r="H629" s="121"/>
      <c r="I629" s="197"/>
    </row>
    <row r="630" ht="15" customHeight="1">
      <c r="A630" s="198"/>
      <c r="B630" s="116"/>
      <c r="C630" s="121"/>
      <c r="D630" s="121"/>
      <c r="E630" s="121"/>
      <c r="F630" s="199"/>
      <c r="G630" s="121"/>
      <c r="H630" s="121"/>
      <c r="I630" s="197"/>
    </row>
    <row r="631" ht="15" customHeight="1">
      <c r="A631" s="198"/>
      <c r="B631" s="116"/>
      <c r="C631" s="121"/>
      <c r="D631" s="121"/>
      <c r="E631" s="121"/>
      <c r="F631" s="199"/>
      <c r="G631" s="121"/>
      <c r="H631" s="121"/>
      <c r="I631" s="197"/>
    </row>
    <row r="632" ht="15" customHeight="1">
      <c r="A632" s="198"/>
      <c r="B632" s="116"/>
      <c r="C632" s="121"/>
      <c r="D632" s="121"/>
      <c r="E632" s="121"/>
      <c r="F632" s="199"/>
      <c r="G632" s="121"/>
      <c r="H632" s="121"/>
      <c r="I632" s="197"/>
    </row>
    <row r="633" ht="15" customHeight="1">
      <c r="A633" s="198"/>
      <c r="B633" s="116"/>
      <c r="C633" s="121"/>
      <c r="D633" s="121"/>
      <c r="E633" s="121"/>
      <c r="F633" s="199"/>
      <c r="G633" s="121"/>
      <c r="H633" s="121"/>
      <c r="I633" s="197"/>
    </row>
    <row r="634" ht="15" customHeight="1">
      <c r="A634" s="198"/>
      <c r="B634" s="116"/>
      <c r="C634" s="121"/>
      <c r="D634" s="121"/>
      <c r="E634" s="121"/>
      <c r="F634" s="199"/>
      <c r="G634" s="121"/>
      <c r="H634" s="121"/>
      <c r="I634" s="197"/>
    </row>
    <row r="635" ht="15" customHeight="1">
      <c r="A635" s="198"/>
      <c r="B635" s="116"/>
      <c r="C635" s="121"/>
      <c r="D635" s="121"/>
      <c r="E635" s="121"/>
      <c r="F635" s="199"/>
      <c r="G635" s="121"/>
      <c r="H635" s="121"/>
      <c r="I635" s="197"/>
    </row>
    <row r="636" ht="15" customHeight="1">
      <c r="A636" s="198"/>
      <c r="B636" s="116"/>
      <c r="C636" s="121"/>
      <c r="D636" s="121"/>
      <c r="E636" s="121"/>
      <c r="F636" s="199"/>
      <c r="G636" s="121"/>
      <c r="H636" s="121"/>
      <c r="I636" s="197"/>
    </row>
    <row r="637" ht="15" customHeight="1">
      <c r="A637" s="198"/>
      <c r="B637" s="116"/>
      <c r="C637" s="121"/>
      <c r="D637" s="121"/>
      <c r="E637" s="121"/>
      <c r="F637" s="199"/>
      <c r="G637" s="121"/>
      <c r="H637" s="121"/>
      <c r="I637" s="197"/>
    </row>
    <row r="638" ht="15" customHeight="1">
      <c r="A638" s="198"/>
      <c r="B638" s="116"/>
      <c r="C638" s="121"/>
      <c r="D638" s="121"/>
      <c r="E638" s="121"/>
      <c r="F638" s="199"/>
      <c r="G638" s="121"/>
      <c r="H638" s="121"/>
      <c r="I638" s="197"/>
    </row>
    <row r="639" ht="15" customHeight="1">
      <c r="A639" s="198"/>
      <c r="B639" s="116"/>
      <c r="C639" s="121"/>
      <c r="D639" s="121"/>
      <c r="E639" s="121"/>
      <c r="F639" s="199"/>
      <c r="G639" s="121"/>
      <c r="H639" s="121"/>
      <c r="I639" s="197"/>
    </row>
    <row r="640" ht="15" customHeight="1">
      <c r="A640" s="198"/>
      <c r="B640" s="116"/>
      <c r="C640" s="121"/>
      <c r="D640" s="121"/>
      <c r="E640" s="121"/>
      <c r="F640" s="199"/>
      <c r="G640" s="121"/>
      <c r="H640" s="121"/>
      <c r="I640" s="197"/>
    </row>
    <row r="641" ht="15" customHeight="1">
      <c r="A641" s="198"/>
      <c r="B641" s="116"/>
      <c r="C641" s="121"/>
      <c r="D641" s="121"/>
      <c r="E641" s="121"/>
      <c r="F641" s="199"/>
      <c r="G641" s="121"/>
      <c r="H641" s="121"/>
      <c r="I641" s="197"/>
    </row>
    <row r="642" ht="15" customHeight="1">
      <c r="A642" s="198"/>
      <c r="B642" s="116"/>
      <c r="C642" s="121"/>
      <c r="D642" s="121"/>
      <c r="E642" s="121"/>
      <c r="F642" s="199"/>
      <c r="G642" s="121"/>
      <c r="H642" s="121"/>
      <c r="I642" s="197"/>
    </row>
    <row r="643" ht="15" customHeight="1">
      <c r="A643" s="198"/>
      <c r="B643" s="116"/>
      <c r="C643" s="121"/>
      <c r="D643" s="121"/>
      <c r="E643" s="121"/>
      <c r="F643" s="199"/>
      <c r="G643" s="121"/>
      <c r="H643" s="121"/>
      <c r="I643" s="197"/>
    </row>
    <row r="644" ht="15" customHeight="1">
      <c r="A644" s="198"/>
      <c r="B644" s="116"/>
      <c r="C644" s="121"/>
      <c r="D644" s="121"/>
      <c r="E644" s="121"/>
      <c r="F644" s="199"/>
      <c r="G644" s="121"/>
      <c r="H644" s="121"/>
      <c r="I644" s="197"/>
    </row>
    <row r="645" ht="15" customHeight="1">
      <c r="A645" s="198"/>
      <c r="B645" s="116"/>
      <c r="C645" s="121"/>
      <c r="D645" s="121"/>
      <c r="E645" s="121"/>
      <c r="F645" s="199"/>
      <c r="G645" s="121"/>
      <c r="H645" s="121"/>
      <c r="I645" s="197"/>
    </row>
    <row r="646" ht="15" customHeight="1">
      <c r="A646" s="198"/>
      <c r="B646" s="116"/>
      <c r="C646" s="121"/>
      <c r="D646" s="121"/>
      <c r="E646" s="121"/>
      <c r="F646" s="199"/>
      <c r="G646" s="121"/>
      <c r="H646" s="121"/>
      <c r="I646" s="197"/>
    </row>
    <row r="647" ht="15" customHeight="1">
      <c r="A647" s="198"/>
      <c r="B647" s="116"/>
      <c r="C647" s="121"/>
      <c r="D647" s="121"/>
      <c r="E647" s="121"/>
      <c r="F647" s="199"/>
      <c r="G647" s="121"/>
      <c r="H647" s="121"/>
      <c r="I647" s="197"/>
    </row>
    <row r="648" ht="15" customHeight="1">
      <c r="A648" s="198"/>
      <c r="B648" s="116"/>
      <c r="C648" s="121"/>
      <c r="D648" s="121"/>
      <c r="E648" s="121"/>
      <c r="F648" s="199"/>
      <c r="G648" s="121"/>
      <c r="H648" s="121"/>
      <c r="I648" s="197"/>
    </row>
    <row r="649" ht="15" customHeight="1">
      <c r="A649" s="198"/>
      <c r="B649" s="116"/>
      <c r="C649" s="121"/>
      <c r="D649" s="121"/>
      <c r="E649" s="121"/>
      <c r="F649" s="199"/>
      <c r="G649" s="121"/>
      <c r="H649" s="121"/>
      <c r="I649" s="197"/>
    </row>
    <row r="650" ht="15" customHeight="1">
      <c r="A650" s="198"/>
      <c r="B650" s="116"/>
      <c r="C650" s="121"/>
      <c r="D650" s="121"/>
      <c r="E650" s="121"/>
      <c r="F650" s="199"/>
      <c r="G650" s="121"/>
      <c r="H650" s="121"/>
      <c r="I650" s="197"/>
    </row>
    <row r="651" ht="15" customHeight="1">
      <c r="A651" s="198"/>
      <c r="B651" s="116"/>
      <c r="C651" s="121"/>
      <c r="D651" s="121"/>
      <c r="E651" s="121"/>
      <c r="F651" s="199"/>
      <c r="G651" s="121"/>
      <c r="H651" s="121"/>
      <c r="I651" s="197"/>
    </row>
    <row r="652" ht="15" customHeight="1">
      <c r="A652" s="198"/>
      <c r="B652" s="116"/>
      <c r="C652" s="121"/>
      <c r="D652" s="121"/>
      <c r="E652" s="121"/>
      <c r="F652" s="199"/>
      <c r="G652" s="121"/>
      <c r="H652" s="121"/>
      <c r="I652" s="197"/>
    </row>
    <row r="653" ht="15" customHeight="1">
      <c r="A653" s="198"/>
      <c r="B653" s="116"/>
      <c r="C653" s="121"/>
      <c r="D653" s="121"/>
      <c r="E653" s="121"/>
      <c r="F653" s="199"/>
      <c r="G653" s="121"/>
      <c r="H653" s="121"/>
      <c r="I653" s="197"/>
    </row>
    <row r="654" ht="15" customHeight="1">
      <c r="A654" s="198"/>
      <c r="B654" s="116"/>
      <c r="C654" s="121"/>
      <c r="D654" s="121"/>
      <c r="E654" s="121"/>
      <c r="F654" s="199"/>
      <c r="G654" s="121"/>
      <c r="H654" s="121"/>
      <c r="I654" s="197"/>
    </row>
    <row r="655" ht="15" customHeight="1">
      <c r="A655" s="198"/>
      <c r="B655" s="116"/>
      <c r="C655" s="121"/>
      <c r="D655" s="121"/>
      <c r="E655" s="121"/>
      <c r="F655" s="199"/>
      <c r="G655" s="121"/>
      <c r="H655" s="121"/>
      <c r="I655" s="197"/>
    </row>
    <row r="656" ht="15" customHeight="1">
      <c r="A656" s="198"/>
      <c r="B656" s="116"/>
      <c r="C656" s="121"/>
      <c r="D656" s="121"/>
      <c r="E656" s="121"/>
      <c r="F656" s="199"/>
      <c r="G656" s="121"/>
      <c r="H656" s="121"/>
      <c r="I656" s="197"/>
    </row>
    <row r="657" ht="15" customHeight="1">
      <c r="A657" s="198"/>
      <c r="B657" s="116"/>
      <c r="C657" s="121"/>
      <c r="D657" s="121"/>
      <c r="E657" s="121"/>
      <c r="F657" s="199"/>
      <c r="G657" s="121"/>
      <c r="H657" s="121"/>
      <c r="I657" s="197"/>
    </row>
    <row r="658" ht="15" customHeight="1">
      <c r="A658" s="198"/>
      <c r="B658" s="116"/>
      <c r="C658" s="121"/>
      <c r="D658" s="121"/>
      <c r="E658" s="121"/>
      <c r="F658" s="199"/>
      <c r="G658" s="121"/>
      <c r="H658" s="121"/>
      <c r="I658" s="197"/>
    </row>
    <row r="659" ht="15" customHeight="1">
      <c r="A659" s="198"/>
      <c r="B659" s="116"/>
      <c r="C659" s="121"/>
      <c r="D659" s="121"/>
      <c r="E659" s="121"/>
      <c r="F659" s="199"/>
      <c r="G659" s="121"/>
      <c r="H659" s="121"/>
      <c r="I659" s="197"/>
    </row>
    <row r="660" ht="15" customHeight="1">
      <c r="A660" s="198"/>
      <c r="B660" s="116"/>
      <c r="C660" s="121"/>
      <c r="D660" s="121"/>
      <c r="E660" s="121"/>
      <c r="F660" s="199"/>
      <c r="G660" s="121"/>
      <c r="H660" s="121"/>
      <c r="I660" s="197"/>
    </row>
    <row r="661" ht="15" customHeight="1">
      <c r="A661" s="198"/>
      <c r="B661" s="116"/>
      <c r="C661" s="121"/>
      <c r="D661" s="121"/>
      <c r="E661" s="121"/>
      <c r="F661" s="199"/>
      <c r="G661" s="121"/>
      <c r="H661" s="121"/>
      <c r="I661" s="197"/>
    </row>
    <row r="662" ht="15" customHeight="1">
      <c r="A662" s="198"/>
      <c r="B662" s="116"/>
      <c r="C662" s="121"/>
      <c r="D662" s="121"/>
      <c r="E662" s="121"/>
      <c r="F662" s="199"/>
      <c r="G662" s="121"/>
      <c r="H662" s="121"/>
      <c r="I662" s="197"/>
    </row>
    <row r="663" ht="15" customHeight="1">
      <c r="A663" s="198"/>
      <c r="B663" s="116"/>
      <c r="C663" s="121"/>
      <c r="D663" s="121"/>
      <c r="E663" s="121"/>
      <c r="F663" s="199"/>
      <c r="G663" s="121"/>
      <c r="H663" s="121"/>
      <c r="I663" s="197"/>
    </row>
    <row r="664" ht="15" customHeight="1">
      <c r="A664" s="198"/>
      <c r="B664" s="116"/>
      <c r="C664" s="121"/>
      <c r="D664" s="121"/>
      <c r="E664" s="121"/>
      <c r="F664" s="199"/>
      <c r="G664" s="121"/>
      <c r="H664" s="121"/>
      <c r="I664" s="197"/>
    </row>
    <row r="665" ht="15" customHeight="1">
      <c r="A665" s="198"/>
      <c r="B665" s="116"/>
      <c r="C665" s="121"/>
      <c r="D665" s="121"/>
      <c r="E665" s="121"/>
      <c r="F665" s="199"/>
      <c r="G665" s="121"/>
      <c r="H665" s="121"/>
      <c r="I665" s="197"/>
    </row>
    <row r="666" ht="15" customHeight="1">
      <c r="A666" s="198"/>
      <c r="B666" s="116"/>
      <c r="C666" s="121"/>
      <c r="D666" s="121"/>
      <c r="E666" s="121"/>
      <c r="F666" s="199"/>
      <c r="G666" s="121"/>
      <c r="H666" s="121"/>
      <c r="I666" s="197"/>
    </row>
    <row r="667" ht="15" customHeight="1">
      <c r="A667" s="198"/>
      <c r="B667" s="116"/>
      <c r="C667" s="121"/>
      <c r="D667" s="121"/>
      <c r="E667" s="121"/>
      <c r="F667" s="199"/>
      <c r="G667" s="121"/>
      <c r="H667" s="121"/>
      <c r="I667" s="197"/>
    </row>
    <row r="668" ht="15" customHeight="1">
      <c r="A668" s="198"/>
      <c r="B668" s="116"/>
      <c r="C668" s="121"/>
      <c r="D668" s="121"/>
      <c r="E668" s="121"/>
      <c r="F668" s="199"/>
      <c r="G668" s="121"/>
      <c r="H668" s="121"/>
      <c r="I668" s="197"/>
    </row>
    <row r="669" ht="15" customHeight="1">
      <c r="A669" s="198"/>
      <c r="B669" s="116"/>
      <c r="C669" s="121"/>
      <c r="D669" s="121"/>
      <c r="E669" s="121"/>
      <c r="F669" s="199"/>
      <c r="G669" s="121"/>
      <c r="H669" s="121"/>
      <c r="I669" s="197"/>
    </row>
    <row r="670" ht="15" customHeight="1">
      <c r="A670" s="198"/>
      <c r="B670" s="116"/>
      <c r="C670" s="121"/>
      <c r="D670" s="121"/>
      <c r="E670" s="121"/>
      <c r="F670" s="199"/>
      <c r="G670" s="121"/>
      <c r="H670" s="121"/>
      <c r="I670" s="197"/>
    </row>
    <row r="671" ht="15" customHeight="1">
      <c r="A671" s="198"/>
      <c r="B671" s="116"/>
      <c r="C671" s="121"/>
      <c r="D671" s="121"/>
      <c r="E671" s="121"/>
      <c r="F671" s="199"/>
      <c r="G671" s="121"/>
      <c r="H671" s="121"/>
      <c r="I671" s="197"/>
    </row>
    <row r="672" ht="15" customHeight="1">
      <c r="A672" s="198"/>
      <c r="B672" s="116"/>
      <c r="C672" s="121"/>
      <c r="D672" s="121"/>
      <c r="E672" s="121"/>
      <c r="F672" s="199"/>
      <c r="G672" s="121"/>
      <c r="H672" s="121"/>
      <c r="I672" s="197"/>
    </row>
    <row r="673" ht="15" customHeight="1">
      <c r="A673" s="198"/>
      <c r="B673" s="116"/>
      <c r="C673" s="121"/>
      <c r="D673" s="121"/>
      <c r="E673" s="121"/>
      <c r="F673" s="199"/>
      <c r="G673" s="121"/>
      <c r="H673" s="121"/>
      <c r="I673" s="197"/>
    </row>
    <row r="674" ht="15" customHeight="1">
      <c r="A674" s="198"/>
      <c r="B674" s="116"/>
      <c r="C674" s="121"/>
      <c r="D674" s="121"/>
      <c r="E674" s="121"/>
      <c r="F674" s="199"/>
      <c r="G674" s="121"/>
      <c r="H674" s="121"/>
      <c r="I674" s="197"/>
    </row>
    <row r="675" ht="15" customHeight="1">
      <c r="A675" s="198"/>
      <c r="B675" s="116"/>
      <c r="C675" s="121"/>
      <c r="D675" s="121"/>
      <c r="E675" s="121"/>
      <c r="F675" s="199"/>
      <c r="G675" s="121"/>
      <c r="H675" s="121"/>
      <c r="I675" s="197"/>
    </row>
    <row r="676" ht="15" customHeight="1">
      <c r="A676" s="198"/>
      <c r="B676" s="116"/>
      <c r="C676" s="121"/>
      <c r="D676" s="121"/>
      <c r="E676" s="121"/>
      <c r="F676" s="199"/>
      <c r="G676" s="121"/>
      <c r="H676" s="121"/>
      <c r="I676" s="197"/>
    </row>
    <row r="677" ht="15" customHeight="1">
      <c r="A677" s="198"/>
      <c r="B677" s="116"/>
      <c r="C677" s="121"/>
      <c r="D677" s="121"/>
      <c r="E677" s="121"/>
      <c r="F677" s="199"/>
      <c r="G677" s="121"/>
      <c r="H677" s="121"/>
      <c r="I677" s="197"/>
    </row>
    <row r="678" ht="15" customHeight="1">
      <c r="A678" s="198"/>
      <c r="B678" s="116"/>
      <c r="C678" s="121"/>
      <c r="D678" s="121"/>
      <c r="E678" s="121"/>
      <c r="F678" s="199"/>
      <c r="G678" s="121"/>
      <c r="H678" s="121"/>
      <c r="I678" s="197"/>
    </row>
    <row r="679" ht="15" customHeight="1">
      <c r="A679" s="198"/>
      <c r="B679" s="116"/>
      <c r="C679" s="121"/>
      <c r="D679" s="121"/>
      <c r="E679" s="121"/>
      <c r="F679" s="199"/>
      <c r="G679" s="121"/>
      <c r="H679" s="121"/>
      <c r="I679" s="197"/>
    </row>
    <row r="680" ht="15" customHeight="1">
      <c r="A680" s="198"/>
      <c r="B680" s="116"/>
      <c r="C680" s="121"/>
      <c r="D680" s="121"/>
      <c r="E680" s="121"/>
      <c r="F680" s="199"/>
      <c r="G680" s="121"/>
      <c r="H680" s="121"/>
      <c r="I680" s="197"/>
    </row>
    <row r="681" ht="15" customHeight="1">
      <c r="A681" s="198"/>
      <c r="B681" s="116"/>
      <c r="C681" s="121"/>
      <c r="D681" s="121"/>
      <c r="E681" s="121"/>
      <c r="F681" s="199"/>
      <c r="G681" s="121"/>
      <c r="H681" s="121"/>
      <c r="I681" s="197"/>
    </row>
    <row r="682" ht="15" customHeight="1">
      <c r="A682" s="198"/>
      <c r="B682" s="116"/>
      <c r="C682" s="121"/>
      <c r="D682" s="121"/>
      <c r="E682" s="121"/>
      <c r="F682" s="199"/>
      <c r="G682" s="121"/>
      <c r="H682" s="121"/>
      <c r="I682" s="197"/>
    </row>
    <row r="683" ht="15" customHeight="1">
      <c r="A683" s="198"/>
      <c r="B683" s="116"/>
      <c r="C683" s="121"/>
      <c r="D683" s="121"/>
      <c r="E683" s="121"/>
      <c r="F683" s="199"/>
      <c r="G683" s="121"/>
      <c r="H683" s="121"/>
      <c r="I683" s="197"/>
    </row>
    <row r="684" ht="15" customHeight="1">
      <c r="A684" s="198"/>
      <c r="B684" s="116"/>
      <c r="C684" s="121"/>
      <c r="D684" s="121"/>
      <c r="E684" s="121"/>
      <c r="F684" s="199"/>
      <c r="G684" s="121"/>
      <c r="H684" s="121"/>
      <c r="I684" s="197"/>
    </row>
    <row r="685" ht="15" customHeight="1">
      <c r="A685" s="198"/>
      <c r="B685" s="116"/>
      <c r="C685" s="121"/>
      <c r="D685" s="121"/>
      <c r="E685" s="121"/>
      <c r="F685" s="199"/>
      <c r="G685" s="121"/>
      <c r="H685" s="121"/>
      <c r="I685" s="197"/>
    </row>
    <row r="686" ht="15" customHeight="1">
      <c r="A686" s="198"/>
      <c r="B686" s="116"/>
      <c r="C686" s="121"/>
      <c r="D686" s="121"/>
      <c r="E686" s="121"/>
      <c r="F686" s="199"/>
      <c r="G686" s="121"/>
      <c r="H686" s="121"/>
      <c r="I686" s="197"/>
    </row>
    <row r="687" ht="15" customHeight="1">
      <c r="A687" s="198"/>
      <c r="B687" s="116"/>
      <c r="C687" s="121"/>
      <c r="D687" s="121"/>
      <c r="E687" s="121"/>
      <c r="F687" s="199"/>
      <c r="G687" s="121"/>
      <c r="H687" s="121"/>
      <c r="I687" s="197"/>
    </row>
    <row r="688" ht="15" customHeight="1">
      <c r="A688" s="198"/>
      <c r="B688" s="116"/>
      <c r="C688" s="121"/>
      <c r="D688" s="121"/>
      <c r="E688" s="121"/>
      <c r="F688" s="199"/>
      <c r="G688" s="121"/>
      <c r="H688" s="121"/>
      <c r="I688" s="197"/>
    </row>
    <row r="689" ht="15" customHeight="1">
      <c r="A689" s="198"/>
      <c r="B689" s="116"/>
      <c r="C689" s="121"/>
      <c r="D689" s="121"/>
      <c r="E689" s="121"/>
      <c r="F689" s="199"/>
      <c r="G689" s="121"/>
      <c r="H689" s="121"/>
      <c r="I689" s="197"/>
    </row>
    <row r="690" ht="15" customHeight="1">
      <c r="A690" s="198"/>
      <c r="B690" s="116"/>
      <c r="C690" s="121"/>
      <c r="D690" s="121"/>
      <c r="E690" s="121"/>
      <c r="F690" s="199"/>
      <c r="G690" s="121"/>
      <c r="H690" s="121"/>
      <c r="I690" s="197"/>
    </row>
    <row r="691" ht="15" customHeight="1">
      <c r="A691" s="198"/>
      <c r="B691" s="116"/>
      <c r="C691" s="121"/>
      <c r="D691" s="121"/>
      <c r="E691" s="121"/>
      <c r="F691" s="199"/>
      <c r="G691" s="121"/>
      <c r="H691" s="121"/>
      <c r="I691" s="197"/>
    </row>
    <row r="692" ht="15" customHeight="1">
      <c r="A692" s="198"/>
      <c r="B692" s="116"/>
      <c r="C692" s="121"/>
      <c r="D692" s="121"/>
      <c r="E692" s="121"/>
      <c r="F692" s="199"/>
      <c r="G692" s="121"/>
      <c r="H692" s="121"/>
      <c r="I692" s="197"/>
    </row>
    <row r="693" ht="15" customHeight="1">
      <c r="A693" s="198"/>
      <c r="B693" s="116"/>
      <c r="C693" s="121"/>
      <c r="D693" s="121"/>
      <c r="E693" s="121"/>
      <c r="F693" s="199"/>
      <c r="G693" s="121"/>
      <c r="H693" s="121"/>
      <c r="I693" s="197"/>
    </row>
    <row r="694" ht="15" customHeight="1">
      <c r="A694" s="198"/>
      <c r="B694" s="116"/>
      <c r="C694" s="121"/>
      <c r="D694" s="121"/>
      <c r="E694" s="121"/>
      <c r="F694" s="199"/>
      <c r="G694" s="121"/>
      <c r="H694" s="121"/>
      <c r="I694" s="197"/>
    </row>
    <row r="695" ht="15" customHeight="1">
      <c r="A695" s="198"/>
      <c r="B695" s="116"/>
      <c r="C695" s="121"/>
      <c r="D695" s="121"/>
      <c r="E695" s="121"/>
      <c r="F695" s="199"/>
      <c r="G695" s="121"/>
      <c r="H695" s="121"/>
      <c r="I695" s="197"/>
    </row>
    <row r="696" ht="15" customHeight="1">
      <c r="A696" s="198"/>
      <c r="B696" s="116"/>
      <c r="C696" s="121"/>
      <c r="D696" s="121"/>
      <c r="E696" s="121"/>
      <c r="F696" s="199"/>
      <c r="G696" s="121"/>
      <c r="H696" s="121"/>
      <c r="I696" s="197"/>
    </row>
    <row r="697" ht="15" customHeight="1">
      <c r="A697" s="198"/>
      <c r="B697" s="116"/>
      <c r="C697" s="121"/>
      <c r="D697" s="121"/>
      <c r="E697" s="121"/>
      <c r="F697" s="199"/>
      <c r="G697" s="121"/>
      <c r="H697" s="121"/>
      <c r="I697" s="197"/>
    </row>
    <row r="698" ht="15" customHeight="1">
      <c r="A698" s="198"/>
      <c r="B698" s="116"/>
      <c r="C698" s="121"/>
      <c r="D698" s="121"/>
      <c r="E698" s="121"/>
      <c r="F698" s="199"/>
      <c r="G698" s="121"/>
      <c r="H698" s="121"/>
      <c r="I698" s="197"/>
    </row>
    <row r="699" ht="15" customHeight="1">
      <c r="A699" s="198"/>
      <c r="B699" s="116"/>
      <c r="C699" s="121"/>
      <c r="D699" s="121"/>
      <c r="E699" s="121"/>
      <c r="F699" s="199"/>
      <c r="G699" s="121"/>
      <c r="H699" s="121"/>
      <c r="I699" s="197"/>
    </row>
    <row r="700" ht="15" customHeight="1">
      <c r="A700" s="198"/>
      <c r="B700" s="116"/>
      <c r="C700" s="121"/>
      <c r="D700" s="121"/>
      <c r="E700" s="121"/>
      <c r="F700" s="199"/>
      <c r="G700" s="121"/>
      <c r="H700" s="121"/>
      <c r="I700" s="197"/>
    </row>
    <row r="701" ht="15" customHeight="1">
      <c r="A701" s="198"/>
      <c r="B701" s="116"/>
      <c r="C701" s="121"/>
      <c r="D701" s="121"/>
      <c r="E701" s="121"/>
      <c r="F701" s="199"/>
      <c r="G701" s="121"/>
      <c r="H701" s="121"/>
      <c r="I701" s="197"/>
    </row>
    <row r="702" ht="15" customHeight="1">
      <c r="A702" s="198"/>
      <c r="B702" s="116"/>
      <c r="C702" s="121"/>
      <c r="D702" s="121"/>
      <c r="E702" s="121"/>
      <c r="F702" s="199"/>
      <c r="G702" s="121"/>
      <c r="H702" s="121"/>
      <c r="I702" s="197"/>
    </row>
    <row r="703" ht="15" customHeight="1">
      <c r="A703" s="198"/>
      <c r="B703" s="116"/>
      <c r="C703" s="121"/>
      <c r="D703" s="121"/>
      <c r="E703" s="121"/>
      <c r="F703" s="199"/>
      <c r="G703" s="121"/>
      <c r="H703" s="121"/>
      <c r="I703" s="197"/>
    </row>
    <row r="704" ht="15" customHeight="1">
      <c r="A704" s="198"/>
      <c r="B704" s="116"/>
      <c r="C704" s="121"/>
      <c r="D704" s="121"/>
      <c r="E704" s="121"/>
      <c r="F704" s="199"/>
      <c r="G704" s="121"/>
      <c r="H704" s="121"/>
      <c r="I704" s="197"/>
    </row>
    <row r="705" ht="15" customHeight="1">
      <c r="A705" s="198"/>
      <c r="B705" s="116"/>
      <c r="C705" s="121"/>
      <c r="D705" s="121"/>
      <c r="E705" s="121"/>
      <c r="F705" s="199"/>
      <c r="G705" s="121"/>
      <c r="H705" s="121"/>
      <c r="I705" s="197"/>
    </row>
    <row r="706" ht="15" customHeight="1">
      <c r="A706" s="198"/>
      <c r="B706" s="116"/>
      <c r="C706" s="121"/>
      <c r="D706" s="121"/>
      <c r="E706" s="121"/>
      <c r="F706" s="199"/>
      <c r="G706" s="121"/>
      <c r="H706" s="121"/>
      <c r="I706" s="197"/>
    </row>
    <row r="707" ht="15" customHeight="1">
      <c r="A707" s="198"/>
      <c r="B707" s="116"/>
      <c r="C707" s="121"/>
      <c r="D707" s="121"/>
      <c r="E707" s="121"/>
      <c r="F707" s="199"/>
      <c r="G707" s="121"/>
      <c r="H707" s="121"/>
      <c r="I707" s="197"/>
    </row>
    <row r="708" ht="15" customHeight="1">
      <c r="A708" s="198"/>
      <c r="B708" s="116"/>
      <c r="C708" s="121"/>
      <c r="D708" s="121"/>
      <c r="E708" s="121"/>
      <c r="F708" s="199"/>
      <c r="G708" s="121"/>
      <c r="H708" s="121"/>
      <c r="I708" s="197"/>
    </row>
    <row r="709" ht="15" customHeight="1">
      <c r="A709" s="198"/>
      <c r="B709" s="116"/>
      <c r="C709" s="121"/>
      <c r="D709" s="121"/>
      <c r="E709" s="121"/>
      <c r="F709" s="199"/>
      <c r="G709" s="121"/>
      <c r="H709" s="121"/>
      <c r="I709" s="197"/>
    </row>
    <row r="710" ht="15" customHeight="1">
      <c r="A710" s="198"/>
      <c r="B710" s="116"/>
      <c r="C710" s="121"/>
      <c r="D710" s="121"/>
      <c r="E710" s="121"/>
      <c r="F710" s="199"/>
      <c r="G710" s="121"/>
      <c r="H710" s="121"/>
      <c r="I710" s="197"/>
    </row>
    <row r="711" ht="15" customHeight="1">
      <c r="A711" s="198"/>
      <c r="B711" s="116"/>
      <c r="C711" s="121"/>
      <c r="D711" s="121"/>
      <c r="E711" s="121"/>
      <c r="F711" s="199"/>
      <c r="G711" s="121"/>
      <c r="H711" s="121"/>
      <c r="I711" s="197"/>
    </row>
    <row r="712" ht="15" customHeight="1">
      <c r="A712" s="198"/>
      <c r="B712" s="116"/>
      <c r="C712" s="121"/>
      <c r="D712" s="121"/>
      <c r="E712" s="121"/>
      <c r="F712" s="199"/>
      <c r="G712" s="121"/>
      <c r="H712" s="121"/>
      <c r="I712" s="197"/>
    </row>
    <row r="713" ht="15" customHeight="1">
      <c r="A713" s="198"/>
      <c r="B713" s="116"/>
      <c r="C713" s="121"/>
      <c r="D713" s="121"/>
      <c r="E713" s="121"/>
      <c r="F713" s="199"/>
      <c r="G713" s="121"/>
      <c r="H713" s="121"/>
      <c r="I713" s="197"/>
    </row>
    <row r="714" ht="15" customHeight="1">
      <c r="A714" s="198"/>
      <c r="B714" s="116"/>
      <c r="C714" s="121"/>
      <c r="D714" s="121"/>
      <c r="E714" s="121"/>
      <c r="F714" s="199"/>
      <c r="G714" s="121"/>
      <c r="H714" s="121"/>
      <c r="I714" s="197"/>
    </row>
    <row r="715" ht="15" customHeight="1">
      <c r="A715" s="198"/>
      <c r="B715" s="116"/>
      <c r="C715" s="121"/>
      <c r="D715" s="121"/>
      <c r="E715" s="121"/>
      <c r="F715" s="199"/>
      <c r="G715" s="121"/>
      <c r="H715" s="121"/>
      <c r="I715" s="197"/>
    </row>
    <row r="716" ht="15" customHeight="1">
      <c r="A716" s="198"/>
      <c r="B716" s="116"/>
      <c r="C716" s="121"/>
      <c r="D716" s="121"/>
      <c r="E716" s="121"/>
      <c r="F716" s="199"/>
      <c r="G716" s="121"/>
      <c r="H716" s="121"/>
      <c r="I716" s="197"/>
    </row>
    <row r="717" ht="15" customHeight="1">
      <c r="A717" s="198"/>
      <c r="B717" s="116"/>
      <c r="C717" s="121"/>
      <c r="D717" s="121"/>
      <c r="E717" s="121"/>
      <c r="F717" s="199"/>
      <c r="G717" s="121"/>
      <c r="H717" s="121"/>
      <c r="I717" s="197"/>
    </row>
    <row r="718" ht="15" customHeight="1">
      <c r="A718" s="198"/>
      <c r="B718" s="116"/>
      <c r="C718" s="121"/>
      <c r="D718" s="121"/>
      <c r="E718" s="121"/>
      <c r="F718" s="199"/>
      <c r="G718" s="121"/>
      <c r="H718" s="121"/>
      <c r="I718" s="197"/>
    </row>
    <row r="719" ht="15" customHeight="1">
      <c r="A719" s="198"/>
      <c r="B719" s="116"/>
      <c r="C719" s="121"/>
      <c r="D719" s="121"/>
      <c r="E719" s="121"/>
      <c r="F719" s="199"/>
      <c r="G719" s="121"/>
      <c r="H719" s="121"/>
      <c r="I719" s="197"/>
    </row>
    <row r="720" ht="15" customHeight="1">
      <c r="A720" s="198"/>
      <c r="B720" s="116"/>
      <c r="C720" s="121"/>
      <c r="D720" s="121"/>
      <c r="E720" s="121"/>
      <c r="F720" s="199"/>
      <c r="G720" s="121"/>
      <c r="H720" s="121"/>
      <c r="I720" s="197"/>
    </row>
    <row r="721" ht="15" customHeight="1">
      <c r="A721" s="198"/>
      <c r="B721" s="116"/>
      <c r="C721" s="121"/>
      <c r="D721" s="121"/>
      <c r="E721" s="121"/>
      <c r="F721" s="199"/>
      <c r="G721" s="121"/>
      <c r="H721" s="121"/>
      <c r="I721" s="197"/>
    </row>
    <row r="722" ht="15" customHeight="1">
      <c r="A722" s="198"/>
      <c r="B722" s="116"/>
      <c r="C722" s="121"/>
      <c r="D722" s="121"/>
      <c r="E722" s="121"/>
      <c r="F722" s="199"/>
      <c r="G722" s="121"/>
      <c r="H722" s="121"/>
      <c r="I722" s="197"/>
    </row>
    <row r="723" ht="15" customHeight="1">
      <c r="A723" s="198"/>
      <c r="B723" s="116"/>
      <c r="C723" s="121"/>
      <c r="D723" s="121"/>
      <c r="E723" s="121"/>
      <c r="F723" s="199"/>
      <c r="G723" s="121"/>
      <c r="H723" s="121"/>
      <c r="I723" s="197"/>
    </row>
    <row r="724" ht="15" customHeight="1">
      <c r="A724" s="198"/>
      <c r="B724" s="116"/>
      <c r="C724" s="121"/>
      <c r="D724" s="121"/>
      <c r="E724" s="121"/>
      <c r="F724" s="199"/>
      <c r="G724" s="121"/>
      <c r="H724" s="121"/>
      <c r="I724" s="197"/>
    </row>
    <row r="725" ht="15" customHeight="1">
      <c r="A725" s="198"/>
      <c r="B725" s="116"/>
      <c r="C725" s="121"/>
      <c r="D725" s="121"/>
      <c r="E725" s="121"/>
      <c r="F725" s="199"/>
      <c r="G725" s="121"/>
      <c r="H725" s="121"/>
      <c r="I725" s="197"/>
    </row>
    <row r="726" ht="15" customHeight="1">
      <c r="A726" s="198"/>
      <c r="B726" s="116"/>
      <c r="C726" s="121"/>
      <c r="D726" s="121"/>
      <c r="E726" s="121"/>
      <c r="F726" s="199"/>
      <c r="G726" s="121"/>
      <c r="H726" s="121"/>
      <c r="I726" s="197"/>
    </row>
    <row r="727" ht="15" customHeight="1">
      <c r="A727" s="198"/>
      <c r="B727" s="116"/>
      <c r="C727" s="121"/>
      <c r="D727" s="121"/>
      <c r="E727" s="121"/>
      <c r="F727" s="199"/>
      <c r="G727" s="121"/>
      <c r="H727" s="121"/>
      <c r="I727" s="197"/>
    </row>
    <row r="728" ht="15" customHeight="1">
      <c r="A728" s="198"/>
      <c r="B728" s="116"/>
      <c r="C728" s="121"/>
      <c r="D728" s="121"/>
      <c r="E728" s="121"/>
      <c r="F728" s="199"/>
      <c r="G728" s="121"/>
      <c r="H728" s="121"/>
      <c r="I728" s="197"/>
    </row>
    <row r="729" ht="15" customHeight="1">
      <c r="A729" s="198"/>
      <c r="B729" s="116"/>
      <c r="C729" s="121"/>
      <c r="D729" s="121"/>
      <c r="E729" s="121"/>
      <c r="F729" s="199"/>
      <c r="G729" s="121"/>
      <c r="H729" s="121"/>
      <c r="I729" s="197"/>
    </row>
    <row r="730" ht="15" customHeight="1">
      <c r="A730" s="198"/>
      <c r="B730" s="116"/>
      <c r="C730" s="121"/>
      <c r="D730" s="121"/>
      <c r="E730" s="121"/>
      <c r="F730" s="199"/>
      <c r="G730" s="121"/>
      <c r="H730" s="121"/>
      <c r="I730" s="197"/>
    </row>
    <row r="731" ht="15" customHeight="1">
      <c r="A731" s="198"/>
      <c r="B731" s="116"/>
      <c r="C731" s="121"/>
      <c r="D731" s="121"/>
      <c r="E731" s="121"/>
      <c r="F731" s="199"/>
      <c r="G731" s="121"/>
      <c r="H731" s="121"/>
      <c r="I731" s="197"/>
    </row>
    <row r="732" ht="15" customHeight="1">
      <c r="A732" s="198"/>
      <c r="B732" s="116"/>
      <c r="C732" s="121"/>
      <c r="D732" s="121"/>
      <c r="E732" s="121"/>
      <c r="F732" s="199"/>
      <c r="G732" s="121"/>
      <c r="H732" s="121"/>
      <c r="I732" s="197"/>
    </row>
    <row r="733" ht="15" customHeight="1">
      <c r="A733" s="198"/>
      <c r="B733" s="116"/>
      <c r="C733" s="121"/>
      <c r="D733" s="121"/>
      <c r="E733" s="121"/>
      <c r="F733" s="199"/>
      <c r="G733" s="121"/>
      <c r="H733" s="121"/>
      <c r="I733" s="197"/>
    </row>
    <row r="734" ht="15" customHeight="1">
      <c r="A734" s="198"/>
      <c r="B734" s="116"/>
      <c r="C734" s="121"/>
      <c r="D734" s="121"/>
      <c r="E734" s="121"/>
      <c r="F734" s="199"/>
      <c r="G734" s="121"/>
      <c r="H734" s="121"/>
      <c r="I734" s="197"/>
    </row>
    <row r="735" ht="15" customHeight="1">
      <c r="A735" s="198"/>
      <c r="B735" s="116"/>
      <c r="C735" s="121"/>
      <c r="D735" s="121"/>
      <c r="E735" s="121"/>
      <c r="F735" s="199"/>
      <c r="G735" s="121"/>
      <c r="H735" s="121"/>
      <c r="I735" s="197"/>
    </row>
    <row r="736" ht="15" customHeight="1">
      <c r="A736" s="198"/>
      <c r="B736" s="116"/>
      <c r="C736" s="121"/>
      <c r="D736" s="121"/>
      <c r="E736" s="121"/>
      <c r="F736" s="199"/>
      <c r="G736" s="121"/>
      <c r="H736" s="121"/>
      <c r="I736" s="197"/>
    </row>
    <row r="737" ht="15" customHeight="1">
      <c r="A737" s="198"/>
      <c r="B737" s="116"/>
      <c r="C737" s="121"/>
      <c r="D737" s="121"/>
      <c r="E737" s="121"/>
      <c r="F737" s="199"/>
      <c r="G737" s="121"/>
      <c r="H737" s="121"/>
      <c r="I737" s="197"/>
    </row>
    <row r="738" ht="15" customHeight="1">
      <c r="A738" s="198"/>
      <c r="B738" s="116"/>
      <c r="C738" s="121"/>
      <c r="D738" s="121"/>
      <c r="E738" s="121"/>
      <c r="F738" s="199"/>
      <c r="G738" s="121"/>
      <c r="H738" s="121"/>
      <c r="I738" s="197"/>
    </row>
    <row r="739" ht="15" customHeight="1">
      <c r="A739" s="198"/>
      <c r="B739" s="116"/>
      <c r="C739" s="121"/>
      <c r="D739" s="121"/>
      <c r="E739" s="121"/>
      <c r="F739" s="199"/>
      <c r="G739" s="121"/>
      <c r="H739" s="121"/>
      <c r="I739" s="197"/>
    </row>
    <row r="740" ht="15" customHeight="1">
      <c r="A740" s="198"/>
      <c r="B740" s="116"/>
      <c r="C740" s="121"/>
      <c r="D740" s="121"/>
      <c r="E740" s="121"/>
      <c r="F740" s="199"/>
      <c r="G740" s="121"/>
      <c r="H740" s="121"/>
      <c r="I740" s="197"/>
    </row>
    <row r="741" ht="15" customHeight="1">
      <c r="A741" s="198"/>
      <c r="B741" s="116"/>
      <c r="C741" s="121"/>
      <c r="D741" s="121"/>
      <c r="E741" s="121"/>
      <c r="F741" s="199"/>
      <c r="G741" s="121"/>
      <c r="H741" s="121"/>
      <c r="I741" s="197"/>
    </row>
    <row r="742" ht="15" customHeight="1">
      <c r="A742" s="198"/>
      <c r="B742" s="116"/>
      <c r="C742" s="121"/>
      <c r="D742" s="121"/>
      <c r="E742" s="121"/>
      <c r="F742" s="199"/>
      <c r="G742" s="121"/>
      <c r="H742" s="121"/>
      <c r="I742" s="197"/>
    </row>
    <row r="743" ht="15" customHeight="1">
      <c r="A743" s="198"/>
      <c r="B743" s="116"/>
      <c r="C743" s="121"/>
      <c r="D743" s="121"/>
      <c r="E743" s="121"/>
      <c r="F743" s="199"/>
      <c r="G743" s="121"/>
      <c r="H743" s="121"/>
      <c r="I743" s="197"/>
    </row>
    <row r="744" ht="15" customHeight="1">
      <c r="A744" s="198"/>
      <c r="B744" s="116"/>
      <c r="C744" s="121"/>
      <c r="D744" s="121"/>
      <c r="E744" s="121"/>
      <c r="F744" s="199"/>
      <c r="G744" s="121"/>
      <c r="H744" s="121"/>
      <c r="I744" s="197"/>
    </row>
    <row r="745" ht="15" customHeight="1">
      <c r="A745" s="198"/>
      <c r="B745" s="116"/>
      <c r="C745" s="121"/>
      <c r="D745" s="121"/>
      <c r="E745" s="121"/>
      <c r="F745" s="199"/>
      <c r="G745" s="121"/>
      <c r="H745" s="121"/>
      <c r="I745" s="197"/>
    </row>
    <row r="746" ht="15" customHeight="1">
      <c r="A746" s="198"/>
      <c r="B746" s="116"/>
      <c r="C746" s="121"/>
      <c r="D746" s="121"/>
      <c r="E746" s="121"/>
      <c r="F746" s="199"/>
      <c r="G746" s="121"/>
      <c r="H746" s="121"/>
      <c r="I746" s="197"/>
    </row>
    <row r="747" ht="15" customHeight="1">
      <c r="A747" s="198"/>
      <c r="B747" s="116"/>
      <c r="C747" s="121"/>
      <c r="D747" s="121"/>
      <c r="E747" s="121"/>
      <c r="F747" s="199"/>
      <c r="G747" s="121"/>
      <c r="H747" s="121"/>
      <c r="I747" s="197"/>
    </row>
    <row r="748" ht="15" customHeight="1">
      <c r="A748" s="198"/>
      <c r="B748" s="116"/>
      <c r="C748" s="121"/>
      <c r="D748" s="121"/>
      <c r="E748" s="121"/>
      <c r="F748" s="199"/>
      <c r="G748" s="121"/>
      <c r="H748" s="121"/>
      <c r="I748" s="197"/>
    </row>
    <row r="749" ht="15" customHeight="1">
      <c r="A749" s="198"/>
      <c r="B749" s="116"/>
      <c r="C749" s="121"/>
      <c r="D749" s="121"/>
      <c r="E749" s="121"/>
      <c r="F749" s="199"/>
      <c r="G749" s="121"/>
      <c r="H749" s="121"/>
      <c r="I749" s="197"/>
    </row>
    <row r="750" ht="15" customHeight="1">
      <c r="A750" s="198"/>
      <c r="B750" s="116"/>
      <c r="C750" s="121"/>
      <c r="D750" s="121"/>
      <c r="E750" s="121"/>
      <c r="F750" s="199"/>
      <c r="G750" s="121"/>
      <c r="H750" s="121"/>
      <c r="I750" s="197"/>
    </row>
    <row r="751" ht="15" customHeight="1">
      <c r="A751" s="198"/>
      <c r="B751" s="116"/>
      <c r="C751" s="121"/>
      <c r="D751" s="121"/>
      <c r="E751" s="121"/>
      <c r="F751" s="199"/>
      <c r="G751" s="121"/>
      <c r="H751" s="121"/>
      <c r="I751" s="197"/>
    </row>
    <row r="752" ht="15" customHeight="1">
      <c r="A752" s="198"/>
      <c r="B752" s="116"/>
      <c r="C752" s="121"/>
      <c r="D752" s="121"/>
      <c r="E752" s="121"/>
      <c r="F752" s="199"/>
      <c r="G752" s="121"/>
      <c r="H752" s="121"/>
      <c r="I752" s="197"/>
    </row>
    <row r="753" ht="15" customHeight="1">
      <c r="A753" s="198"/>
      <c r="B753" s="116"/>
      <c r="C753" s="121"/>
      <c r="D753" s="121"/>
      <c r="E753" s="121"/>
      <c r="F753" s="199"/>
      <c r="G753" s="121"/>
      <c r="H753" s="121"/>
      <c r="I753" s="197"/>
    </row>
    <row r="754" ht="15" customHeight="1">
      <c r="A754" s="198"/>
      <c r="B754" s="116"/>
      <c r="C754" s="121"/>
      <c r="D754" s="121"/>
      <c r="E754" s="121"/>
      <c r="F754" s="199"/>
      <c r="G754" s="121"/>
      <c r="H754" s="121"/>
      <c r="I754" s="197"/>
    </row>
    <row r="755" ht="15" customHeight="1">
      <c r="A755" s="198"/>
      <c r="B755" s="116"/>
      <c r="C755" s="121"/>
      <c r="D755" s="121"/>
      <c r="E755" s="121"/>
      <c r="F755" s="199"/>
      <c r="G755" s="121"/>
      <c r="H755" s="121"/>
      <c r="I755" s="197"/>
    </row>
    <row r="756" ht="15" customHeight="1">
      <c r="A756" s="198"/>
      <c r="B756" s="116"/>
      <c r="C756" s="121"/>
      <c r="D756" s="121"/>
      <c r="E756" s="121"/>
      <c r="F756" s="199"/>
      <c r="G756" s="121"/>
      <c r="H756" s="121"/>
      <c r="I756" s="197"/>
    </row>
    <row r="757" ht="15" customHeight="1">
      <c r="A757" s="198"/>
      <c r="B757" s="116"/>
      <c r="C757" s="121"/>
      <c r="D757" s="121"/>
      <c r="E757" s="121"/>
      <c r="F757" s="199"/>
      <c r="G757" s="121"/>
      <c r="H757" s="121"/>
      <c r="I757" s="197"/>
    </row>
    <row r="758" ht="15" customHeight="1">
      <c r="A758" s="198"/>
      <c r="B758" s="116"/>
      <c r="C758" s="121"/>
      <c r="D758" s="121"/>
      <c r="E758" s="121"/>
      <c r="F758" s="199"/>
      <c r="G758" s="121"/>
      <c r="H758" s="121"/>
      <c r="I758" s="197"/>
    </row>
    <row r="759" ht="15" customHeight="1">
      <c r="A759" s="198"/>
      <c r="B759" s="116"/>
      <c r="C759" s="121"/>
      <c r="D759" s="121"/>
      <c r="E759" s="121"/>
      <c r="F759" s="199"/>
      <c r="G759" s="121"/>
      <c r="H759" s="121"/>
      <c r="I759" s="197"/>
    </row>
    <row r="760" ht="15" customHeight="1">
      <c r="A760" s="198"/>
      <c r="B760" s="116"/>
      <c r="C760" s="121"/>
      <c r="D760" s="121"/>
      <c r="E760" s="121"/>
      <c r="F760" s="199"/>
      <c r="G760" s="121"/>
      <c r="H760" s="121"/>
      <c r="I760" s="197"/>
    </row>
    <row r="761" ht="15" customHeight="1">
      <c r="A761" s="198"/>
      <c r="B761" s="116"/>
      <c r="C761" s="121"/>
      <c r="D761" s="121"/>
      <c r="E761" s="121"/>
      <c r="F761" s="199"/>
      <c r="G761" s="121"/>
      <c r="H761" s="121"/>
      <c r="I761" s="197"/>
    </row>
    <row r="762" ht="15" customHeight="1">
      <c r="A762" s="198"/>
      <c r="B762" s="116"/>
      <c r="C762" s="121"/>
      <c r="D762" s="121"/>
      <c r="E762" s="121"/>
      <c r="F762" s="199"/>
      <c r="G762" s="121"/>
      <c r="H762" s="121"/>
      <c r="I762" s="197"/>
    </row>
    <row r="763" ht="15" customHeight="1">
      <c r="A763" s="198"/>
      <c r="B763" s="116"/>
      <c r="C763" s="121"/>
      <c r="D763" s="121"/>
      <c r="E763" s="121"/>
      <c r="F763" s="199"/>
      <c r="G763" s="121"/>
      <c r="H763" s="121"/>
      <c r="I763" s="197"/>
    </row>
    <row r="764" ht="15" customHeight="1">
      <c r="A764" s="198"/>
      <c r="B764" s="116"/>
      <c r="C764" s="121"/>
      <c r="D764" s="121"/>
      <c r="E764" s="121"/>
      <c r="F764" s="199"/>
      <c r="G764" s="121"/>
      <c r="H764" s="121"/>
      <c r="I764" s="197"/>
    </row>
    <row r="765" ht="15" customHeight="1">
      <c r="A765" s="198"/>
      <c r="B765" s="116"/>
      <c r="C765" s="121"/>
      <c r="D765" s="121"/>
      <c r="E765" s="121"/>
      <c r="F765" s="199"/>
      <c r="G765" s="121"/>
      <c r="H765" s="121"/>
      <c r="I765" s="197"/>
    </row>
    <row r="766" ht="15" customHeight="1">
      <c r="A766" s="198"/>
      <c r="B766" s="116"/>
      <c r="C766" s="121"/>
      <c r="D766" s="121"/>
      <c r="E766" s="121"/>
      <c r="F766" s="199"/>
      <c r="G766" s="121"/>
      <c r="H766" s="121"/>
      <c r="I766" s="197"/>
    </row>
    <row r="767" ht="15" customHeight="1">
      <c r="A767" s="198"/>
      <c r="B767" s="116"/>
      <c r="C767" s="121"/>
      <c r="D767" s="121"/>
      <c r="E767" s="121"/>
      <c r="F767" s="199"/>
      <c r="G767" s="121"/>
      <c r="H767" s="121"/>
      <c r="I767" s="197"/>
    </row>
    <row r="768" ht="15" customHeight="1">
      <c r="A768" s="198"/>
      <c r="B768" s="116"/>
      <c r="C768" s="121"/>
      <c r="D768" s="121"/>
      <c r="E768" s="121"/>
      <c r="F768" s="199"/>
      <c r="G768" s="121"/>
      <c r="H768" s="121"/>
      <c r="I768" s="197"/>
    </row>
    <row r="769" ht="15" customHeight="1">
      <c r="A769" s="198"/>
      <c r="B769" s="116"/>
      <c r="C769" s="121"/>
      <c r="D769" s="121"/>
      <c r="E769" s="121"/>
      <c r="F769" s="199"/>
      <c r="G769" s="121"/>
      <c r="H769" s="121"/>
      <c r="I769" s="197"/>
    </row>
    <row r="770" ht="15" customHeight="1">
      <c r="A770" s="198"/>
      <c r="B770" s="116"/>
      <c r="C770" s="121"/>
      <c r="D770" s="121"/>
      <c r="E770" s="121"/>
      <c r="F770" s="199"/>
      <c r="G770" s="121"/>
      <c r="H770" s="121"/>
      <c r="I770" s="197"/>
    </row>
    <row r="771" ht="15" customHeight="1">
      <c r="A771" s="198"/>
      <c r="B771" s="116"/>
      <c r="C771" s="121"/>
      <c r="D771" s="121"/>
      <c r="E771" s="121"/>
      <c r="F771" s="199"/>
      <c r="G771" s="121"/>
      <c r="H771" s="121"/>
      <c r="I771" s="197"/>
    </row>
    <row r="772" ht="15" customHeight="1">
      <c r="A772" s="198"/>
      <c r="B772" s="116"/>
      <c r="C772" s="121"/>
      <c r="D772" s="121"/>
      <c r="E772" s="121"/>
      <c r="F772" s="199"/>
      <c r="G772" s="121"/>
      <c r="H772" s="121"/>
      <c r="I772" s="197"/>
    </row>
    <row r="773" ht="15" customHeight="1">
      <c r="A773" s="198"/>
      <c r="B773" s="116"/>
      <c r="C773" s="121"/>
      <c r="D773" s="121"/>
      <c r="E773" s="121"/>
      <c r="F773" s="199"/>
      <c r="G773" s="121"/>
      <c r="H773" s="121"/>
      <c r="I773" s="197"/>
    </row>
    <row r="774" ht="15" customHeight="1">
      <c r="A774" s="198"/>
      <c r="B774" s="116"/>
      <c r="C774" s="121"/>
      <c r="D774" s="121"/>
      <c r="E774" s="121"/>
      <c r="F774" s="199"/>
      <c r="G774" s="121"/>
      <c r="H774" s="121"/>
      <c r="I774" s="197"/>
    </row>
    <row r="775" ht="15" customHeight="1">
      <c r="A775" s="198"/>
      <c r="B775" s="116"/>
      <c r="C775" s="121"/>
      <c r="D775" s="121"/>
      <c r="E775" s="121"/>
      <c r="F775" s="199"/>
      <c r="G775" s="121"/>
      <c r="H775" s="121"/>
      <c r="I775" s="197"/>
    </row>
    <row r="776" ht="15" customHeight="1">
      <c r="A776" s="198"/>
      <c r="B776" s="116"/>
      <c r="C776" s="121"/>
      <c r="D776" s="121"/>
      <c r="E776" s="121"/>
      <c r="F776" s="199"/>
      <c r="G776" s="121"/>
      <c r="H776" s="121"/>
      <c r="I776" s="197"/>
    </row>
    <row r="777" ht="15" customHeight="1">
      <c r="A777" s="198"/>
      <c r="B777" s="116"/>
      <c r="C777" s="121"/>
      <c r="D777" s="121"/>
      <c r="E777" s="121"/>
      <c r="F777" s="199"/>
      <c r="G777" s="121"/>
      <c r="H777" s="121"/>
      <c r="I777" s="197"/>
    </row>
    <row r="778" ht="15" customHeight="1">
      <c r="A778" s="198"/>
      <c r="B778" s="116"/>
      <c r="C778" s="121"/>
      <c r="D778" s="121"/>
      <c r="E778" s="121"/>
      <c r="F778" s="199"/>
      <c r="G778" s="121"/>
      <c r="H778" s="121"/>
      <c r="I778" s="197"/>
    </row>
    <row r="779" ht="15" customHeight="1">
      <c r="A779" s="198"/>
      <c r="B779" s="116"/>
      <c r="C779" s="121"/>
      <c r="D779" s="121"/>
      <c r="E779" s="121"/>
      <c r="F779" s="199"/>
      <c r="G779" s="121"/>
      <c r="H779" s="121"/>
      <c r="I779" s="197"/>
    </row>
    <row r="780" ht="15" customHeight="1">
      <c r="A780" s="198"/>
      <c r="B780" s="116"/>
      <c r="C780" s="121"/>
      <c r="D780" s="121"/>
      <c r="E780" s="121"/>
      <c r="F780" s="199"/>
      <c r="G780" s="121"/>
      <c r="H780" s="121"/>
      <c r="I780" s="197"/>
    </row>
    <row r="781" ht="15" customHeight="1">
      <c r="A781" s="198"/>
      <c r="B781" s="116"/>
      <c r="C781" s="121"/>
      <c r="D781" s="121"/>
      <c r="E781" s="121"/>
      <c r="F781" s="199"/>
      <c r="G781" s="121"/>
      <c r="H781" s="121"/>
      <c r="I781" s="197"/>
    </row>
    <row r="782" ht="15" customHeight="1">
      <c r="A782" s="198"/>
      <c r="B782" s="116"/>
      <c r="C782" s="121"/>
      <c r="D782" s="121"/>
      <c r="E782" s="121"/>
      <c r="F782" s="199"/>
      <c r="G782" s="121"/>
      <c r="H782" s="121"/>
      <c r="I782" s="197"/>
    </row>
    <row r="783" ht="15" customHeight="1">
      <c r="A783" s="198"/>
      <c r="B783" s="116"/>
      <c r="C783" s="121"/>
      <c r="D783" s="121"/>
      <c r="E783" s="121"/>
      <c r="F783" s="199"/>
      <c r="G783" s="121"/>
      <c r="H783" s="121"/>
      <c r="I783" s="197"/>
    </row>
    <row r="784" ht="15" customHeight="1">
      <c r="A784" s="198"/>
      <c r="B784" s="116"/>
      <c r="C784" s="121"/>
      <c r="D784" s="121"/>
      <c r="E784" s="121"/>
      <c r="F784" s="199"/>
      <c r="G784" s="121"/>
      <c r="H784" s="121"/>
      <c r="I784" s="197"/>
    </row>
    <row r="785" ht="15" customHeight="1">
      <c r="A785" s="198"/>
      <c r="B785" s="116"/>
      <c r="C785" s="121"/>
      <c r="D785" s="121"/>
      <c r="E785" s="121"/>
      <c r="F785" s="199"/>
      <c r="G785" s="121"/>
      <c r="H785" s="121"/>
      <c r="I785" s="197"/>
    </row>
    <row r="786" ht="15" customHeight="1">
      <c r="A786" s="198"/>
      <c r="B786" s="116"/>
      <c r="C786" s="121"/>
      <c r="D786" s="121"/>
      <c r="E786" s="121"/>
      <c r="F786" s="199"/>
      <c r="G786" s="121"/>
      <c r="H786" s="121"/>
      <c r="I786" s="197"/>
    </row>
    <row r="787" ht="15" customHeight="1">
      <c r="A787" s="198"/>
      <c r="B787" s="116"/>
      <c r="C787" s="121"/>
      <c r="D787" s="121"/>
      <c r="E787" s="121"/>
      <c r="F787" s="199"/>
      <c r="G787" s="121"/>
      <c r="H787" s="121"/>
      <c r="I787" s="197"/>
    </row>
    <row r="788" ht="15" customHeight="1">
      <c r="A788" s="198"/>
      <c r="B788" s="116"/>
      <c r="C788" s="121"/>
      <c r="D788" s="121"/>
      <c r="E788" s="121"/>
      <c r="F788" s="199"/>
      <c r="G788" s="121"/>
      <c r="H788" s="121"/>
      <c r="I788" s="197"/>
    </row>
    <row r="789" ht="15" customHeight="1">
      <c r="A789" s="198"/>
      <c r="B789" s="116"/>
      <c r="C789" s="121"/>
      <c r="D789" s="121"/>
      <c r="E789" s="121"/>
      <c r="F789" s="199"/>
      <c r="G789" s="121"/>
      <c r="H789" s="121"/>
      <c r="I789" s="197"/>
    </row>
    <row r="790" ht="15" customHeight="1">
      <c r="A790" s="198"/>
      <c r="B790" s="116"/>
      <c r="C790" s="121"/>
      <c r="D790" s="121"/>
      <c r="E790" s="121"/>
      <c r="F790" s="199"/>
      <c r="G790" s="121"/>
      <c r="H790" s="121"/>
      <c r="I790" s="197"/>
    </row>
    <row r="791" ht="15" customHeight="1">
      <c r="A791" s="198"/>
      <c r="B791" s="116"/>
      <c r="C791" s="121"/>
      <c r="D791" s="121"/>
      <c r="E791" s="121"/>
      <c r="F791" s="199"/>
      <c r="G791" s="121"/>
      <c r="H791" s="121"/>
      <c r="I791" s="197"/>
    </row>
    <row r="792" ht="15" customHeight="1">
      <c r="A792" s="198"/>
      <c r="B792" s="116"/>
      <c r="C792" s="121"/>
      <c r="D792" s="121"/>
      <c r="E792" s="121"/>
      <c r="F792" s="199"/>
      <c r="G792" s="121"/>
      <c r="H792" s="121"/>
      <c r="I792" s="197"/>
    </row>
    <row r="793" ht="15" customHeight="1">
      <c r="A793" s="198"/>
      <c r="B793" s="116"/>
      <c r="C793" s="121"/>
      <c r="D793" s="121"/>
      <c r="E793" s="121"/>
      <c r="F793" s="199"/>
      <c r="G793" s="121"/>
      <c r="H793" s="121"/>
      <c r="I793" s="197"/>
    </row>
    <row r="794" ht="15" customHeight="1">
      <c r="A794" s="198"/>
      <c r="B794" s="116"/>
      <c r="C794" s="121"/>
      <c r="D794" s="121"/>
      <c r="E794" s="121"/>
      <c r="F794" s="199"/>
      <c r="G794" s="121"/>
      <c r="H794" s="121"/>
      <c r="I794" s="197"/>
    </row>
    <row r="795" ht="15" customHeight="1">
      <c r="A795" s="198"/>
      <c r="B795" s="116"/>
      <c r="C795" s="121"/>
      <c r="D795" s="121"/>
      <c r="E795" s="121"/>
      <c r="F795" s="199"/>
      <c r="G795" s="121"/>
      <c r="H795" s="121"/>
      <c r="I795" s="197"/>
    </row>
    <row r="796" ht="15" customHeight="1">
      <c r="A796" s="198"/>
      <c r="B796" s="116"/>
      <c r="C796" s="121"/>
      <c r="D796" s="121"/>
      <c r="E796" s="121"/>
      <c r="F796" s="199"/>
      <c r="G796" s="121"/>
      <c r="H796" s="121"/>
      <c r="I796" s="197"/>
    </row>
    <row r="797" ht="15" customHeight="1">
      <c r="A797" s="198"/>
      <c r="B797" s="116"/>
      <c r="C797" s="121"/>
      <c r="D797" s="121"/>
      <c r="E797" s="121"/>
      <c r="F797" s="199"/>
      <c r="G797" s="121"/>
      <c r="H797" s="121"/>
      <c r="I797" s="197"/>
    </row>
    <row r="798" ht="15" customHeight="1">
      <c r="A798" s="198"/>
      <c r="B798" s="116"/>
      <c r="C798" s="121"/>
      <c r="D798" s="121"/>
      <c r="E798" s="121"/>
      <c r="F798" s="199"/>
      <c r="G798" s="121"/>
      <c r="H798" s="121"/>
      <c r="I798" s="197"/>
    </row>
    <row r="799" ht="15" customHeight="1">
      <c r="A799" s="198"/>
      <c r="B799" s="116"/>
      <c r="C799" s="121"/>
      <c r="D799" s="121"/>
      <c r="E799" s="121"/>
      <c r="F799" s="199"/>
      <c r="G799" s="121"/>
      <c r="H799" s="121"/>
      <c r="I799" s="197"/>
    </row>
    <row r="800" ht="15" customHeight="1">
      <c r="A800" s="198"/>
      <c r="B800" s="116"/>
      <c r="C800" s="121"/>
      <c r="D800" s="121"/>
      <c r="E800" s="121"/>
      <c r="F800" s="199"/>
      <c r="G800" s="121"/>
      <c r="H800" s="121"/>
      <c r="I800" s="197"/>
    </row>
    <row r="801" ht="15" customHeight="1">
      <c r="A801" s="198"/>
      <c r="B801" s="116"/>
      <c r="C801" s="121"/>
      <c r="D801" s="121"/>
      <c r="E801" s="121"/>
      <c r="F801" s="199"/>
      <c r="G801" s="121"/>
      <c r="H801" s="121"/>
      <c r="I801" s="197"/>
    </row>
    <row r="802" ht="15" customHeight="1">
      <c r="A802" s="198"/>
      <c r="B802" s="116"/>
      <c r="C802" s="121"/>
      <c r="D802" s="121"/>
      <c r="E802" s="121"/>
      <c r="F802" s="199"/>
      <c r="G802" s="121"/>
      <c r="H802" s="121"/>
      <c r="I802" s="197"/>
    </row>
    <row r="803" ht="15" customHeight="1">
      <c r="A803" s="198"/>
      <c r="B803" s="116"/>
      <c r="C803" s="121"/>
      <c r="D803" s="121"/>
      <c r="E803" s="121"/>
      <c r="F803" s="199"/>
      <c r="G803" s="121"/>
      <c r="H803" s="121"/>
      <c r="I803" s="197"/>
    </row>
    <row r="804" ht="15" customHeight="1">
      <c r="A804" s="198"/>
      <c r="B804" s="116"/>
      <c r="C804" s="121"/>
      <c r="D804" s="121"/>
      <c r="E804" s="121"/>
      <c r="F804" s="199"/>
      <c r="G804" s="121"/>
      <c r="H804" s="121"/>
      <c r="I804" s="197"/>
    </row>
    <row r="805" ht="15" customHeight="1">
      <c r="A805" s="198"/>
      <c r="B805" s="116"/>
      <c r="C805" s="121"/>
      <c r="D805" s="121"/>
      <c r="E805" s="121"/>
      <c r="F805" s="199"/>
      <c r="G805" s="121"/>
      <c r="H805" s="121"/>
      <c r="I805" s="197"/>
    </row>
    <row r="806" ht="15" customHeight="1">
      <c r="A806" s="198"/>
      <c r="B806" s="116"/>
      <c r="C806" s="121"/>
      <c r="D806" s="121"/>
      <c r="E806" s="121"/>
      <c r="F806" s="199"/>
      <c r="G806" s="121"/>
      <c r="H806" s="121"/>
      <c r="I806" s="197"/>
    </row>
    <row r="807" ht="15" customHeight="1">
      <c r="A807" s="198"/>
      <c r="B807" s="116"/>
      <c r="C807" s="121"/>
      <c r="D807" s="121"/>
      <c r="E807" s="121"/>
      <c r="F807" s="199"/>
      <c r="G807" s="121"/>
      <c r="H807" s="121"/>
      <c r="I807" s="197"/>
    </row>
    <row r="808" ht="15" customHeight="1">
      <c r="A808" s="198"/>
      <c r="B808" s="116"/>
      <c r="C808" s="121"/>
      <c r="D808" s="121"/>
      <c r="E808" s="121"/>
      <c r="F808" s="199"/>
      <c r="G808" s="121"/>
      <c r="H808" s="121"/>
      <c r="I808" s="197"/>
    </row>
    <row r="809" ht="15" customHeight="1">
      <c r="A809" s="198"/>
      <c r="B809" s="116"/>
      <c r="C809" s="121"/>
      <c r="D809" s="121"/>
      <c r="E809" s="121"/>
      <c r="F809" s="199"/>
      <c r="G809" s="121"/>
      <c r="H809" s="121"/>
      <c r="I809" s="197"/>
    </row>
    <row r="810" ht="15" customHeight="1">
      <c r="A810" s="198"/>
      <c r="B810" s="116"/>
      <c r="C810" s="121"/>
      <c r="D810" s="121"/>
      <c r="E810" s="121"/>
      <c r="F810" s="199"/>
      <c r="G810" s="121"/>
      <c r="H810" s="121"/>
      <c r="I810" s="197"/>
    </row>
    <row r="811" ht="15" customHeight="1">
      <c r="A811" s="198"/>
      <c r="B811" s="116"/>
      <c r="C811" s="121"/>
      <c r="D811" s="121"/>
      <c r="E811" s="121"/>
      <c r="F811" s="199"/>
      <c r="G811" s="121"/>
      <c r="H811" s="121"/>
      <c r="I811" s="197"/>
    </row>
    <row r="812" ht="15" customHeight="1">
      <c r="A812" s="198"/>
      <c r="B812" s="116"/>
      <c r="C812" s="121"/>
      <c r="D812" s="121"/>
      <c r="E812" s="121"/>
      <c r="F812" s="199"/>
      <c r="G812" s="121"/>
      <c r="H812" s="121"/>
      <c r="I812" s="197"/>
    </row>
    <row r="813" ht="15" customHeight="1">
      <c r="A813" s="198"/>
      <c r="B813" s="116"/>
      <c r="C813" s="121"/>
      <c r="D813" s="121"/>
      <c r="E813" s="121"/>
      <c r="F813" s="199"/>
      <c r="G813" s="121"/>
      <c r="H813" s="121"/>
      <c r="I813" s="197"/>
    </row>
    <row r="814" ht="15" customHeight="1">
      <c r="A814" s="198"/>
      <c r="B814" s="116"/>
      <c r="C814" s="121"/>
      <c r="D814" s="121"/>
      <c r="E814" s="121"/>
      <c r="F814" s="199"/>
      <c r="G814" s="121"/>
      <c r="H814" s="121"/>
      <c r="I814" s="197"/>
    </row>
    <row r="815" ht="15" customHeight="1">
      <c r="A815" s="198"/>
      <c r="B815" s="116"/>
      <c r="C815" s="121"/>
      <c r="D815" s="121"/>
      <c r="E815" s="121"/>
      <c r="F815" s="199"/>
      <c r="G815" s="121"/>
      <c r="H815" s="121"/>
      <c r="I815" s="197"/>
    </row>
    <row r="816" ht="15" customHeight="1">
      <c r="A816" s="198"/>
      <c r="B816" s="116"/>
      <c r="C816" s="121"/>
      <c r="D816" s="121"/>
      <c r="E816" s="121"/>
      <c r="F816" s="199"/>
      <c r="G816" s="121"/>
      <c r="H816" s="121"/>
      <c r="I816" s="197"/>
    </row>
    <row r="817" ht="15" customHeight="1">
      <c r="A817" s="198"/>
      <c r="B817" s="116"/>
      <c r="C817" s="121"/>
      <c r="D817" s="121"/>
      <c r="E817" s="121"/>
      <c r="F817" s="199"/>
      <c r="G817" s="121"/>
      <c r="H817" s="121"/>
      <c r="I817" s="197"/>
    </row>
    <row r="818" ht="15" customHeight="1">
      <c r="A818" s="198"/>
      <c r="B818" s="116"/>
      <c r="C818" s="121"/>
      <c r="D818" s="121"/>
      <c r="E818" s="121"/>
      <c r="F818" s="199"/>
      <c r="G818" s="121"/>
      <c r="H818" s="121"/>
      <c r="I818" s="197"/>
    </row>
    <row r="819" ht="15" customHeight="1">
      <c r="A819" s="198"/>
      <c r="B819" s="116"/>
      <c r="C819" s="121"/>
      <c r="D819" s="121"/>
      <c r="E819" s="121"/>
      <c r="F819" s="199"/>
      <c r="G819" s="121"/>
      <c r="H819" s="121"/>
      <c r="I819" s="197"/>
    </row>
    <row r="820" ht="15" customHeight="1">
      <c r="A820" s="198"/>
      <c r="B820" s="116"/>
      <c r="C820" s="121"/>
      <c r="D820" s="121"/>
      <c r="E820" s="121"/>
      <c r="F820" s="199"/>
      <c r="G820" s="121"/>
      <c r="H820" s="121"/>
      <c r="I820" s="197"/>
    </row>
    <row r="821" ht="15" customHeight="1">
      <c r="A821" s="198"/>
      <c r="B821" s="116"/>
      <c r="C821" s="121"/>
      <c r="D821" s="121"/>
      <c r="E821" s="121"/>
      <c r="F821" s="199"/>
      <c r="G821" s="121"/>
      <c r="H821" s="121"/>
      <c r="I821" s="197"/>
    </row>
    <row r="822" ht="15" customHeight="1">
      <c r="A822" s="198"/>
      <c r="B822" s="116"/>
      <c r="C822" s="121"/>
      <c r="D822" s="121"/>
      <c r="E822" s="121"/>
      <c r="F822" s="199"/>
      <c r="G822" s="121"/>
      <c r="H822" s="121"/>
      <c r="I822" s="197"/>
    </row>
    <row r="823" ht="15" customHeight="1">
      <c r="A823" s="198"/>
      <c r="B823" s="116"/>
      <c r="C823" s="121"/>
      <c r="D823" s="121"/>
      <c r="E823" s="121"/>
      <c r="F823" s="199"/>
      <c r="G823" s="121"/>
      <c r="H823" s="121"/>
      <c r="I823" s="197"/>
    </row>
    <row r="824" ht="15" customHeight="1">
      <c r="A824" s="198"/>
      <c r="B824" s="116"/>
      <c r="C824" s="121"/>
      <c r="D824" s="121"/>
      <c r="E824" s="121"/>
      <c r="F824" s="199"/>
      <c r="G824" s="121"/>
      <c r="H824" s="121"/>
      <c r="I824" s="197"/>
    </row>
    <row r="825" ht="15" customHeight="1">
      <c r="A825" s="198"/>
      <c r="B825" s="116"/>
      <c r="C825" s="121"/>
      <c r="D825" s="121"/>
      <c r="E825" s="121"/>
      <c r="F825" s="199"/>
      <c r="G825" s="121"/>
      <c r="H825" s="121"/>
      <c r="I825" s="197"/>
    </row>
    <row r="826" ht="15" customHeight="1">
      <c r="A826" s="198"/>
      <c r="B826" s="116"/>
      <c r="C826" s="121"/>
      <c r="D826" s="121"/>
      <c r="E826" s="121"/>
      <c r="F826" s="199"/>
      <c r="G826" s="121"/>
      <c r="H826" s="121"/>
      <c r="I826" s="197"/>
    </row>
    <row r="827" ht="15" customHeight="1">
      <c r="A827" s="198"/>
      <c r="B827" s="116"/>
      <c r="C827" s="121"/>
      <c r="D827" s="121"/>
      <c r="E827" s="121"/>
      <c r="F827" s="199"/>
      <c r="G827" s="121"/>
      <c r="H827" s="121"/>
      <c r="I827" s="197"/>
    </row>
    <row r="828" ht="15" customHeight="1">
      <c r="A828" s="198"/>
      <c r="B828" s="116"/>
      <c r="C828" s="121"/>
      <c r="D828" s="121"/>
      <c r="E828" s="121"/>
      <c r="F828" s="199"/>
      <c r="G828" s="121"/>
      <c r="H828" s="121"/>
      <c r="I828" s="197"/>
    </row>
    <row r="829" ht="15" customHeight="1">
      <c r="A829" s="198"/>
      <c r="B829" s="116"/>
      <c r="C829" s="121"/>
      <c r="D829" s="121"/>
      <c r="E829" s="121"/>
      <c r="F829" s="199"/>
      <c r="G829" s="121"/>
      <c r="H829" s="121"/>
      <c r="I829" s="197"/>
    </row>
    <row r="830" ht="15" customHeight="1">
      <c r="A830" s="198"/>
      <c r="B830" s="116"/>
      <c r="C830" s="121"/>
      <c r="D830" s="121"/>
      <c r="E830" s="121"/>
      <c r="F830" s="199"/>
      <c r="G830" s="121"/>
      <c r="H830" s="121"/>
      <c r="I830" s="197"/>
    </row>
    <row r="831" ht="15" customHeight="1">
      <c r="A831" s="198"/>
      <c r="B831" s="116"/>
      <c r="C831" s="121"/>
      <c r="D831" s="121"/>
      <c r="E831" s="121"/>
      <c r="F831" s="199"/>
      <c r="G831" s="121"/>
      <c r="H831" s="121"/>
      <c r="I831" s="197"/>
    </row>
    <row r="832" ht="15" customHeight="1">
      <c r="A832" s="198"/>
      <c r="B832" s="116"/>
      <c r="C832" s="121"/>
      <c r="D832" s="121"/>
      <c r="E832" s="121"/>
      <c r="F832" s="199"/>
      <c r="G832" s="121"/>
      <c r="H832" s="121"/>
      <c r="I832" s="197"/>
    </row>
    <row r="833" ht="15" customHeight="1">
      <c r="A833" s="198"/>
      <c r="B833" s="116"/>
      <c r="C833" s="121"/>
      <c r="D833" s="121"/>
      <c r="E833" s="121"/>
      <c r="F833" s="199"/>
      <c r="G833" s="121"/>
      <c r="H833" s="121"/>
      <c r="I833" s="197"/>
    </row>
    <row r="834" ht="15" customHeight="1">
      <c r="A834" s="198"/>
      <c r="B834" s="116"/>
      <c r="C834" s="121"/>
      <c r="D834" s="121"/>
      <c r="E834" s="121"/>
      <c r="F834" s="199"/>
      <c r="G834" s="121"/>
      <c r="H834" s="121"/>
      <c r="I834" s="197"/>
    </row>
    <row r="835" ht="15" customHeight="1">
      <c r="A835" s="198"/>
      <c r="B835" s="116"/>
      <c r="C835" s="121"/>
      <c r="D835" s="121"/>
      <c r="E835" s="121"/>
      <c r="F835" s="199"/>
      <c r="G835" s="121"/>
      <c r="H835" s="121"/>
      <c r="I835" s="197"/>
    </row>
    <row r="836" ht="15" customHeight="1">
      <c r="A836" s="198"/>
      <c r="B836" s="116"/>
      <c r="C836" s="121"/>
      <c r="D836" s="121"/>
      <c r="E836" s="121"/>
      <c r="F836" s="199"/>
      <c r="G836" s="121"/>
      <c r="H836" s="121"/>
      <c r="I836" s="197"/>
    </row>
    <row r="837" ht="15" customHeight="1">
      <c r="A837" s="198"/>
      <c r="B837" s="116"/>
      <c r="C837" s="121"/>
      <c r="D837" s="121"/>
      <c r="E837" s="121"/>
      <c r="F837" s="199"/>
      <c r="G837" s="121"/>
      <c r="H837" s="121"/>
      <c r="I837" s="197"/>
    </row>
    <row r="838" ht="15" customHeight="1">
      <c r="A838" s="198"/>
      <c r="B838" s="116"/>
      <c r="C838" s="121"/>
      <c r="D838" s="121"/>
      <c r="E838" s="121"/>
      <c r="F838" s="199"/>
      <c r="G838" s="121"/>
      <c r="H838" s="121"/>
      <c r="I838" s="197"/>
    </row>
    <row r="839" ht="15" customHeight="1">
      <c r="A839" s="198"/>
      <c r="B839" s="116"/>
      <c r="C839" s="121"/>
      <c r="D839" s="121"/>
      <c r="E839" s="121"/>
      <c r="F839" s="199"/>
      <c r="G839" s="121"/>
      <c r="H839" s="121"/>
      <c r="I839" s="197"/>
    </row>
    <row r="840" ht="15" customHeight="1">
      <c r="A840" s="198"/>
      <c r="B840" s="116"/>
      <c r="C840" s="121"/>
      <c r="D840" s="121"/>
      <c r="E840" s="121"/>
      <c r="F840" s="199"/>
      <c r="G840" s="121"/>
      <c r="H840" s="121"/>
      <c r="I840" s="197"/>
    </row>
    <row r="841" ht="15" customHeight="1">
      <c r="A841" s="198"/>
      <c r="B841" s="116"/>
      <c r="C841" s="121"/>
      <c r="D841" s="121"/>
      <c r="E841" s="121"/>
      <c r="F841" s="199"/>
      <c r="G841" s="121"/>
      <c r="H841" s="121"/>
      <c r="I841" s="197"/>
    </row>
    <row r="842" ht="15" customHeight="1">
      <c r="A842" s="198"/>
      <c r="B842" s="116"/>
      <c r="C842" s="121"/>
      <c r="D842" s="121"/>
      <c r="E842" s="121"/>
      <c r="F842" s="199"/>
      <c r="G842" s="121"/>
      <c r="H842" s="121"/>
      <c r="I842" s="197"/>
    </row>
    <row r="843" ht="15" customHeight="1">
      <c r="A843" s="198"/>
      <c r="B843" s="116"/>
      <c r="C843" s="121"/>
      <c r="D843" s="121"/>
      <c r="E843" s="121"/>
      <c r="F843" s="199"/>
      <c r="G843" s="121"/>
      <c r="H843" s="121"/>
      <c r="I843" s="197"/>
    </row>
    <row r="844" ht="15" customHeight="1">
      <c r="A844" s="198"/>
      <c r="B844" s="116"/>
      <c r="C844" s="121"/>
      <c r="D844" s="121"/>
      <c r="E844" s="121"/>
      <c r="F844" s="199"/>
      <c r="G844" s="121"/>
      <c r="H844" s="121"/>
      <c r="I844" s="197"/>
    </row>
    <row r="845" ht="15" customHeight="1">
      <c r="A845" s="198"/>
      <c r="B845" s="116"/>
      <c r="C845" s="121"/>
      <c r="D845" s="121"/>
      <c r="E845" s="121"/>
      <c r="F845" s="199"/>
      <c r="G845" s="121"/>
      <c r="H845" s="121"/>
      <c r="I845" s="197"/>
    </row>
    <row r="846" ht="15" customHeight="1">
      <c r="A846" s="198"/>
      <c r="B846" s="116"/>
      <c r="C846" s="121"/>
      <c r="D846" s="121"/>
      <c r="E846" s="121"/>
      <c r="F846" s="199"/>
      <c r="G846" s="121"/>
      <c r="H846" s="121"/>
      <c r="I846" s="197"/>
    </row>
    <row r="847" ht="15" customHeight="1">
      <c r="A847" s="198"/>
      <c r="B847" s="116"/>
      <c r="C847" s="121"/>
      <c r="D847" s="121"/>
      <c r="E847" s="121"/>
      <c r="F847" s="199"/>
      <c r="G847" s="121"/>
      <c r="H847" s="121"/>
      <c r="I847" s="197"/>
    </row>
    <row r="848" ht="15" customHeight="1">
      <c r="A848" s="198"/>
      <c r="B848" s="116"/>
      <c r="C848" s="121"/>
      <c r="D848" s="121"/>
      <c r="E848" s="121"/>
      <c r="F848" s="199"/>
      <c r="G848" s="121"/>
      <c r="H848" s="121"/>
      <c r="I848" s="197"/>
    </row>
    <row r="849" ht="15" customHeight="1">
      <c r="A849" s="198"/>
      <c r="B849" s="116"/>
      <c r="C849" s="121"/>
      <c r="D849" s="121"/>
      <c r="E849" s="121"/>
      <c r="F849" s="199"/>
      <c r="G849" s="121"/>
      <c r="H849" s="121"/>
      <c r="I849" s="197"/>
    </row>
    <row r="850" ht="15" customHeight="1">
      <c r="A850" s="198"/>
      <c r="B850" s="116"/>
      <c r="C850" s="121"/>
      <c r="D850" s="121"/>
      <c r="E850" s="121"/>
      <c r="F850" s="199"/>
      <c r="G850" s="121"/>
      <c r="H850" s="121"/>
      <c r="I850" s="197"/>
    </row>
    <row r="851" ht="15" customHeight="1">
      <c r="A851" s="198"/>
      <c r="B851" s="116"/>
      <c r="C851" s="121"/>
      <c r="D851" s="121"/>
      <c r="E851" s="121"/>
      <c r="F851" s="199"/>
      <c r="G851" s="121"/>
      <c r="H851" s="121"/>
      <c r="I851" s="197"/>
    </row>
    <row r="852" ht="15" customHeight="1">
      <c r="A852" s="198"/>
      <c r="B852" s="116"/>
      <c r="C852" s="121"/>
      <c r="D852" s="121"/>
      <c r="E852" s="121"/>
      <c r="F852" s="199"/>
      <c r="G852" s="121"/>
      <c r="H852" s="121"/>
      <c r="I852" s="197"/>
    </row>
    <row r="853" ht="15" customHeight="1">
      <c r="A853" s="198"/>
      <c r="B853" s="116"/>
      <c r="C853" s="121"/>
      <c r="D853" s="121"/>
      <c r="E853" s="121"/>
      <c r="F853" s="199"/>
      <c r="G853" s="121"/>
      <c r="H853" s="121"/>
      <c r="I853" s="197"/>
    </row>
    <row r="854" ht="15" customHeight="1">
      <c r="A854" s="198"/>
      <c r="B854" s="116"/>
      <c r="C854" s="121"/>
      <c r="D854" s="121"/>
      <c r="E854" s="121"/>
      <c r="F854" s="199"/>
      <c r="G854" s="121"/>
      <c r="H854" s="121"/>
      <c r="I854" s="197"/>
    </row>
    <row r="855" ht="15" customHeight="1">
      <c r="A855" s="198"/>
      <c r="B855" s="116"/>
      <c r="C855" s="121"/>
      <c r="D855" s="121"/>
      <c r="E855" s="121"/>
      <c r="F855" s="199"/>
      <c r="G855" s="121"/>
      <c r="H855" s="121"/>
      <c r="I855" s="197"/>
    </row>
    <row r="856" ht="15" customHeight="1">
      <c r="A856" s="198"/>
      <c r="B856" s="116"/>
      <c r="C856" s="121"/>
      <c r="D856" s="121"/>
      <c r="E856" s="121"/>
      <c r="F856" s="199"/>
      <c r="G856" s="121"/>
      <c r="H856" s="121"/>
      <c r="I856" s="197"/>
    </row>
    <row r="857" ht="15" customHeight="1">
      <c r="A857" s="198"/>
      <c r="B857" s="116"/>
      <c r="C857" s="121"/>
      <c r="D857" s="121"/>
      <c r="E857" s="121"/>
      <c r="F857" s="199"/>
      <c r="G857" s="121"/>
      <c r="H857" s="121"/>
      <c r="I857" s="197"/>
    </row>
    <row r="858" ht="15" customHeight="1">
      <c r="A858" s="198"/>
      <c r="B858" s="116"/>
      <c r="C858" s="121"/>
      <c r="D858" s="121"/>
      <c r="E858" s="121"/>
      <c r="F858" s="199"/>
      <c r="G858" s="121"/>
      <c r="H858" s="121"/>
      <c r="I858" s="197"/>
    </row>
    <row r="859" ht="15" customHeight="1">
      <c r="A859" s="198"/>
      <c r="B859" s="116"/>
      <c r="C859" s="121"/>
      <c r="D859" s="121"/>
      <c r="E859" s="121"/>
      <c r="F859" s="199"/>
      <c r="G859" s="121"/>
      <c r="H859" s="121"/>
      <c r="I859" s="197"/>
    </row>
    <row r="860" ht="15" customHeight="1">
      <c r="A860" s="198"/>
      <c r="B860" s="116"/>
      <c r="C860" s="121"/>
      <c r="D860" s="121"/>
      <c r="E860" s="121"/>
      <c r="F860" s="199"/>
      <c r="G860" s="121"/>
      <c r="H860" s="121"/>
      <c r="I860" s="197"/>
    </row>
    <row r="861" ht="15" customHeight="1">
      <c r="A861" s="198"/>
      <c r="B861" s="116"/>
      <c r="C861" s="121"/>
      <c r="D861" s="121"/>
      <c r="E861" s="121"/>
      <c r="F861" s="199"/>
      <c r="G861" s="121"/>
      <c r="H861" s="121"/>
      <c r="I861" s="197"/>
    </row>
    <row r="862" ht="15" customHeight="1">
      <c r="A862" s="198"/>
      <c r="B862" s="116"/>
      <c r="C862" s="121"/>
      <c r="D862" s="121"/>
      <c r="E862" s="121"/>
      <c r="F862" s="199"/>
      <c r="G862" s="121"/>
      <c r="H862" s="121"/>
      <c r="I862" s="197"/>
    </row>
    <row r="863" ht="15" customHeight="1">
      <c r="A863" s="198"/>
      <c r="B863" s="116"/>
      <c r="C863" s="121"/>
      <c r="D863" s="121"/>
      <c r="E863" s="121"/>
      <c r="F863" s="199"/>
      <c r="G863" s="121"/>
      <c r="H863" s="121"/>
      <c r="I863" s="197"/>
    </row>
    <row r="864" ht="15" customHeight="1">
      <c r="A864" s="198"/>
      <c r="B864" s="116"/>
      <c r="C864" s="121"/>
      <c r="D864" s="121"/>
      <c r="E864" s="121"/>
      <c r="F864" s="199"/>
      <c r="G864" s="121"/>
      <c r="H864" s="121"/>
      <c r="I864" s="197"/>
    </row>
    <row r="865" ht="15" customHeight="1">
      <c r="A865" s="198"/>
      <c r="B865" s="116"/>
      <c r="C865" s="121"/>
      <c r="D865" s="121"/>
      <c r="E865" s="121"/>
      <c r="F865" s="199"/>
      <c r="G865" s="121"/>
      <c r="H865" s="121"/>
      <c r="I865" s="197"/>
    </row>
    <row r="866" ht="15" customHeight="1">
      <c r="A866" s="198"/>
      <c r="B866" s="116"/>
      <c r="C866" s="121"/>
      <c r="D866" s="121"/>
      <c r="E866" s="121"/>
      <c r="F866" s="199"/>
      <c r="G866" s="121"/>
      <c r="H866" s="121"/>
      <c r="I866" s="197"/>
    </row>
    <row r="867" ht="15" customHeight="1">
      <c r="A867" s="198"/>
      <c r="B867" s="116"/>
      <c r="C867" s="121"/>
      <c r="D867" s="121"/>
      <c r="E867" s="121"/>
      <c r="F867" s="199"/>
      <c r="G867" s="121"/>
      <c r="H867" s="121"/>
      <c r="I867" s="197"/>
    </row>
    <row r="868" ht="15" customHeight="1">
      <c r="A868" s="198"/>
      <c r="B868" s="116"/>
      <c r="C868" s="121"/>
      <c r="D868" s="121"/>
      <c r="E868" s="121"/>
      <c r="F868" s="199"/>
      <c r="G868" s="121"/>
      <c r="H868" s="121"/>
      <c r="I868" s="197"/>
    </row>
    <row r="869" ht="15" customHeight="1">
      <c r="A869" s="198"/>
      <c r="B869" s="116"/>
      <c r="C869" s="121"/>
      <c r="D869" s="121"/>
      <c r="E869" s="121"/>
      <c r="F869" s="199"/>
      <c r="G869" s="121"/>
      <c r="H869" s="121"/>
      <c r="I869" s="197"/>
    </row>
    <row r="870" ht="15" customHeight="1">
      <c r="A870" s="198"/>
      <c r="B870" s="116"/>
      <c r="C870" s="121"/>
      <c r="D870" s="121"/>
      <c r="E870" s="121"/>
      <c r="F870" s="199"/>
      <c r="G870" s="121"/>
      <c r="H870" s="121"/>
      <c r="I870" s="197"/>
    </row>
    <row r="871" ht="15" customHeight="1">
      <c r="A871" s="198"/>
      <c r="B871" s="116"/>
      <c r="C871" s="121"/>
      <c r="D871" s="121"/>
      <c r="E871" s="121"/>
      <c r="F871" s="199"/>
      <c r="G871" s="121"/>
      <c r="H871" s="121"/>
      <c r="I871" s="197"/>
    </row>
    <row r="872" ht="15" customHeight="1">
      <c r="A872" s="198"/>
      <c r="B872" s="116"/>
      <c r="C872" s="121"/>
      <c r="D872" s="121"/>
      <c r="E872" s="121"/>
      <c r="F872" s="199"/>
      <c r="G872" s="121"/>
      <c r="H872" s="121"/>
      <c r="I872" s="197"/>
    </row>
    <row r="873" ht="15" customHeight="1">
      <c r="A873" s="198"/>
      <c r="B873" s="116"/>
      <c r="C873" s="121"/>
      <c r="D873" s="121"/>
      <c r="E873" s="121"/>
      <c r="F873" s="199"/>
      <c r="G873" s="121"/>
      <c r="H873" s="121"/>
      <c r="I873" s="197"/>
    </row>
    <row r="874" ht="15" customHeight="1">
      <c r="A874" s="198"/>
      <c r="B874" s="116"/>
      <c r="C874" s="121"/>
      <c r="D874" s="121"/>
      <c r="E874" s="121"/>
      <c r="F874" s="199"/>
      <c r="G874" s="121"/>
      <c r="H874" s="121"/>
      <c r="I874" s="197"/>
    </row>
    <row r="875" ht="15" customHeight="1">
      <c r="A875" s="198"/>
      <c r="B875" s="116"/>
      <c r="C875" s="121"/>
      <c r="D875" s="121"/>
      <c r="E875" s="121"/>
      <c r="F875" s="199"/>
      <c r="G875" s="121"/>
      <c r="H875" s="121"/>
      <c r="I875" s="197"/>
    </row>
    <row r="876" ht="15" customHeight="1">
      <c r="A876" s="198"/>
      <c r="B876" s="116"/>
      <c r="C876" s="121"/>
      <c r="D876" s="121"/>
      <c r="E876" s="121"/>
      <c r="F876" s="199"/>
      <c r="G876" s="121"/>
      <c r="H876" s="121"/>
      <c r="I876" s="197"/>
    </row>
    <row r="877" ht="15" customHeight="1">
      <c r="A877" s="198"/>
      <c r="B877" s="116"/>
      <c r="C877" s="121"/>
      <c r="D877" s="121"/>
      <c r="E877" s="121"/>
      <c r="F877" s="199"/>
      <c r="G877" s="121"/>
      <c r="H877" s="121"/>
      <c r="I877" s="197"/>
    </row>
    <row r="878" ht="15" customHeight="1">
      <c r="A878" s="198"/>
      <c r="B878" s="116"/>
      <c r="C878" s="121"/>
      <c r="D878" s="121"/>
      <c r="E878" s="121"/>
      <c r="F878" s="199"/>
      <c r="G878" s="121"/>
      <c r="H878" s="121"/>
      <c r="I878" s="197"/>
    </row>
    <row r="879" ht="15" customHeight="1">
      <c r="A879" s="198"/>
      <c r="B879" s="116"/>
      <c r="C879" s="121"/>
      <c r="D879" s="121"/>
      <c r="E879" s="121"/>
      <c r="F879" s="199"/>
      <c r="G879" s="121"/>
      <c r="H879" s="121"/>
      <c r="I879" s="197"/>
    </row>
    <row r="880" ht="15" customHeight="1">
      <c r="A880" s="198"/>
      <c r="B880" s="116"/>
      <c r="C880" s="121"/>
      <c r="D880" s="121"/>
      <c r="E880" s="121"/>
      <c r="F880" s="199"/>
      <c r="G880" s="121"/>
      <c r="H880" s="121"/>
      <c r="I880" s="197"/>
    </row>
    <row r="881" ht="15" customHeight="1">
      <c r="A881" s="198"/>
      <c r="B881" s="116"/>
      <c r="C881" s="121"/>
      <c r="D881" s="121"/>
      <c r="E881" s="121"/>
      <c r="F881" s="199"/>
      <c r="G881" s="121"/>
      <c r="H881" s="121"/>
      <c r="I881" s="197"/>
    </row>
    <row r="882" ht="15" customHeight="1">
      <c r="A882" s="198"/>
      <c r="B882" s="116"/>
      <c r="C882" s="121"/>
      <c r="D882" s="121"/>
      <c r="E882" s="121"/>
      <c r="F882" s="199"/>
      <c r="G882" s="121"/>
      <c r="H882" s="121"/>
      <c r="I882" s="197"/>
    </row>
    <row r="883" ht="15" customHeight="1">
      <c r="A883" s="198"/>
      <c r="B883" s="116"/>
      <c r="C883" s="121"/>
      <c r="D883" s="121"/>
      <c r="E883" s="121"/>
      <c r="F883" s="199"/>
      <c r="G883" s="121"/>
      <c r="H883" s="121"/>
      <c r="I883" s="197"/>
    </row>
    <row r="884" ht="15" customHeight="1">
      <c r="A884" s="198"/>
      <c r="B884" s="116"/>
      <c r="C884" s="121"/>
      <c r="D884" s="121"/>
      <c r="E884" s="121"/>
      <c r="F884" s="199"/>
      <c r="G884" s="121"/>
      <c r="H884" s="121"/>
      <c r="I884" s="197"/>
    </row>
    <row r="885" ht="15" customHeight="1">
      <c r="A885" s="198"/>
      <c r="B885" s="116"/>
      <c r="C885" s="121"/>
      <c r="D885" s="121"/>
      <c r="E885" s="121"/>
      <c r="F885" s="199"/>
      <c r="G885" s="121"/>
      <c r="H885" s="121"/>
      <c r="I885" s="197"/>
    </row>
    <row r="886" ht="15" customHeight="1">
      <c r="A886" s="198"/>
      <c r="B886" s="116"/>
      <c r="C886" s="121"/>
      <c r="D886" s="121"/>
      <c r="E886" s="121"/>
      <c r="F886" s="199"/>
      <c r="G886" s="121"/>
      <c r="H886" s="121"/>
      <c r="I886" s="197"/>
    </row>
    <row r="887" ht="15" customHeight="1">
      <c r="A887" s="198"/>
      <c r="B887" s="116"/>
      <c r="C887" s="121"/>
      <c r="D887" s="121"/>
      <c r="E887" s="121"/>
      <c r="F887" s="199"/>
      <c r="G887" s="121"/>
      <c r="H887" s="121"/>
      <c r="I887" s="197"/>
    </row>
    <row r="888" ht="15" customHeight="1">
      <c r="A888" s="198"/>
      <c r="B888" s="116"/>
      <c r="C888" s="121"/>
      <c r="D888" s="121"/>
      <c r="E888" s="121"/>
      <c r="F888" s="199"/>
      <c r="G888" s="121"/>
      <c r="H888" s="121"/>
      <c r="I888" s="197"/>
    </row>
    <row r="889" ht="15" customHeight="1">
      <c r="A889" s="198"/>
      <c r="B889" s="116"/>
      <c r="C889" s="121"/>
      <c r="D889" s="121"/>
      <c r="E889" s="121"/>
      <c r="F889" s="199"/>
      <c r="G889" s="121"/>
      <c r="H889" s="121"/>
      <c r="I889" s="197"/>
    </row>
    <row r="890" ht="15" customHeight="1">
      <c r="A890" s="198"/>
      <c r="B890" s="116"/>
      <c r="C890" s="121"/>
      <c r="D890" s="121"/>
      <c r="E890" s="121"/>
      <c r="F890" s="199"/>
      <c r="G890" s="121"/>
      <c r="H890" s="121"/>
      <c r="I890" s="197"/>
    </row>
    <row r="891" ht="15" customHeight="1">
      <c r="A891" s="198"/>
      <c r="B891" s="116"/>
      <c r="C891" s="121"/>
      <c r="D891" s="121"/>
      <c r="E891" s="121"/>
      <c r="F891" s="199"/>
      <c r="G891" s="121"/>
      <c r="H891" s="121"/>
      <c r="I891" s="197"/>
    </row>
    <row r="892" ht="15" customHeight="1">
      <c r="A892" s="198"/>
      <c r="B892" s="116"/>
      <c r="C892" s="121"/>
      <c r="D892" s="121"/>
      <c r="E892" s="121"/>
      <c r="F892" s="199"/>
      <c r="G892" s="121"/>
      <c r="H892" s="121"/>
      <c r="I892" s="197"/>
    </row>
    <row r="893" ht="15" customHeight="1">
      <c r="A893" s="198"/>
      <c r="B893" s="116"/>
      <c r="C893" s="121"/>
      <c r="D893" s="121"/>
      <c r="E893" s="121"/>
      <c r="F893" s="199"/>
      <c r="G893" s="121"/>
      <c r="H893" s="121"/>
      <c r="I893" s="197"/>
    </row>
    <row r="894" ht="15" customHeight="1">
      <c r="A894" s="198"/>
      <c r="B894" s="116"/>
      <c r="C894" s="121"/>
      <c r="D894" s="121"/>
      <c r="E894" s="121"/>
      <c r="F894" s="199"/>
      <c r="G894" s="121"/>
      <c r="H894" s="121"/>
      <c r="I894" s="197"/>
    </row>
    <row r="895" ht="15" customHeight="1">
      <c r="A895" s="198"/>
      <c r="B895" s="116"/>
      <c r="C895" s="121"/>
      <c r="D895" s="121"/>
      <c r="E895" s="121"/>
      <c r="F895" s="199"/>
      <c r="G895" s="121"/>
      <c r="H895" s="121"/>
      <c r="I895" s="197"/>
    </row>
    <row r="896" ht="15" customHeight="1">
      <c r="A896" s="198"/>
      <c r="B896" s="116"/>
      <c r="C896" s="121"/>
      <c r="D896" s="121"/>
      <c r="E896" s="121"/>
      <c r="F896" s="199"/>
      <c r="G896" s="121"/>
      <c r="H896" s="121"/>
      <c r="I896" s="197"/>
    </row>
    <row r="897" ht="15" customHeight="1">
      <c r="A897" s="198"/>
      <c r="B897" s="116"/>
      <c r="C897" s="121"/>
      <c r="D897" s="121"/>
      <c r="E897" s="121"/>
      <c r="F897" s="199"/>
      <c r="G897" s="121"/>
      <c r="H897" s="121"/>
      <c r="I897" s="197"/>
    </row>
    <row r="898" ht="15" customHeight="1">
      <c r="A898" s="198"/>
      <c r="B898" s="116"/>
      <c r="C898" s="121"/>
      <c r="D898" s="121"/>
      <c r="E898" s="121"/>
      <c r="F898" s="199"/>
      <c r="G898" s="121"/>
      <c r="H898" s="121"/>
      <c r="I898" s="197"/>
    </row>
    <row r="899" ht="15" customHeight="1">
      <c r="A899" s="198"/>
      <c r="B899" s="116"/>
      <c r="C899" s="121"/>
      <c r="D899" s="121"/>
      <c r="E899" s="121"/>
      <c r="F899" s="199"/>
      <c r="G899" s="121"/>
      <c r="H899" s="121"/>
      <c r="I899" s="197"/>
    </row>
    <row r="900" ht="15" customHeight="1">
      <c r="A900" s="198"/>
      <c r="B900" s="116"/>
      <c r="C900" s="121"/>
      <c r="D900" s="121"/>
      <c r="E900" s="121"/>
      <c r="F900" s="199"/>
      <c r="G900" s="121"/>
      <c r="H900" s="121"/>
      <c r="I900" s="197"/>
    </row>
    <row r="901" ht="15" customHeight="1">
      <c r="A901" s="198"/>
      <c r="B901" s="116"/>
      <c r="C901" s="121"/>
      <c r="D901" s="121"/>
      <c r="E901" s="121"/>
      <c r="F901" s="199"/>
      <c r="G901" s="121"/>
      <c r="H901" s="121"/>
      <c r="I901" s="197"/>
    </row>
    <row r="902" ht="15" customHeight="1">
      <c r="A902" s="198"/>
      <c r="B902" s="116"/>
      <c r="C902" s="121"/>
      <c r="D902" s="121"/>
      <c r="E902" s="121"/>
      <c r="F902" s="199"/>
      <c r="G902" s="121"/>
      <c r="H902" s="121"/>
      <c r="I902" s="197"/>
    </row>
    <row r="903" ht="15" customHeight="1">
      <c r="A903" s="198"/>
      <c r="B903" s="116"/>
      <c r="C903" s="121"/>
      <c r="D903" s="121"/>
      <c r="E903" s="121"/>
      <c r="F903" s="199"/>
      <c r="G903" s="121"/>
      <c r="H903" s="121"/>
      <c r="I903" s="197"/>
    </row>
    <row r="904" ht="15" customHeight="1">
      <c r="A904" s="198"/>
      <c r="B904" s="116"/>
      <c r="C904" s="121"/>
      <c r="D904" s="121"/>
      <c r="E904" s="121"/>
      <c r="F904" s="199"/>
      <c r="G904" s="121"/>
      <c r="H904" s="121"/>
      <c r="I904" s="197"/>
    </row>
    <row r="905" ht="15" customHeight="1">
      <c r="A905" s="198"/>
      <c r="B905" s="116"/>
      <c r="C905" s="121"/>
      <c r="D905" s="121"/>
      <c r="E905" s="121"/>
      <c r="F905" s="199"/>
      <c r="G905" s="121"/>
      <c r="H905" s="121"/>
      <c r="I905" s="197"/>
    </row>
    <row r="906" ht="15" customHeight="1">
      <c r="A906" s="198"/>
      <c r="B906" s="116"/>
      <c r="C906" s="121"/>
      <c r="D906" s="121"/>
      <c r="E906" s="121"/>
      <c r="F906" s="199"/>
      <c r="G906" s="121"/>
      <c r="H906" s="121"/>
      <c r="I906" s="197"/>
    </row>
    <row r="907" ht="15" customHeight="1">
      <c r="A907" s="198"/>
      <c r="B907" s="116"/>
      <c r="C907" s="121"/>
      <c r="D907" s="121"/>
      <c r="E907" s="121"/>
      <c r="F907" s="199"/>
      <c r="G907" s="121"/>
      <c r="H907" s="121"/>
      <c r="I907" s="197"/>
    </row>
    <row r="908" ht="15" customHeight="1">
      <c r="A908" s="198"/>
      <c r="B908" s="116"/>
      <c r="C908" s="121"/>
      <c r="D908" s="121"/>
      <c r="E908" s="121"/>
      <c r="F908" s="199"/>
      <c r="G908" s="121"/>
      <c r="H908" s="121"/>
      <c r="I908" s="197"/>
    </row>
    <row r="909" ht="15" customHeight="1">
      <c r="A909" s="198"/>
      <c r="B909" s="116"/>
      <c r="C909" s="121"/>
      <c r="D909" s="121"/>
      <c r="E909" s="121"/>
      <c r="F909" s="199"/>
      <c r="G909" s="121"/>
      <c r="H909" s="121"/>
      <c r="I909" s="197"/>
    </row>
    <row r="910" ht="15" customHeight="1">
      <c r="A910" s="198"/>
      <c r="B910" s="116"/>
      <c r="C910" s="121"/>
      <c r="D910" s="121"/>
      <c r="E910" s="121"/>
      <c r="F910" s="199"/>
      <c r="G910" s="121"/>
      <c r="H910" s="121"/>
      <c r="I910" s="197"/>
    </row>
    <row r="911" ht="15" customHeight="1">
      <c r="A911" s="198"/>
      <c r="B911" s="116"/>
      <c r="C911" s="121"/>
      <c r="D911" s="121"/>
      <c r="E911" s="121"/>
      <c r="F911" s="199"/>
      <c r="G911" s="121"/>
      <c r="H911" s="121"/>
      <c r="I911" s="197"/>
    </row>
    <row r="912" ht="15" customHeight="1">
      <c r="A912" s="198"/>
      <c r="B912" s="116"/>
      <c r="C912" s="121"/>
      <c r="D912" s="121"/>
      <c r="E912" s="121"/>
      <c r="F912" s="199"/>
      <c r="G912" s="121"/>
      <c r="H912" s="121"/>
      <c r="I912" s="197"/>
    </row>
    <row r="913" ht="15" customHeight="1">
      <c r="A913" s="198"/>
      <c r="B913" s="116"/>
      <c r="C913" s="121"/>
      <c r="D913" s="121"/>
      <c r="E913" s="121"/>
      <c r="F913" s="199"/>
      <c r="G913" s="121"/>
      <c r="H913" s="121"/>
      <c r="I913" s="197"/>
    </row>
    <row r="914" ht="15" customHeight="1">
      <c r="A914" s="198"/>
      <c r="B914" s="116"/>
      <c r="C914" s="121"/>
      <c r="D914" s="121"/>
      <c r="E914" s="121"/>
      <c r="F914" s="199"/>
      <c r="G914" s="121"/>
      <c r="H914" s="121"/>
      <c r="I914" s="197"/>
    </row>
    <row r="915" ht="15" customHeight="1">
      <c r="A915" s="198"/>
      <c r="B915" s="116"/>
      <c r="C915" s="121"/>
      <c r="D915" s="121"/>
      <c r="E915" s="121"/>
      <c r="F915" s="199"/>
      <c r="G915" s="121"/>
      <c r="H915" s="121"/>
      <c r="I915" s="197"/>
    </row>
    <row r="916" ht="15" customHeight="1">
      <c r="A916" s="198"/>
      <c r="B916" s="116"/>
      <c r="C916" s="121"/>
      <c r="D916" s="121"/>
      <c r="E916" s="121"/>
      <c r="F916" s="199"/>
      <c r="G916" s="121"/>
      <c r="H916" s="121"/>
      <c r="I916" s="197"/>
    </row>
    <row r="917" ht="15" customHeight="1">
      <c r="A917" s="198"/>
      <c r="B917" s="116"/>
      <c r="C917" s="121"/>
      <c r="D917" s="121"/>
      <c r="E917" s="121"/>
      <c r="F917" s="199"/>
      <c r="G917" s="121"/>
      <c r="H917" s="121"/>
      <c r="I917" s="197"/>
    </row>
    <row r="918" ht="15" customHeight="1">
      <c r="A918" s="198"/>
      <c r="B918" s="116"/>
      <c r="C918" s="121"/>
      <c r="D918" s="121"/>
      <c r="E918" s="121"/>
      <c r="F918" s="199"/>
      <c r="G918" s="121"/>
      <c r="H918" s="121"/>
      <c r="I918" s="197"/>
    </row>
    <row r="919" ht="15" customHeight="1">
      <c r="A919" s="198"/>
      <c r="B919" s="116"/>
      <c r="C919" s="121"/>
      <c r="D919" s="121"/>
      <c r="E919" s="121"/>
      <c r="F919" s="199"/>
      <c r="G919" s="121"/>
      <c r="H919" s="121"/>
      <c r="I919" s="197"/>
    </row>
    <row r="920" ht="15" customHeight="1">
      <c r="A920" s="198"/>
      <c r="B920" s="116"/>
      <c r="C920" s="121"/>
      <c r="D920" s="121"/>
      <c r="E920" s="121"/>
      <c r="F920" s="199"/>
      <c r="G920" s="121"/>
      <c r="H920" s="121"/>
      <c r="I920" s="197"/>
    </row>
    <row r="921" ht="15" customHeight="1">
      <c r="A921" s="198"/>
      <c r="B921" s="116"/>
      <c r="C921" s="121"/>
      <c r="D921" s="121"/>
      <c r="E921" s="121"/>
      <c r="F921" s="199"/>
      <c r="G921" s="121"/>
      <c r="H921" s="121"/>
      <c r="I921" s="197"/>
    </row>
    <row r="922" ht="15" customHeight="1">
      <c r="A922" s="198"/>
      <c r="B922" s="116"/>
      <c r="C922" s="121"/>
      <c r="D922" s="121"/>
      <c r="E922" s="121"/>
      <c r="F922" s="199"/>
      <c r="G922" s="121"/>
      <c r="H922" s="121"/>
      <c r="I922" s="197"/>
    </row>
    <row r="923" ht="15" customHeight="1">
      <c r="A923" s="198"/>
      <c r="B923" s="116"/>
      <c r="C923" s="121"/>
      <c r="D923" s="121"/>
      <c r="E923" s="121"/>
      <c r="F923" s="199"/>
      <c r="G923" s="121"/>
      <c r="H923" s="121"/>
      <c r="I923" s="197"/>
    </row>
    <row r="924" ht="15" customHeight="1">
      <c r="A924" s="198"/>
      <c r="B924" s="116"/>
      <c r="C924" s="121"/>
      <c r="D924" s="121"/>
      <c r="E924" s="121"/>
      <c r="F924" s="199"/>
      <c r="G924" s="121"/>
      <c r="H924" s="121"/>
      <c r="I924" s="197"/>
    </row>
    <row r="925" ht="15" customHeight="1">
      <c r="A925" s="198"/>
      <c r="B925" s="116"/>
      <c r="C925" s="121"/>
      <c r="D925" s="121"/>
      <c r="E925" s="121"/>
      <c r="F925" s="199"/>
      <c r="G925" s="121"/>
      <c r="H925" s="121"/>
      <c r="I925" s="197"/>
    </row>
    <row r="926" ht="15" customHeight="1">
      <c r="A926" s="198"/>
      <c r="B926" s="116"/>
      <c r="C926" s="121"/>
      <c r="D926" s="121"/>
      <c r="E926" s="121"/>
      <c r="F926" s="199"/>
      <c r="G926" s="121"/>
      <c r="H926" s="121"/>
      <c r="I926" s="197"/>
    </row>
    <row r="927" ht="15" customHeight="1">
      <c r="A927" s="198"/>
      <c r="B927" s="116"/>
      <c r="C927" s="121"/>
      <c r="D927" s="121"/>
      <c r="E927" s="121"/>
      <c r="F927" s="199"/>
      <c r="G927" s="121"/>
      <c r="H927" s="121"/>
      <c r="I927" s="197"/>
    </row>
    <row r="928" ht="15" customHeight="1">
      <c r="A928" s="198"/>
      <c r="B928" s="116"/>
      <c r="C928" s="121"/>
      <c r="D928" s="121"/>
      <c r="E928" s="121"/>
      <c r="F928" s="199"/>
      <c r="G928" s="121"/>
      <c r="H928" s="121"/>
      <c r="I928" s="197"/>
    </row>
    <row r="929" ht="15" customHeight="1">
      <c r="A929" s="198"/>
      <c r="B929" s="116"/>
      <c r="C929" s="121"/>
      <c r="D929" s="121"/>
      <c r="E929" s="121"/>
      <c r="F929" s="199"/>
      <c r="G929" s="121"/>
      <c r="H929" s="121"/>
      <c r="I929" s="197"/>
    </row>
    <row r="930" ht="15" customHeight="1">
      <c r="A930" s="198"/>
      <c r="B930" s="116"/>
      <c r="C930" s="121"/>
      <c r="D930" s="121"/>
      <c r="E930" s="121"/>
      <c r="F930" s="199"/>
      <c r="G930" s="121"/>
      <c r="H930" s="121"/>
      <c r="I930" s="197"/>
    </row>
    <row r="931" ht="15" customHeight="1">
      <c r="A931" s="198"/>
      <c r="B931" s="116"/>
      <c r="C931" s="121"/>
      <c r="D931" s="121"/>
      <c r="E931" s="121"/>
      <c r="F931" s="199"/>
      <c r="G931" s="121"/>
      <c r="H931" s="121"/>
      <c r="I931" s="197"/>
    </row>
    <row r="932" ht="15" customHeight="1">
      <c r="A932" s="198"/>
      <c r="B932" s="116"/>
      <c r="C932" s="121"/>
      <c r="D932" s="121"/>
      <c r="E932" s="121"/>
      <c r="F932" s="199"/>
      <c r="G932" s="121"/>
      <c r="H932" s="121"/>
      <c r="I932" s="197"/>
    </row>
    <row r="933" ht="15" customHeight="1">
      <c r="A933" s="198"/>
      <c r="B933" s="116"/>
      <c r="C933" s="121"/>
      <c r="D933" s="121"/>
      <c r="E933" s="121"/>
      <c r="F933" s="199"/>
      <c r="G933" s="121"/>
      <c r="H933" s="121"/>
      <c r="I933" s="197"/>
    </row>
    <row r="934" ht="15" customHeight="1">
      <c r="A934" s="198"/>
      <c r="B934" s="116"/>
      <c r="C934" s="121"/>
      <c r="D934" s="121"/>
      <c r="E934" s="121"/>
      <c r="F934" s="199"/>
      <c r="G934" s="121"/>
      <c r="H934" s="121"/>
      <c r="I934" s="197"/>
    </row>
    <row r="935" ht="15" customHeight="1">
      <c r="A935" s="198"/>
      <c r="B935" s="116"/>
      <c r="C935" s="121"/>
      <c r="D935" s="121"/>
      <c r="E935" s="121"/>
      <c r="F935" s="199"/>
      <c r="G935" s="121"/>
      <c r="H935" s="121"/>
      <c r="I935" s="197"/>
    </row>
    <row r="936" ht="15" customHeight="1">
      <c r="A936" s="198"/>
      <c r="B936" s="116"/>
      <c r="C936" s="121"/>
      <c r="D936" s="121"/>
      <c r="E936" s="121"/>
      <c r="F936" s="199"/>
      <c r="G936" s="121"/>
      <c r="H936" s="121"/>
      <c r="I936" s="197"/>
    </row>
    <row r="937" ht="15" customHeight="1">
      <c r="A937" s="198"/>
      <c r="B937" s="116"/>
      <c r="C937" s="121"/>
      <c r="D937" s="121"/>
      <c r="E937" s="121"/>
      <c r="F937" s="199"/>
      <c r="G937" s="121"/>
      <c r="H937" s="121"/>
      <c r="I937" s="197"/>
    </row>
    <row r="938" ht="15" customHeight="1">
      <c r="A938" s="198"/>
      <c r="B938" s="116"/>
      <c r="C938" s="121"/>
      <c r="D938" s="121"/>
      <c r="E938" s="121"/>
      <c r="F938" s="199"/>
      <c r="G938" s="121"/>
      <c r="H938" s="121"/>
      <c r="I938" s="197"/>
    </row>
    <row r="939" ht="15" customHeight="1">
      <c r="A939" s="198"/>
      <c r="B939" s="116"/>
      <c r="C939" s="121"/>
      <c r="D939" s="121"/>
      <c r="E939" s="121"/>
      <c r="F939" s="199"/>
      <c r="G939" s="121"/>
      <c r="H939" s="121"/>
      <c r="I939" s="197"/>
    </row>
    <row r="940" ht="15" customHeight="1">
      <c r="A940" s="198"/>
      <c r="B940" s="116"/>
      <c r="C940" s="121"/>
      <c r="D940" s="121"/>
      <c r="E940" s="121"/>
      <c r="F940" s="199"/>
      <c r="G940" s="121"/>
      <c r="H940" s="121"/>
      <c r="I940" s="197"/>
    </row>
    <row r="941" ht="15" customHeight="1">
      <c r="A941" s="198"/>
      <c r="B941" s="116"/>
      <c r="C941" s="121"/>
      <c r="D941" s="121"/>
      <c r="E941" s="121"/>
      <c r="F941" s="199"/>
      <c r="G941" s="121"/>
      <c r="H941" s="121"/>
      <c r="I941" s="197"/>
    </row>
    <row r="942" ht="15" customHeight="1">
      <c r="A942" s="198"/>
      <c r="B942" s="116"/>
      <c r="C942" s="121"/>
      <c r="D942" s="121"/>
      <c r="E942" s="121"/>
      <c r="F942" s="199"/>
      <c r="G942" s="121"/>
      <c r="H942" s="121"/>
      <c r="I942" s="197"/>
    </row>
    <row r="943" ht="15" customHeight="1">
      <c r="A943" s="198"/>
      <c r="B943" s="116"/>
      <c r="C943" s="121"/>
      <c r="D943" s="121"/>
      <c r="E943" s="121"/>
      <c r="F943" s="199"/>
      <c r="G943" s="121"/>
      <c r="H943" s="121"/>
      <c r="I943" s="197"/>
    </row>
    <row r="944" ht="15" customHeight="1">
      <c r="A944" s="198"/>
      <c r="B944" s="116"/>
      <c r="C944" s="121"/>
      <c r="D944" s="121"/>
      <c r="E944" s="121"/>
      <c r="F944" s="199"/>
      <c r="G944" s="121"/>
      <c r="H944" s="121"/>
      <c r="I944" s="197"/>
    </row>
    <row r="945" ht="15" customHeight="1">
      <c r="A945" s="198"/>
      <c r="B945" s="116"/>
      <c r="C945" s="121"/>
      <c r="D945" s="121"/>
      <c r="E945" s="121"/>
      <c r="F945" s="199"/>
      <c r="G945" s="121"/>
      <c r="H945" s="121"/>
      <c r="I945" s="197"/>
    </row>
    <row r="946" ht="15" customHeight="1">
      <c r="A946" s="198"/>
      <c r="B946" s="116"/>
      <c r="C946" s="121"/>
      <c r="D946" s="121"/>
      <c r="E946" s="121"/>
      <c r="F946" s="199"/>
      <c r="G946" s="121"/>
      <c r="H946" s="121"/>
      <c r="I946" s="197"/>
    </row>
    <row r="947" ht="15" customHeight="1">
      <c r="A947" s="198"/>
      <c r="B947" s="116"/>
      <c r="C947" s="121"/>
      <c r="D947" s="121"/>
      <c r="E947" s="121"/>
      <c r="F947" s="199"/>
      <c r="G947" s="121"/>
      <c r="H947" s="121"/>
      <c r="I947" s="197"/>
    </row>
    <row r="948" ht="15" customHeight="1">
      <c r="A948" s="198"/>
      <c r="B948" s="116"/>
      <c r="C948" s="121"/>
      <c r="D948" s="121"/>
      <c r="E948" s="121"/>
      <c r="F948" s="199"/>
      <c r="G948" s="121"/>
      <c r="H948" s="121"/>
      <c r="I948" s="197"/>
    </row>
    <row r="949" ht="15" customHeight="1">
      <c r="A949" s="198"/>
      <c r="B949" s="116"/>
      <c r="C949" s="121"/>
      <c r="D949" s="121"/>
      <c r="E949" s="121"/>
      <c r="F949" s="199"/>
      <c r="G949" s="121"/>
      <c r="H949" s="121"/>
      <c r="I949" s="197"/>
    </row>
    <row r="950" ht="15" customHeight="1">
      <c r="A950" s="198"/>
      <c r="B950" s="116"/>
      <c r="C950" s="121"/>
      <c r="D950" s="121"/>
      <c r="E950" s="121"/>
      <c r="F950" s="199"/>
      <c r="G950" s="121"/>
      <c r="H950" s="121"/>
      <c r="I950" s="197"/>
    </row>
    <row r="951" ht="15" customHeight="1">
      <c r="A951" s="198"/>
      <c r="B951" s="116"/>
      <c r="C951" s="121"/>
      <c r="D951" s="121"/>
      <c r="E951" s="121"/>
      <c r="F951" s="199"/>
      <c r="G951" s="121"/>
      <c r="H951" s="121"/>
      <c r="I951" s="197"/>
    </row>
    <row r="952" ht="15" customHeight="1">
      <c r="A952" s="198"/>
      <c r="B952" s="116"/>
      <c r="C952" s="121"/>
      <c r="D952" s="121"/>
      <c r="E952" s="121"/>
      <c r="F952" s="199"/>
      <c r="G952" s="121"/>
      <c r="H952" s="121"/>
      <c r="I952" s="197"/>
    </row>
    <row r="953" ht="15" customHeight="1">
      <c r="A953" s="198"/>
      <c r="B953" s="116"/>
      <c r="C953" s="121"/>
      <c r="D953" s="121"/>
      <c r="E953" s="121"/>
      <c r="F953" s="199"/>
      <c r="G953" s="121"/>
      <c r="H953" s="121"/>
      <c r="I953" s="197"/>
    </row>
    <row r="954" ht="15" customHeight="1">
      <c r="A954" s="198"/>
      <c r="B954" s="116"/>
      <c r="C954" s="121"/>
      <c r="D954" s="121"/>
      <c r="E954" s="121"/>
      <c r="F954" s="199"/>
      <c r="G954" s="121"/>
      <c r="H954" s="121"/>
      <c r="I954" s="197"/>
    </row>
    <row r="955" ht="15" customHeight="1">
      <c r="A955" s="198"/>
      <c r="B955" s="116"/>
      <c r="C955" s="121"/>
      <c r="D955" s="121"/>
      <c r="E955" s="121"/>
      <c r="F955" s="199"/>
      <c r="G955" s="121"/>
      <c r="H955" s="121"/>
      <c r="I955" s="197"/>
    </row>
    <row r="956" ht="15" customHeight="1">
      <c r="A956" s="198"/>
      <c r="B956" s="116"/>
      <c r="C956" s="121"/>
      <c r="D956" s="121"/>
      <c r="E956" s="121"/>
      <c r="F956" s="199"/>
      <c r="G956" s="121"/>
      <c r="H956" s="121"/>
      <c r="I956" s="197"/>
    </row>
    <row r="957" ht="15" customHeight="1">
      <c r="A957" s="198"/>
      <c r="B957" s="116"/>
      <c r="C957" s="121"/>
      <c r="D957" s="121"/>
      <c r="E957" s="121"/>
      <c r="F957" s="199"/>
      <c r="G957" s="121"/>
      <c r="H957" s="121"/>
      <c r="I957" s="197"/>
    </row>
    <row r="958" ht="15" customHeight="1">
      <c r="A958" s="198"/>
      <c r="B958" s="116"/>
      <c r="C958" s="121"/>
      <c r="D958" s="121"/>
      <c r="E958" s="121"/>
      <c r="F958" s="199"/>
      <c r="G958" s="121"/>
      <c r="H958" s="121"/>
      <c r="I958" s="197"/>
    </row>
    <row r="959" ht="15" customHeight="1">
      <c r="A959" s="198"/>
      <c r="B959" s="116"/>
      <c r="C959" s="121"/>
      <c r="D959" s="121"/>
      <c r="E959" s="121"/>
      <c r="F959" s="199"/>
      <c r="G959" s="121"/>
      <c r="H959" s="121"/>
      <c r="I959" s="197"/>
    </row>
    <row r="960" ht="15" customHeight="1">
      <c r="A960" s="198"/>
      <c r="B960" s="116"/>
      <c r="C960" s="121"/>
      <c r="D960" s="121"/>
      <c r="E960" s="121"/>
      <c r="F960" s="199"/>
      <c r="G960" s="121"/>
      <c r="H960" s="121"/>
      <c r="I960" s="197"/>
    </row>
    <row r="961" ht="15" customHeight="1">
      <c r="A961" s="198"/>
      <c r="B961" s="116"/>
      <c r="C961" s="121"/>
      <c r="D961" s="121"/>
      <c r="E961" s="121"/>
      <c r="F961" s="199"/>
      <c r="G961" s="121"/>
      <c r="H961" s="121"/>
      <c r="I961" s="197"/>
    </row>
    <row r="962" ht="15" customHeight="1">
      <c r="A962" s="198"/>
      <c r="B962" s="116"/>
      <c r="C962" s="121"/>
      <c r="D962" s="121"/>
      <c r="E962" s="121"/>
      <c r="F962" s="199"/>
      <c r="G962" s="121"/>
      <c r="H962" s="121"/>
      <c r="I962" s="197"/>
    </row>
    <row r="963" ht="15" customHeight="1">
      <c r="A963" s="198"/>
      <c r="B963" s="116"/>
      <c r="C963" s="121"/>
      <c r="D963" s="121"/>
      <c r="E963" s="121"/>
      <c r="F963" s="199"/>
      <c r="G963" s="121"/>
      <c r="H963" s="121"/>
      <c r="I963" s="197"/>
    </row>
    <row r="964" ht="15" customHeight="1">
      <c r="A964" s="198"/>
      <c r="B964" s="116"/>
      <c r="C964" s="121"/>
      <c r="D964" s="121"/>
      <c r="E964" s="121"/>
      <c r="F964" s="199"/>
      <c r="G964" s="121"/>
      <c r="H964" s="121"/>
      <c r="I964" s="197"/>
    </row>
    <row r="965" ht="15" customHeight="1">
      <c r="A965" s="198"/>
      <c r="B965" s="116"/>
      <c r="C965" s="121"/>
      <c r="D965" s="121"/>
      <c r="E965" s="121"/>
      <c r="F965" s="199"/>
      <c r="G965" s="121"/>
      <c r="H965" s="121"/>
      <c r="I965" s="197"/>
    </row>
    <row r="966" ht="15" customHeight="1">
      <c r="A966" s="198"/>
      <c r="B966" s="116"/>
      <c r="C966" s="121"/>
      <c r="D966" s="121"/>
      <c r="E966" s="121"/>
      <c r="F966" s="199"/>
      <c r="G966" s="121"/>
      <c r="H966" s="121"/>
      <c r="I966" s="197"/>
    </row>
    <row r="967" ht="15" customHeight="1">
      <c r="A967" s="198"/>
      <c r="B967" s="116"/>
      <c r="C967" s="121"/>
      <c r="D967" s="121"/>
      <c r="E967" s="121"/>
      <c r="F967" s="199"/>
      <c r="G967" s="121"/>
      <c r="H967" s="121"/>
      <c r="I967" s="197"/>
    </row>
    <row r="968" ht="15" customHeight="1">
      <c r="A968" s="198"/>
      <c r="B968" s="116"/>
      <c r="C968" s="121"/>
      <c r="D968" s="121"/>
      <c r="E968" s="121"/>
      <c r="F968" s="199"/>
      <c r="G968" s="121"/>
      <c r="H968" s="121"/>
      <c r="I968" s="197"/>
    </row>
    <row r="969" ht="15" customHeight="1">
      <c r="A969" s="198"/>
      <c r="B969" s="116"/>
      <c r="C969" s="121"/>
      <c r="D969" s="121"/>
      <c r="E969" s="121"/>
      <c r="F969" s="199"/>
      <c r="G969" s="121"/>
      <c r="H969" s="121"/>
      <c r="I969" s="197"/>
    </row>
    <row r="970" ht="15" customHeight="1">
      <c r="A970" s="198"/>
      <c r="B970" s="116"/>
      <c r="C970" s="121"/>
      <c r="D970" s="121"/>
      <c r="E970" s="121"/>
      <c r="F970" s="199"/>
      <c r="G970" s="121"/>
      <c r="H970" s="121"/>
      <c r="I970" s="197"/>
    </row>
    <row r="971" ht="15" customHeight="1">
      <c r="A971" s="198"/>
      <c r="B971" s="116"/>
      <c r="C971" s="121"/>
      <c r="D971" s="121"/>
      <c r="E971" s="121"/>
      <c r="F971" s="199"/>
      <c r="G971" s="121"/>
      <c r="H971" s="121"/>
      <c r="I971" s="197"/>
    </row>
    <row r="972" ht="15" customHeight="1">
      <c r="A972" s="198"/>
      <c r="B972" s="116"/>
      <c r="C972" s="121"/>
      <c r="D972" s="121"/>
      <c r="E972" s="121"/>
      <c r="F972" s="199"/>
      <c r="G972" s="121"/>
      <c r="H972" s="121"/>
      <c r="I972" s="197"/>
    </row>
    <row r="973" ht="15" customHeight="1">
      <c r="A973" s="198"/>
      <c r="B973" s="116"/>
      <c r="C973" s="121"/>
      <c r="D973" s="121"/>
      <c r="E973" s="121"/>
      <c r="F973" s="199"/>
      <c r="G973" s="121"/>
      <c r="H973" s="121"/>
      <c r="I973" s="197"/>
    </row>
    <row r="974" ht="15" customHeight="1">
      <c r="A974" s="198"/>
      <c r="B974" s="116"/>
      <c r="C974" s="121"/>
      <c r="D974" s="121"/>
      <c r="E974" s="121"/>
      <c r="F974" s="199"/>
      <c r="G974" s="121"/>
      <c r="H974" s="121"/>
      <c r="I974" s="197"/>
    </row>
    <row r="975" ht="15" customHeight="1">
      <c r="A975" s="198"/>
      <c r="B975" s="116"/>
      <c r="C975" s="121"/>
      <c r="D975" s="121"/>
      <c r="E975" s="121"/>
      <c r="F975" s="199"/>
      <c r="G975" s="121"/>
      <c r="H975" s="121"/>
      <c r="I975" s="197"/>
    </row>
    <row r="976" ht="15" customHeight="1">
      <c r="A976" s="198"/>
      <c r="B976" s="116"/>
      <c r="C976" s="121"/>
      <c r="D976" s="121"/>
      <c r="E976" s="121"/>
      <c r="F976" s="199"/>
      <c r="G976" s="121"/>
      <c r="H976" s="121"/>
      <c r="I976" s="197"/>
    </row>
    <row r="977" ht="15" customHeight="1">
      <c r="A977" s="198"/>
      <c r="B977" s="116"/>
      <c r="C977" s="121"/>
      <c r="D977" s="121"/>
      <c r="E977" s="121"/>
      <c r="F977" s="199"/>
      <c r="G977" s="121"/>
      <c r="H977" s="121"/>
      <c r="I977" s="197"/>
    </row>
    <row r="978" ht="15" customHeight="1">
      <c r="A978" s="198"/>
      <c r="B978" s="116"/>
      <c r="C978" s="121"/>
      <c r="D978" s="121"/>
      <c r="E978" s="121"/>
      <c r="F978" s="199"/>
      <c r="G978" s="121"/>
      <c r="H978" s="121"/>
      <c r="I978" s="197"/>
    </row>
    <row r="979" ht="15" customHeight="1">
      <c r="A979" s="198"/>
      <c r="B979" s="116"/>
      <c r="C979" s="121"/>
      <c r="D979" s="121"/>
      <c r="E979" s="121"/>
      <c r="F979" s="199"/>
      <c r="G979" s="121"/>
      <c r="H979" s="121"/>
      <c r="I979" s="197"/>
    </row>
    <row r="980" ht="15" customHeight="1">
      <c r="A980" s="198"/>
      <c r="B980" s="116"/>
      <c r="C980" s="121"/>
      <c r="D980" s="121"/>
      <c r="E980" s="121"/>
      <c r="F980" s="199"/>
      <c r="G980" s="121"/>
      <c r="H980" s="121"/>
      <c r="I980" s="197"/>
    </row>
    <row r="981" ht="15" customHeight="1">
      <c r="A981" s="198"/>
      <c r="B981" s="116"/>
      <c r="C981" s="121"/>
      <c r="D981" s="121"/>
      <c r="E981" s="121"/>
      <c r="F981" s="199"/>
      <c r="G981" s="121"/>
      <c r="H981" s="121"/>
      <c r="I981" s="197"/>
    </row>
    <row r="982" ht="15" customHeight="1">
      <c r="A982" s="198"/>
      <c r="B982" s="116"/>
      <c r="C982" s="121"/>
      <c r="D982" s="121"/>
      <c r="E982" s="121"/>
      <c r="F982" s="199"/>
      <c r="G982" s="121"/>
      <c r="H982" s="121"/>
      <c r="I982" s="197"/>
    </row>
    <row r="983" ht="15" customHeight="1">
      <c r="A983" s="198"/>
      <c r="B983" s="116"/>
      <c r="C983" s="121"/>
      <c r="D983" s="121"/>
      <c r="E983" s="121"/>
      <c r="F983" s="199"/>
      <c r="G983" s="121"/>
      <c r="H983" s="121"/>
      <c r="I983" s="197"/>
    </row>
    <row r="984" ht="15" customHeight="1">
      <c r="A984" s="198"/>
      <c r="B984" s="116"/>
      <c r="C984" s="121"/>
      <c r="D984" s="121"/>
      <c r="E984" s="121"/>
      <c r="F984" s="199"/>
      <c r="G984" s="121"/>
      <c r="H984" s="121"/>
      <c r="I984" s="197"/>
    </row>
    <row r="985" ht="15" customHeight="1">
      <c r="A985" s="198"/>
      <c r="B985" s="116"/>
      <c r="C985" s="121"/>
      <c r="D985" s="121"/>
      <c r="E985" s="121"/>
      <c r="F985" s="199"/>
      <c r="G985" s="121"/>
      <c r="H985" s="121"/>
      <c r="I985" s="197"/>
    </row>
    <row r="986" ht="15" customHeight="1">
      <c r="A986" s="198"/>
      <c r="B986" s="116"/>
      <c r="C986" s="121"/>
      <c r="D986" s="121"/>
      <c r="E986" s="121"/>
      <c r="F986" s="199"/>
      <c r="G986" s="121"/>
      <c r="H986" s="121"/>
      <c r="I986" s="197"/>
    </row>
    <row r="987" ht="15" customHeight="1">
      <c r="A987" s="198"/>
      <c r="B987" s="116"/>
      <c r="C987" s="121"/>
      <c r="D987" s="121"/>
      <c r="E987" s="121"/>
      <c r="F987" s="199"/>
      <c r="G987" s="121"/>
      <c r="H987" s="121"/>
      <c r="I987" s="197"/>
    </row>
    <row r="988" ht="15" customHeight="1">
      <c r="A988" s="198"/>
      <c r="B988" s="116"/>
      <c r="C988" s="121"/>
      <c r="D988" s="121"/>
      <c r="E988" s="121"/>
      <c r="F988" s="199"/>
      <c r="G988" s="121"/>
      <c r="H988" s="121"/>
      <c r="I988" s="197"/>
    </row>
    <row r="989" ht="15" customHeight="1">
      <c r="A989" s="198"/>
      <c r="B989" s="116"/>
      <c r="C989" s="121"/>
      <c r="D989" s="121"/>
      <c r="E989" s="121"/>
      <c r="F989" s="199"/>
      <c r="G989" s="121"/>
      <c r="H989" s="121"/>
      <c r="I989" s="197"/>
    </row>
    <row r="990" ht="15" customHeight="1">
      <c r="A990" s="198"/>
      <c r="B990" s="116"/>
      <c r="C990" s="121"/>
      <c r="D990" s="121"/>
      <c r="E990" s="121"/>
      <c r="F990" s="199"/>
      <c r="G990" s="121"/>
      <c r="H990" s="121"/>
      <c r="I990" s="197"/>
    </row>
    <row r="991" ht="15" customHeight="1">
      <c r="A991" s="198"/>
      <c r="B991" s="116"/>
      <c r="C991" s="121"/>
      <c r="D991" s="121"/>
      <c r="E991" s="121"/>
      <c r="F991" s="199"/>
      <c r="G991" s="121"/>
      <c r="H991" s="121"/>
      <c r="I991" s="197"/>
    </row>
    <row r="992" ht="15" customHeight="1">
      <c r="A992" s="198"/>
      <c r="B992" s="116"/>
      <c r="C992" s="121"/>
      <c r="D992" s="121"/>
      <c r="E992" s="121"/>
      <c r="F992" s="199"/>
      <c r="G992" s="121"/>
      <c r="H992" s="121"/>
      <c r="I992" s="197"/>
    </row>
    <row r="993" ht="15" customHeight="1">
      <c r="A993" s="198"/>
      <c r="B993" s="116"/>
      <c r="C993" s="121"/>
      <c r="D993" s="121"/>
      <c r="E993" s="121"/>
      <c r="F993" s="199"/>
      <c r="G993" s="121"/>
      <c r="H993" s="121"/>
      <c r="I993" s="197"/>
    </row>
    <row r="994" ht="15" customHeight="1">
      <c r="A994" s="198"/>
      <c r="B994" s="116"/>
      <c r="C994" s="121"/>
      <c r="D994" s="121"/>
      <c r="E994" s="121"/>
      <c r="F994" s="199"/>
      <c r="G994" s="121"/>
      <c r="H994" s="121"/>
      <c r="I994" s="197"/>
    </row>
    <row r="995" ht="15" customHeight="1">
      <c r="A995" s="198"/>
      <c r="B995" s="116"/>
      <c r="C995" s="121"/>
      <c r="D995" s="121"/>
      <c r="E995" s="121"/>
      <c r="F995" s="199"/>
      <c r="G995" s="121"/>
      <c r="H995" s="121"/>
      <c r="I995" s="197"/>
    </row>
    <row r="996" ht="15" customHeight="1">
      <c r="A996" s="198"/>
      <c r="B996" s="116"/>
      <c r="C996" s="121"/>
      <c r="D996" s="121"/>
      <c r="E996" s="121"/>
      <c r="F996" s="199"/>
      <c r="G996" s="121"/>
      <c r="H996" s="121"/>
      <c r="I996" s="197"/>
    </row>
    <row r="997" ht="15" customHeight="1">
      <c r="A997" s="198"/>
      <c r="B997" s="116"/>
      <c r="C997" s="121"/>
      <c r="D997" s="121"/>
      <c r="E997" s="121"/>
      <c r="F997" s="199"/>
      <c r="G997" s="121"/>
      <c r="H997" s="121"/>
      <c r="I997" s="197"/>
    </row>
    <row r="998" ht="15" customHeight="1">
      <c r="A998" s="198"/>
      <c r="B998" s="116"/>
      <c r="C998" s="121"/>
      <c r="D998" s="121"/>
      <c r="E998" s="121"/>
      <c r="F998" s="199"/>
      <c r="G998" s="121"/>
      <c r="H998" s="121"/>
      <c r="I998" s="197"/>
    </row>
    <row r="999" ht="15" customHeight="1">
      <c r="A999" s="198"/>
      <c r="B999" s="116"/>
      <c r="C999" s="121"/>
      <c r="D999" s="121"/>
      <c r="E999" s="121"/>
      <c r="F999" s="199"/>
      <c r="G999" s="121"/>
      <c r="H999" s="121"/>
      <c r="I999" s="197"/>
    </row>
    <row r="1000" ht="15" customHeight="1">
      <c r="A1000" s="198"/>
      <c r="B1000" s="116"/>
      <c r="C1000" s="121"/>
      <c r="D1000" s="121"/>
      <c r="E1000" s="121"/>
      <c r="F1000" s="199"/>
      <c r="G1000" s="121"/>
      <c r="H1000" s="121"/>
      <c r="I1000" s="197"/>
    </row>
    <row r="1001" ht="15" customHeight="1">
      <c r="A1001" s="198"/>
      <c r="B1001" s="116"/>
      <c r="C1001" s="121"/>
      <c r="D1001" s="121"/>
      <c r="E1001" s="121"/>
      <c r="F1001" s="199"/>
      <c r="G1001" s="121"/>
      <c r="H1001" s="121"/>
      <c r="I1001" s="197"/>
    </row>
    <row r="1002" ht="15" customHeight="1">
      <c r="A1002" s="198"/>
      <c r="B1002" s="116"/>
      <c r="C1002" s="121"/>
      <c r="D1002" s="121"/>
      <c r="E1002" s="121"/>
      <c r="F1002" s="199"/>
      <c r="G1002" s="121"/>
      <c r="H1002" s="121"/>
      <c r="I1002" s="197"/>
    </row>
    <row r="1003" ht="15" customHeight="1">
      <c r="A1003" s="198"/>
      <c r="B1003" s="116"/>
      <c r="C1003" s="121"/>
      <c r="D1003" s="121"/>
      <c r="E1003" s="121"/>
      <c r="F1003" s="199"/>
      <c r="G1003" s="121"/>
      <c r="H1003" s="121"/>
      <c r="I1003" s="197"/>
    </row>
    <row r="1004" ht="15" customHeight="1">
      <c r="A1004" s="198"/>
      <c r="B1004" s="116"/>
      <c r="C1004" s="121"/>
      <c r="D1004" s="121"/>
      <c r="E1004" s="121"/>
      <c r="F1004" s="199"/>
      <c r="G1004" s="121"/>
      <c r="H1004" s="121"/>
      <c r="I1004" s="197"/>
    </row>
    <row r="1005" ht="15" customHeight="1">
      <c r="A1005" s="198"/>
      <c r="B1005" s="116"/>
      <c r="C1005" s="121"/>
      <c r="D1005" s="121"/>
      <c r="E1005" s="121"/>
      <c r="F1005" s="199"/>
      <c r="G1005" s="121"/>
      <c r="H1005" s="121"/>
      <c r="I1005" s="197"/>
    </row>
    <row r="1006" ht="15" customHeight="1">
      <c r="A1006" s="198"/>
      <c r="B1006" s="116"/>
      <c r="C1006" s="121"/>
      <c r="D1006" s="121"/>
      <c r="E1006" s="121"/>
      <c r="F1006" s="199"/>
      <c r="G1006" s="121"/>
      <c r="H1006" s="121"/>
      <c r="I1006" s="197"/>
    </row>
    <row r="1007" ht="15" customHeight="1">
      <c r="A1007" s="198"/>
      <c r="B1007" s="116"/>
      <c r="C1007" s="121"/>
      <c r="D1007" s="121"/>
      <c r="E1007" s="121"/>
      <c r="F1007" s="199"/>
      <c r="G1007" s="121"/>
      <c r="H1007" s="121"/>
      <c r="I1007" s="197"/>
    </row>
    <row r="1008" ht="15" customHeight="1">
      <c r="A1008" s="198"/>
      <c r="B1008" s="116"/>
      <c r="C1008" s="121"/>
      <c r="D1008" s="121"/>
      <c r="E1008" s="121"/>
      <c r="F1008" s="199"/>
      <c r="G1008" s="121"/>
      <c r="H1008" s="121"/>
      <c r="I1008" s="197"/>
    </row>
    <row r="1009" ht="15" customHeight="1">
      <c r="A1009" s="198"/>
      <c r="B1009" s="116"/>
      <c r="C1009" s="121"/>
      <c r="D1009" s="121"/>
      <c r="E1009" s="121"/>
      <c r="F1009" s="199"/>
      <c r="G1009" s="121"/>
      <c r="H1009" s="121"/>
      <c r="I1009" s="197"/>
    </row>
    <row r="1010" ht="15" customHeight="1">
      <c r="A1010" s="198"/>
      <c r="B1010" s="116"/>
      <c r="C1010" s="121"/>
      <c r="D1010" s="121"/>
      <c r="E1010" s="121"/>
      <c r="F1010" s="199"/>
      <c r="G1010" s="121"/>
      <c r="H1010" s="121"/>
      <c r="I1010" s="197"/>
    </row>
    <row r="1011" ht="15" customHeight="1">
      <c r="A1011" s="198"/>
      <c r="B1011" s="116"/>
      <c r="C1011" s="121"/>
      <c r="D1011" s="121"/>
      <c r="E1011" s="121"/>
      <c r="F1011" s="199"/>
      <c r="G1011" s="121"/>
      <c r="H1011" s="121"/>
      <c r="I1011" s="197"/>
    </row>
    <row r="1012" ht="15" customHeight="1">
      <c r="A1012" s="198"/>
      <c r="B1012" s="116"/>
      <c r="C1012" s="121"/>
      <c r="D1012" s="121"/>
      <c r="E1012" s="121"/>
      <c r="F1012" s="199"/>
      <c r="G1012" s="121"/>
      <c r="H1012" s="121"/>
      <c r="I1012" s="197"/>
    </row>
    <row r="1013" ht="15" customHeight="1">
      <c r="A1013" s="198"/>
      <c r="B1013" s="116"/>
      <c r="C1013" s="121"/>
      <c r="D1013" s="121"/>
      <c r="E1013" s="121"/>
      <c r="F1013" s="199"/>
      <c r="G1013" s="121"/>
      <c r="H1013" s="121"/>
      <c r="I1013" s="197"/>
    </row>
    <row r="1014" ht="15" customHeight="1">
      <c r="A1014" s="198"/>
      <c r="B1014" s="116"/>
      <c r="C1014" s="121"/>
      <c r="D1014" s="121"/>
      <c r="E1014" s="121"/>
      <c r="F1014" s="199"/>
      <c r="G1014" s="121"/>
      <c r="H1014" s="121"/>
      <c r="I1014" s="197"/>
    </row>
    <row r="1015" ht="15" customHeight="1">
      <c r="A1015" s="198"/>
      <c r="B1015" s="116"/>
      <c r="C1015" s="121"/>
      <c r="D1015" s="121"/>
      <c r="E1015" s="121"/>
      <c r="F1015" s="199"/>
      <c r="G1015" s="121"/>
      <c r="H1015" s="121"/>
      <c r="I1015" s="197"/>
    </row>
    <row r="1016" ht="15" customHeight="1">
      <c r="A1016" s="198"/>
      <c r="B1016" s="116"/>
      <c r="C1016" s="121"/>
      <c r="D1016" s="121"/>
      <c r="E1016" s="121"/>
      <c r="F1016" s="199"/>
      <c r="G1016" s="121"/>
      <c r="H1016" s="121"/>
      <c r="I1016" s="197"/>
    </row>
    <row r="1017" ht="15" customHeight="1">
      <c r="A1017" s="198"/>
      <c r="B1017" s="116"/>
      <c r="C1017" s="121"/>
      <c r="D1017" s="121"/>
      <c r="E1017" s="121"/>
      <c r="F1017" s="199"/>
      <c r="G1017" s="121"/>
      <c r="H1017" s="121"/>
      <c r="I1017" s="197"/>
    </row>
    <row r="1018" ht="15" customHeight="1">
      <c r="A1018" s="198"/>
      <c r="B1018" s="116"/>
      <c r="C1018" s="121"/>
      <c r="D1018" s="121"/>
      <c r="E1018" s="121"/>
      <c r="F1018" s="199"/>
      <c r="G1018" s="121"/>
      <c r="H1018" s="121"/>
      <c r="I1018" s="197"/>
    </row>
    <row r="1019" ht="15" customHeight="1">
      <c r="A1019" s="198"/>
      <c r="B1019" s="116"/>
      <c r="C1019" s="121"/>
      <c r="D1019" s="121"/>
      <c r="E1019" s="121"/>
      <c r="F1019" s="199"/>
      <c r="G1019" s="121"/>
      <c r="H1019" s="121"/>
      <c r="I1019" s="197"/>
    </row>
    <row r="1020" ht="15" customHeight="1">
      <c r="A1020" s="198"/>
      <c r="B1020" s="116"/>
      <c r="C1020" s="121"/>
      <c r="D1020" s="121"/>
      <c r="E1020" s="121"/>
      <c r="F1020" s="199"/>
      <c r="G1020" s="121"/>
      <c r="H1020" s="121"/>
      <c r="I1020" s="197"/>
    </row>
    <row r="1021" ht="15" customHeight="1">
      <c r="A1021" s="198"/>
      <c r="B1021" s="116"/>
      <c r="C1021" s="121"/>
      <c r="D1021" s="121"/>
      <c r="E1021" s="121"/>
      <c r="F1021" s="199"/>
      <c r="G1021" s="121"/>
      <c r="H1021" s="121"/>
      <c r="I1021" s="197"/>
    </row>
    <row r="1022" ht="15" customHeight="1">
      <c r="A1022" s="198"/>
      <c r="B1022" s="116"/>
      <c r="C1022" s="121"/>
      <c r="D1022" s="121"/>
      <c r="E1022" s="121"/>
      <c r="F1022" s="199"/>
      <c r="G1022" s="121"/>
      <c r="H1022" s="121"/>
      <c r="I1022" s="197"/>
    </row>
    <row r="1023" ht="15" customHeight="1">
      <c r="A1023" s="198"/>
      <c r="B1023" s="116"/>
      <c r="C1023" s="121"/>
      <c r="D1023" s="121"/>
      <c r="E1023" s="121"/>
      <c r="F1023" s="199"/>
      <c r="G1023" s="121"/>
      <c r="H1023" s="121"/>
      <c r="I1023" s="197"/>
    </row>
    <row r="1024" ht="15" customHeight="1">
      <c r="A1024" s="198"/>
      <c r="B1024" s="116"/>
      <c r="C1024" s="121"/>
      <c r="D1024" s="121"/>
      <c r="E1024" s="121"/>
      <c r="F1024" s="199"/>
      <c r="G1024" s="121"/>
      <c r="H1024" s="121"/>
      <c r="I1024" s="197"/>
    </row>
    <row r="1025" ht="15" customHeight="1">
      <c r="A1025" s="198"/>
      <c r="B1025" s="116"/>
      <c r="C1025" s="121"/>
      <c r="D1025" s="121"/>
      <c r="E1025" s="121"/>
      <c r="F1025" s="199"/>
      <c r="G1025" s="121"/>
      <c r="H1025" s="121"/>
      <c r="I1025" s="197"/>
    </row>
    <row r="1026" ht="15" customHeight="1">
      <c r="A1026" s="198"/>
      <c r="B1026" s="116"/>
      <c r="C1026" s="121"/>
      <c r="D1026" s="121"/>
      <c r="E1026" s="121"/>
      <c r="F1026" s="199"/>
      <c r="G1026" s="121"/>
      <c r="H1026" s="121"/>
      <c r="I1026" s="197"/>
    </row>
    <row r="1027" ht="15" customHeight="1">
      <c r="A1027" s="198"/>
      <c r="B1027" s="116"/>
      <c r="C1027" s="121"/>
      <c r="D1027" s="121"/>
      <c r="E1027" s="121"/>
      <c r="F1027" s="199"/>
      <c r="G1027" s="121"/>
      <c r="H1027" s="121"/>
      <c r="I1027" s="197"/>
    </row>
    <row r="1028" ht="15" customHeight="1">
      <c r="A1028" s="198"/>
      <c r="B1028" s="116"/>
      <c r="C1028" s="121"/>
      <c r="D1028" s="121"/>
      <c r="E1028" s="121"/>
      <c r="F1028" s="199"/>
      <c r="G1028" s="121"/>
      <c r="H1028" s="121"/>
      <c r="I1028" s="197"/>
    </row>
    <row r="1029" ht="15" customHeight="1">
      <c r="A1029" s="198"/>
      <c r="B1029" s="116"/>
      <c r="C1029" s="121"/>
      <c r="D1029" s="121"/>
      <c r="E1029" s="121"/>
      <c r="F1029" s="199"/>
      <c r="G1029" s="121"/>
      <c r="H1029" s="121"/>
      <c r="I1029" s="197"/>
    </row>
    <row r="1030" ht="15" customHeight="1">
      <c r="A1030" s="198"/>
      <c r="B1030" s="116"/>
      <c r="C1030" s="121"/>
      <c r="D1030" s="121"/>
      <c r="E1030" s="121"/>
      <c r="F1030" s="199"/>
      <c r="G1030" s="121"/>
      <c r="H1030" s="121"/>
      <c r="I1030" s="197"/>
    </row>
    <row r="1031" ht="15" customHeight="1">
      <c r="A1031" s="198"/>
      <c r="B1031" s="116"/>
      <c r="C1031" s="121"/>
      <c r="D1031" s="121"/>
      <c r="E1031" s="121"/>
      <c r="F1031" s="199"/>
      <c r="G1031" s="121"/>
      <c r="H1031" s="121"/>
      <c r="I1031" s="197"/>
    </row>
    <row r="1032" ht="15" customHeight="1">
      <c r="A1032" s="198"/>
      <c r="B1032" s="116"/>
      <c r="C1032" s="121"/>
      <c r="D1032" s="121"/>
      <c r="E1032" s="121"/>
      <c r="F1032" s="199"/>
      <c r="G1032" s="121"/>
      <c r="H1032" s="121"/>
      <c r="I1032" s="197"/>
    </row>
    <row r="1033" ht="15" customHeight="1">
      <c r="A1033" s="198"/>
      <c r="B1033" s="116"/>
      <c r="C1033" s="121"/>
      <c r="D1033" s="121"/>
      <c r="E1033" s="121"/>
      <c r="F1033" s="199"/>
      <c r="G1033" s="121"/>
      <c r="H1033" s="121"/>
      <c r="I1033" s="197"/>
    </row>
    <row r="1034" ht="15" customHeight="1">
      <c r="A1034" s="198"/>
      <c r="B1034" s="116"/>
      <c r="C1034" s="121"/>
      <c r="D1034" s="121"/>
      <c r="E1034" s="121"/>
      <c r="F1034" s="199"/>
      <c r="G1034" s="121"/>
      <c r="H1034" s="121"/>
      <c r="I1034" s="197"/>
    </row>
    <row r="1035" ht="15" customHeight="1">
      <c r="A1035" s="198"/>
      <c r="B1035" s="116"/>
      <c r="C1035" s="121"/>
      <c r="D1035" s="121"/>
      <c r="E1035" s="121"/>
      <c r="F1035" s="199"/>
      <c r="G1035" s="121"/>
      <c r="H1035" s="121"/>
      <c r="I1035" s="197"/>
    </row>
    <row r="1036" ht="15" customHeight="1">
      <c r="A1036" s="198"/>
      <c r="B1036" s="116"/>
      <c r="C1036" s="121"/>
      <c r="D1036" s="121"/>
      <c r="E1036" s="121"/>
      <c r="F1036" s="199"/>
      <c r="G1036" s="121"/>
      <c r="H1036" s="121"/>
      <c r="I1036" s="197"/>
    </row>
    <row r="1037" ht="15" customHeight="1">
      <c r="A1037" s="198"/>
      <c r="B1037" s="116"/>
      <c r="C1037" s="121"/>
      <c r="D1037" s="121"/>
      <c r="E1037" s="121"/>
      <c r="F1037" s="199"/>
      <c r="G1037" s="121"/>
      <c r="H1037" s="121"/>
      <c r="I1037" s="197"/>
    </row>
    <row r="1038" ht="15" customHeight="1">
      <c r="A1038" s="198"/>
      <c r="B1038" s="116"/>
      <c r="C1038" s="121"/>
      <c r="D1038" s="121"/>
      <c r="E1038" s="121"/>
      <c r="F1038" s="199"/>
      <c r="G1038" s="121"/>
      <c r="H1038" s="121"/>
      <c r="I1038" s="197"/>
    </row>
    <row r="1039" ht="15" customHeight="1">
      <c r="A1039" s="198"/>
      <c r="B1039" s="116"/>
      <c r="C1039" s="121"/>
      <c r="D1039" s="121"/>
      <c r="E1039" s="121"/>
      <c r="F1039" s="199"/>
      <c r="G1039" s="121"/>
      <c r="H1039" s="121"/>
      <c r="I1039" s="197"/>
    </row>
    <row r="1040" ht="15" customHeight="1">
      <c r="A1040" s="198"/>
      <c r="B1040" s="116"/>
      <c r="C1040" s="121"/>
      <c r="D1040" s="121"/>
      <c r="E1040" s="121"/>
      <c r="F1040" s="199"/>
      <c r="G1040" s="121"/>
      <c r="H1040" s="121"/>
      <c r="I1040" s="197"/>
    </row>
    <row r="1041" ht="15" customHeight="1">
      <c r="A1041" s="198"/>
      <c r="B1041" s="116"/>
      <c r="C1041" s="121"/>
      <c r="D1041" s="121"/>
      <c r="E1041" s="121"/>
      <c r="F1041" s="199"/>
      <c r="G1041" s="121"/>
      <c r="H1041" s="121"/>
      <c r="I1041" s="197"/>
    </row>
    <row r="1042" ht="15" customHeight="1">
      <c r="A1042" s="198"/>
      <c r="B1042" s="116"/>
      <c r="C1042" s="121"/>
      <c r="D1042" s="121"/>
      <c r="E1042" s="121"/>
      <c r="F1042" s="199"/>
      <c r="G1042" s="121"/>
      <c r="H1042" s="121"/>
      <c r="I1042" s="197"/>
    </row>
    <row r="1043" ht="15" customHeight="1">
      <c r="A1043" s="198"/>
      <c r="B1043" s="116"/>
      <c r="C1043" s="121"/>
      <c r="D1043" s="121"/>
      <c r="E1043" s="121"/>
      <c r="F1043" s="199"/>
      <c r="G1043" s="121"/>
      <c r="H1043" s="121"/>
      <c r="I1043" s="197"/>
    </row>
    <row r="1044" ht="15" customHeight="1">
      <c r="A1044" s="198"/>
      <c r="B1044" s="116"/>
      <c r="C1044" s="121"/>
      <c r="D1044" s="121"/>
      <c r="E1044" s="121"/>
      <c r="F1044" s="199"/>
      <c r="G1044" s="121"/>
      <c r="H1044" s="121"/>
      <c r="I1044" s="197"/>
    </row>
    <row r="1045" ht="15" customHeight="1">
      <c r="A1045" s="198"/>
      <c r="B1045" s="116"/>
      <c r="C1045" s="121"/>
      <c r="D1045" s="121"/>
      <c r="E1045" s="121"/>
      <c r="F1045" s="199"/>
      <c r="G1045" s="121"/>
      <c r="H1045" s="121"/>
      <c r="I1045" s="197"/>
    </row>
    <row r="1046" ht="15" customHeight="1">
      <c r="A1046" s="198"/>
      <c r="B1046" s="116"/>
      <c r="C1046" s="121"/>
      <c r="D1046" s="121"/>
      <c r="E1046" s="121"/>
      <c r="F1046" s="199"/>
      <c r="G1046" s="121"/>
      <c r="H1046" s="121"/>
      <c r="I1046" s="197"/>
    </row>
    <row r="1047" ht="15" customHeight="1">
      <c r="A1047" s="198"/>
      <c r="B1047" s="116"/>
      <c r="C1047" s="121"/>
      <c r="D1047" s="121"/>
      <c r="E1047" s="121"/>
      <c r="F1047" s="199"/>
      <c r="G1047" s="121"/>
      <c r="H1047" s="121"/>
      <c r="I1047" s="197"/>
    </row>
    <row r="1048" ht="15" customHeight="1">
      <c r="A1048" s="198"/>
      <c r="B1048" s="116"/>
      <c r="C1048" s="121"/>
      <c r="D1048" s="121"/>
      <c r="E1048" s="121"/>
      <c r="F1048" s="199"/>
      <c r="G1048" s="121"/>
      <c r="H1048" s="121"/>
      <c r="I1048" s="197"/>
    </row>
    <row r="1049" ht="15" customHeight="1">
      <c r="A1049" s="198"/>
      <c r="B1049" s="116"/>
      <c r="C1049" s="121"/>
      <c r="D1049" s="121"/>
      <c r="E1049" s="121"/>
      <c r="F1049" s="199"/>
      <c r="G1049" s="121"/>
      <c r="H1049" s="121"/>
      <c r="I1049" s="197"/>
    </row>
    <row r="1050" ht="15" customHeight="1">
      <c r="A1050" s="198"/>
      <c r="B1050" s="116"/>
      <c r="C1050" s="121"/>
      <c r="D1050" s="121"/>
      <c r="E1050" s="121"/>
      <c r="F1050" s="199"/>
      <c r="G1050" s="121"/>
      <c r="H1050" s="121"/>
      <c r="I1050" s="197"/>
    </row>
    <row r="1051" ht="15" customHeight="1">
      <c r="A1051" s="198"/>
      <c r="B1051" s="116"/>
      <c r="C1051" s="121"/>
      <c r="D1051" s="121"/>
      <c r="E1051" s="121"/>
      <c r="F1051" s="199"/>
      <c r="G1051" s="121"/>
      <c r="H1051" s="121"/>
      <c r="I1051" s="197"/>
    </row>
    <row r="1052" ht="15" customHeight="1">
      <c r="A1052" s="198"/>
      <c r="B1052" s="116"/>
      <c r="C1052" s="121"/>
      <c r="D1052" s="121"/>
      <c r="E1052" s="121"/>
      <c r="F1052" s="199"/>
      <c r="G1052" s="121"/>
      <c r="H1052" s="121"/>
      <c r="I1052" s="197"/>
    </row>
    <row r="1053" ht="15" customHeight="1">
      <c r="A1053" s="198"/>
      <c r="B1053" s="116"/>
      <c r="C1053" s="121"/>
      <c r="D1053" s="121"/>
      <c r="E1053" s="121"/>
      <c r="F1053" s="199"/>
      <c r="G1053" s="121"/>
      <c r="H1053" s="121"/>
      <c r="I1053" s="197"/>
    </row>
    <row r="1054" ht="15" customHeight="1">
      <c r="A1054" s="198"/>
      <c r="B1054" s="116"/>
      <c r="C1054" s="121"/>
      <c r="D1054" s="121"/>
      <c r="E1054" s="121"/>
      <c r="F1054" s="199"/>
      <c r="G1054" s="121"/>
      <c r="H1054" s="121"/>
      <c r="I1054" s="197"/>
    </row>
    <row r="1055" ht="15" customHeight="1">
      <c r="A1055" s="198"/>
      <c r="B1055" s="116"/>
      <c r="C1055" s="121"/>
      <c r="D1055" s="121"/>
      <c r="E1055" s="121"/>
      <c r="F1055" s="199"/>
      <c r="G1055" s="121"/>
      <c r="H1055" s="121"/>
      <c r="I1055" s="197"/>
    </row>
    <row r="1056" ht="15" customHeight="1">
      <c r="A1056" s="198"/>
      <c r="B1056" s="116"/>
      <c r="C1056" s="121"/>
      <c r="D1056" s="121"/>
      <c r="E1056" s="121"/>
      <c r="F1056" s="199"/>
      <c r="G1056" s="121"/>
      <c r="H1056" s="121"/>
      <c r="I1056" s="197"/>
    </row>
    <row r="1057" ht="15" customHeight="1">
      <c r="A1057" s="198"/>
      <c r="B1057" s="116"/>
      <c r="C1057" s="121"/>
      <c r="D1057" s="121"/>
      <c r="E1057" s="121"/>
      <c r="F1057" s="199"/>
      <c r="G1057" s="121"/>
      <c r="H1057" s="121"/>
      <c r="I1057" s="197"/>
    </row>
    <row r="1058" ht="15" customHeight="1">
      <c r="A1058" s="198"/>
      <c r="B1058" s="116"/>
      <c r="C1058" s="121"/>
      <c r="D1058" s="121"/>
      <c r="E1058" s="121"/>
      <c r="F1058" s="199"/>
      <c r="G1058" s="121"/>
      <c r="H1058" s="121"/>
      <c r="I1058" s="197"/>
    </row>
    <row r="1059" ht="15" customHeight="1">
      <c r="A1059" s="198"/>
      <c r="B1059" s="116"/>
      <c r="C1059" s="121"/>
      <c r="D1059" s="121"/>
      <c r="E1059" s="121"/>
      <c r="F1059" s="199"/>
      <c r="G1059" s="121"/>
      <c r="H1059" s="121"/>
      <c r="I1059" s="197"/>
    </row>
    <row r="1060" ht="15" customHeight="1">
      <c r="A1060" s="198"/>
      <c r="B1060" s="116"/>
      <c r="C1060" s="121"/>
      <c r="D1060" s="121"/>
      <c r="E1060" s="121"/>
      <c r="F1060" s="199"/>
      <c r="G1060" s="121"/>
      <c r="H1060" s="121"/>
      <c r="I1060" s="197"/>
    </row>
    <row r="1061" ht="15" customHeight="1">
      <c r="A1061" s="198"/>
      <c r="B1061" s="116"/>
      <c r="C1061" s="121"/>
      <c r="D1061" s="121"/>
      <c r="E1061" s="121"/>
      <c r="F1061" s="199"/>
      <c r="G1061" s="121"/>
      <c r="H1061" s="121"/>
      <c r="I1061" s="197"/>
    </row>
    <row r="1062" ht="15" customHeight="1">
      <c r="A1062" s="198"/>
      <c r="B1062" s="116"/>
      <c r="C1062" s="121"/>
      <c r="D1062" s="121"/>
      <c r="E1062" s="121"/>
      <c r="F1062" s="199"/>
      <c r="G1062" s="121"/>
      <c r="H1062" s="121"/>
      <c r="I1062" s="197"/>
    </row>
    <row r="1063" ht="15" customHeight="1">
      <c r="A1063" s="198"/>
      <c r="B1063" s="116"/>
      <c r="C1063" s="121"/>
      <c r="D1063" s="121"/>
      <c r="E1063" s="121"/>
      <c r="F1063" s="199"/>
      <c r="G1063" s="121"/>
      <c r="H1063" s="121"/>
      <c r="I1063" s="197"/>
    </row>
    <row r="1064" ht="15" customHeight="1">
      <c r="A1064" s="198"/>
      <c r="B1064" s="116"/>
      <c r="C1064" s="121"/>
      <c r="D1064" s="121"/>
      <c r="E1064" s="121"/>
      <c r="F1064" s="199"/>
      <c r="G1064" s="121"/>
      <c r="H1064" s="121"/>
      <c r="I1064" s="197"/>
    </row>
    <row r="1065" ht="15" customHeight="1">
      <c r="A1065" s="198"/>
      <c r="B1065" s="116"/>
      <c r="C1065" s="121"/>
      <c r="D1065" s="121"/>
      <c r="E1065" s="121"/>
      <c r="F1065" s="199"/>
      <c r="G1065" s="121"/>
      <c r="H1065" s="121"/>
      <c r="I1065" s="197"/>
    </row>
    <row r="1066" ht="15" customHeight="1">
      <c r="A1066" s="198"/>
      <c r="B1066" s="116"/>
      <c r="C1066" s="121"/>
      <c r="D1066" s="121"/>
      <c r="E1066" s="121"/>
      <c r="F1066" s="199"/>
      <c r="G1066" s="121"/>
      <c r="H1066" s="121"/>
      <c r="I1066" s="197"/>
    </row>
    <row r="1067" ht="15" customHeight="1">
      <c r="A1067" s="198"/>
      <c r="B1067" s="116"/>
      <c r="C1067" s="121"/>
      <c r="D1067" s="121"/>
      <c r="E1067" s="121"/>
      <c r="F1067" s="199"/>
      <c r="G1067" s="121"/>
      <c r="H1067" s="121"/>
      <c r="I1067" s="197"/>
    </row>
    <row r="1068" ht="15" customHeight="1">
      <c r="A1068" s="198"/>
      <c r="B1068" s="116"/>
      <c r="C1068" s="121"/>
      <c r="D1068" s="121"/>
      <c r="E1068" s="121"/>
      <c r="F1068" s="199"/>
      <c r="G1068" s="121"/>
      <c r="H1068" s="121"/>
      <c r="I1068" s="197"/>
    </row>
    <row r="1069" ht="15" customHeight="1">
      <c r="A1069" s="198"/>
      <c r="B1069" s="116"/>
      <c r="C1069" s="121"/>
      <c r="D1069" s="121"/>
      <c r="E1069" s="121"/>
      <c r="F1069" s="199"/>
      <c r="G1069" s="121"/>
      <c r="H1069" s="121"/>
      <c r="I1069" s="197"/>
    </row>
    <row r="1070" ht="15" customHeight="1">
      <c r="A1070" s="198"/>
      <c r="B1070" s="116"/>
      <c r="C1070" s="121"/>
      <c r="D1070" s="121"/>
      <c r="E1070" s="121"/>
      <c r="F1070" s="199"/>
      <c r="G1070" s="121"/>
      <c r="H1070" s="121"/>
      <c r="I1070" s="197"/>
    </row>
    <row r="1071" ht="15" customHeight="1">
      <c r="A1071" s="198"/>
      <c r="B1071" s="116"/>
      <c r="C1071" s="121"/>
      <c r="D1071" s="121"/>
      <c r="E1071" s="121"/>
      <c r="F1071" s="199"/>
      <c r="G1071" s="121"/>
      <c r="H1071" s="121"/>
      <c r="I1071" s="197"/>
    </row>
    <row r="1072" ht="15" customHeight="1">
      <c r="A1072" s="198"/>
      <c r="B1072" s="116"/>
      <c r="C1072" s="121"/>
      <c r="D1072" s="121"/>
      <c r="E1072" s="121"/>
      <c r="F1072" s="199"/>
      <c r="G1072" s="121"/>
      <c r="H1072" s="121"/>
      <c r="I1072" s="197"/>
    </row>
    <row r="1073" ht="15" customHeight="1">
      <c r="A1073" s="198"/>
      <c r="B1073" s="116"/>
      <c r="C1073" s="121"/>
      <c r="D1073" s="121"/>
      <c r="E1073" s="121"/>
      <c r="F1073" s="199"/>
      <c r="G1073" s="121"/>
      <c r="H1073" s="121"/>
      <c r="I1073" s="197"/>
    </row>
    <row r="1074" ht="15" customHeight="1">
      <c r="A1074" s="198"/>
      <c r="B1074" s="116"/>
      <c r="C1074" s="121"/>
      <c r="D1074" s="121"/>
      <c r="E1074" s="121"/>
      <c r="F1074" s="199"/>
      <c r="G1074" s="121"/>
      <c r="H1074" s="121"/>
      <c r="I1074" s="197"/>
    </row>
    <row r="1075" ht="15" customHeight="1">
      <c r="A1075" s="198"/>
      <c r="B1075" s="116"/>
      <c r="C1075" s="121"/>
      <c r="D1075" s="121"/>
      <c r="E1075" s="121"/>
      <c r="F1075" s="199"/>
      <c r="G1075" s="121"/>
      <c r="H1075" s="121"/>
      <c r="I1075" s="197"/>
    </row>
    <row r="1076" ht="15" customHeight="1">
      <c r="A1076" s="198"/>
      <c r="B1076" s="116"/>
      <c r="C1076" s="121"/>
      <c r="D1076" s="121"/>
      <c r="E1076" s="121"/>
      <c r="F1076" s="199"/>
      <c r="G1076" s="121"/>
      <c r="H1076" s="121"/>
      <c r="I1076" s="197"/>
    </row>
    <row r="1077" ht="15" customHeight="1">
      <c r="A1077" s="198"/>
      <c r="B1077" s="116"/>
      <c r="C1077" s="121"/>
      <c r="D1077" s="121"/>
      <c r="E1077" s="121"/>
      <c r="F1077" s="199"/>
      <c r="G1077" s="121"/>
      <c r="H1077" s="121"/>
      <c r="I1077" s="197"/>
    </row>
    <row r="1078" ht="15" customHeight="1">
      <c r="A1078" s="198"/>
      <c r="B1078" s="116"/>
      <c r="C1078" s="121"/>
      <c r="D1078" s="121"/>
      <c r="E1078" s="121"/>
      <c r="F1078" s="199"/>
      <c r="G1078" s="121"/>
      <c r="H1078" s="121"/>
      <c r="I1078" s="197"/>
    </row>
    <row r="1079" ht="15" customHeight="1">
      <c r="A1079" s="198"/>
      <c r="B1079" s="116"/>
      <c r="C1079" s="121"/>
      <c r="D1079" s="121"/>
      <c r="E1079" s="121"/>
      <c r="F1079" s="199"/>
      <c r="G1079" s="121"/>
      <c r="H1079" s="121"/>
      <c r="I1079" s="197"/>
    </row>
    <row r="1080" ht="15" customHeight="1">
      <c r="A1080" s="198"/>
      <c r="B1080" s="116"/>
      <c r="C1080" s="121"/>
      <c r="D1080" s="121"/>
      <c r="E1080" s="121"/>
      <c r="F1080" s="199"/>
      <c r="G1080" s="121"/>
      <c r="H1080" s="121"/>
      <c r="I1080" s="197"/>
    </row>
    <row r="1081" ht="15" customHeight="1">
      <c r="A1081" s="198"/>
      <c r="B1081" s="116"/>
      <c r="C1081" s="121"/>
      <c r="D1081" s="121"/>
      <c r="E1081" s="121"/>
      <c r="F1081" s="199"/>
      <c r="G1081" s="121"/>
      <c r="H1081" s="121"/>
      <c r="I1081" s="197"/>
    </row>
    <row r="1082" ht="15" customHeight="1">
      <c r="A1082" s="198"/>
      <c r="B1082" s="116"/>
      <c r="C1082" s="121"/>
      <c r="D1082" s="121"/>
      <c r="E1082" s="121"/>
      <c r="F1082" s="199"/>
      <c r="G1082" s="121"/>
      <c r="H1082" s="121"/>
      <c r="I1082" s="197"/>
    </row>
    <row r="1083" ht="15" customHeight="1">
      <c r="A1083" s="198"/>
      <c r="B1083" s="116"/>
      <c r="C1083" s="121"/>
      <c r="D1083" s="121"/>
      <c r="E1083" s="121"/>
      <c r="F1083" s="199"/>
      <c r="G1083" s="121"/>
      <c r="H1083" s="121"/>
      <c r="I1083" s="197"/>
    </row>
    <row r="1084" ht="15" customHeight="1">
      <c r="A1084" s="198"/>
      <c r="B1084" s="116"/>
      <c r="C1084" s="121"/>
      <c r="D1084" s="121"/>
      <c r="E1084" s="121"/>
      <c r="F1084" s="199"/>
      <c r="G1084" s="121"/>
      <c r="H1084" s="121"/>
      <c r="I1084" s="197"/>
    </row>
    <row r="1085" ht="15" customHeight="1">
      <c r="A1085" s="198"/>
      <c r="B1085" s="116"/>
      <c r="C1085" s="121"/>
      <c r="D1085" s="121"/>
      <c r="E1085" s="121"/>
      <c r="F1085" s="199"/>
      <c r="G1085" s="121"/>
      <c r="H1085" s="121"/>
      <c r="I1085" s="197"/>
    </row>
    <row r="1086" ht="15" customHeight="1">
      <c r="A1086" s="198"/>
      <c r="B1086" s="116"/>
      <c r="C1086" s="121"/>
      <c r="D1086" s="121"/>
      <c r="E1086" s="121"/>
      <c r="F1086" s="199"/>
      <c r="G1086" s="121"/>
      <c r="H1086" s="121"/>
      <c r="I1086" s="197"/>
    </row>
    <row r="1087" ht="15" customHeight="1">
      <c r="A1087" s="198"/>
      <c r="B1087" s="116"/>
      <c r="C1087" s="121"/>
      <c r="D1087" s="121"/>
      <c r="E1087" s="121"/>
      <c r="F1087" s="199"/>
      <c r="G1087" s="121"/>
      <c r="H1087" s="121"/>
      <c r="I1087" s="197"/>
    </row>
    <row r="1088" ht="15" customHeight="1">
      <c r="A1088" s="198"/>
      <c r="B1088" s="116"/>
      <c r="C1088" s="121"/>
      <c r="D1088" s="121"/>
      <c r="E1088" s="121"/>
      <c r="F1088" s="199"/>
      <c r="G1088" s="121"/>
      <c r="H1088" s="121"/>
      <c r="I1088" s="197"/>
    </row>
    <row r="1089" ht="15" customHeight="1">
      <c r="A1089" s="198"/>
      <c r="B1089" s="116"/>
      <c r="C1089" s="121"/>
      <c r="D1089" s="121"/>
      <c r="E1089" s="121"/>
      <c r="F1089" s="199"/>
      <c r="G1089" s="121"/>
      <c r="H1089" s="121"/>
      <c r="I1089" s="197"/>
    </row>
    <row r="1090" ht="15" customHeight="1">
      <c r="A1090" s="198"/>
      <c r="B1090" s="116"/>
      <c r="C1090" s="121"/>
      <c r="D1090" s="121"/>
      <c r="E1090" s="121"/>
      <c r="F1090" s="199"/>
      <c r="G1090" s="121"/>
      <c r="H1090" s="121"/>
      <c r="I1090" s="197"/>
    </row>
    <row r="1091" ht="15" customHeight="1">
      <c r="A1091" s="198"/>
      <c r="B1091" s="116"/>
      <c r="C1091" s="121"/>
      <c r="D1091" s="121"/>
      <c r="E1091" s="121"/>
      <c r="F1091" s="199"/>
      <c r="G1091" s="121"/>
      <c r="H1091" s="121"/>
      <c r="I1091" s="197"/>
    </row>
    <row r="1092" ht="15" customHeight="1">
      <c r="A1092" s="198"/>
      <c r="B1092" s="116"/>
      <c r="C1092" s="121"/>
      <c r="D1092" s="121"/>
      <c r="E1092" s="121"/>
      <c r="F1092" s="199"/>
      <c r="G1092" s="121"/>
      <c r="H1092" s="121"/>
      <c r="I1092" s="197"/>
    </row>
    <row r="1093" ht="15" customHeight="1">
      <c r="A1093" s="198"/>
      <c r="B1093" s="116"/>
      <c r="C1093" s="121"/>
      <c r="D1093" s="121"/>
      <c r="E1093" s="121"/>
      <c r="F1093" s="199"/>
      <c r="G1093" s="121"/>
      <c r="H1093" s="121"/>
      <c r="I1093" s="197"/>
    </row>
    <row r="1094" ht="15" customHeight="1">
      <c r="A1094" s="198"/>
      <c r="B1094" s="116"/>
      <c r="C1094" s="121"/>
      <c r="D1094" s="121"/>
      <c r="E1094" s="121"/>
      <c r="F1094" s="199"/>
      <c r="G1094" s="121"/>
      <c r="H1094" s="121"/>
      <c r="I1094" s="197"/>
    </row>
    <row r="1095" ht="15" customHeight="1">
      <c r="A1095" s="198"/>
      <c r="B1095" s="116"/>
      <c r="C1095" s="121"/>
      <c r="D1095" s="121"/>
      <c r="E1095" s="121"/>
      <c r="F1095" s="199"/>
      <c r="G1095" s="121"/>
      <c r="H1095" s="121"/>
      <c r="I1095" s="197"/>
    </row>
    <row r="1096" ht="15" customHeight="1">
      <c r="A1096" s="198"/>
      <c r="B1096" s="116"/>
      <c r="C1096" s="121"/>
      <c r="D1096" s="121"/>
      <c r="E1096" s="121"/>
      <c r="F1096" s="199"/>
      <c r="G1096" s="121"/>
      <c r="H1096" s="121"/>
      <c r="I1096" s="197"/>
    </row>
    <row r="1097" ht="15" customHeight="1">
      <c r="A1097" s="198"/>
      <c r="B1097" s="116"/>
      <c r="C1097" s="121"/>
      <c r="D1097" s="121"/>
      <c r="E1097" s="121"/>
      <c r="F1097" s="199"/>
      <c r="G1097" s="121"/>
      <c r="H1097" s="121"/>
      <c r="I1097" s="197"/>
    </row>
    <row r="1098" ht="15" customHeight="1">
      <c r="A1098" s="198"/>
      <c r="B1098" s="116"/>
      <c r="C1098" s="121"/>
      <c r="D1098" s="121"/>
      <c r="E1098" s="121"/>
      <c r="F1098" s="199"/>
      <c r="G1098" s="121"/>
      <c r="H1098" s="121"/>
      <c r="I1098" s="197"/>
    </row>
    <row r="1099" ht="15" customHeight="1">
      <c r="A1099" s="198"/>
      <c r="B1099" s="116"/>
      <c r="C1099" s="121"/>
      <c r="D1099" s="121"/>
      <c r="E1099" s="121"/>
      <c r="F1099" s="199"/>
      <c r="G1099" s="121"/>
      <c r="H1099" s="121"/>
      <c r="I1099" s="197"/>
    </row>
    <row r="1100" ht="15" customHeight="1">
      <c r="A1100" s="198"/>
      <c r="B1100" s="116"/>
      <c r="C1100" s="121"/>
      <c r="D1100" s="121"/>
      <c r="E1100" s="121"/>
      <c r="F1100" s="199"/>
      <c r="G1100" s="121"/>
      <c r="H1100" s="121"/>
      <c r="I1100" s="197"/>
    </row>
    <row r="1101" ht="15" customHeight="1">
      <c r="A1101" s="198"/>
      <c r="B1101" s="116"/>
      <c r="C1101" s="121"/>
      <c r="D1101" s="121"/>
      <c r="E1101" s="121"/>
      <c r="F1101" s="199"/>
      <c r="G1101" s="121"/>
      <c r="H1101" s="121"/>
      <c r="I1101" s="197"/>
    </row>
    <row r="1102" ht="15" customHeight="1">
      <c r="A1102" s="198"/>
      <c r="B1102" s="116"/>
      <c r="C1102" s="121"/>
      <c r="D1102" s="121"/>
      <c r="E1102" s="121"/>
      <c r="F1102" s="199"/>
      <c r="G1102" s="121"/>
      <c r="H1102" s="121"/>
      <c r="I1102" s="197"/>
    </row>
    <row r="1103" ht="15" customHeight="1">
      <c r="A1103" s="198"/>
      <c r="B1103" s="116"/>
      <c r="C1103" s="121"/>
      <c r="D1103" s="121"/>
      <c r="E1103" s="121"/>
      <c r="F1103" s="199"/>
      <c r="G1103" s="121"/>
      <c r="H1103" s="121"/>
      <c r="I1103" s="197"/>
    </row>
    <row r="1104" ht="15" customHeight="1">
      <c r="A1104" s="198"/>
      <c r="B1104" s="116"/>
      <c r="C1104" s="121"/>
      <c r="D1104" s="121"/>
      <c r="E1104" s="121"/>
      <c r="F1104" s="199"/>
      <c r="G1104" s="121"/>
      <c r="H1104" s="121"/>
      <c r="I1104" s="197"/>
    </row>
    <row r="1105" ht="15" customHeight="1">
      <c r="A1105" s="198"/>
      <c r="B1105" s="116"/>
      <c r="C1105" s="121"/>
      <c r="D1105" s="121"/>
      <c r="E1105" s="121"/>
      <c r="F1105" s="199"/>
      <c r="G1105" s="121"/>
      <c r="H1105" s="121"/>
      <c r="I1105" s="197"/>
    </row>
    <row r="1106" ht="15" customHeight="1">
      <c r="A1106" s="198"/>
      <c r="B1106" s="116"/>
      <c r="C1106" s="121"/>
      <c r="D1106" s="121"/>
      <c r="E1106" s="121"/>
      <c r="F1106" s="199"/>
      <c r="G1106" s="121"/>
      <c r="H1106" s="121"/>
      <c r="I1106" s="197"/>
    </row>
    <row r="1107" ht="15" customHeight="1">
      <c r="A1107" s="198"/>
      <c r="B1107" s="116"/>
      <c r="C1107" s="121"/>
      <c r="D1107" s="121"/>
      <c r="E1107" s="121"/>
      <c r="F1107" s="199"/>
      <c r="G1107" s="121"/>
      <c r="H1107" s="121"/>
      <c r="I1107" s="197"/>
    </row>
    <row r="1108" ht="15" customHeight="1">
      <c r="A1108" s="198"/>
      <c r="B1108" s="116"/>
      <c r="C1108" s="121"/>
      <c r="D1108" s="121"/>
      <c r="E1108" s="121"/>
      <c r="F1108" s="199"/>
      <c r="G1108" s="121"/>
      <c r="H1108" s="121"/>
      <c r="I1108" s="197"/>
    </row>
    <row r="1109" ht="15" customHeight="1">
      <c r="A1109" s="198"/>
      <c r="B1109" s="116"/>
      <c r="C1109" s="121"/>
      <c r="D1109" s="121"/>
      <c r="E1109" s="121"/>
      <c r="F1109" s="199"/>
      <c r="G1109" s="121"/>
      <c r="H1109" s="121"/>
      <c r="I1109" s="197"/>
    </row>
    <row r="1110" ht="15" customHeight="1">
      <c r="A1110" s="198"/>
      <c r="B1110" s="116"/>
      <c r="C1110" s="121"/>
      <c r="D1110" s="121"/>
      <c r="E1110" s="121"/>
      <c r="F1110" s="199"/>
      <c r="G1110" s="121"/>
      <c r="H1110" s="121"/>
      <c r="I1110" s="197"/>
    </row>
    <row r="1111" ht="15" customHeight="1">
      <c r="A1111" s="198"/>
      <c r="B1111" s="116"/>
      <c r="C1111" s="121"/>
      <c r="D1111" s="121"/>
      <c r="E1111" s="121"/>
      <c r="F1111" s="199"/>
      <c r="G1111" s="121"/>
      <c r="H1111" s="121"/>
      <c r="I1111" s="197"/>
    </row>
    <row r="1112" ht="15" customHeight="1">
      <c r="A1112" s="198"/>
      <c r="B1112" s="116"/>
      <c r="C1112" s="121"/>
      <c r="D1112" s="121"/>
      <c r="E1112" s="121"/>
      <c r="F1112" s="199"/>
      <c r="G1112" s="121"/>
      <c r="H1112" s="121"/>
      <c r="I1112" s="197"/>
    </row>
    <row r="1113" ht="15" customHeight="1">
      <c r="A1113" s="198"/>
      <c r="B1113" s="116"/>
      <c r="C1113" s="121"/>
      <c r="D1113" s="121"/>
      <c r="E1113" s="121"/>
      <c r="F1113" s="199"/>
      <c r="G1113" s="121"/>
      <c r="H1113" s="121"/>
      <c r="I1113" s="197"/>
    </row>
    <row r="1114" ht="15" customHeight="1">
      <c r="A1114" s="198"/>
      <c r="B1114" s="116"/>
      <c r="C1114" s="121"/>
      <c r="D1114" s="121"/>
      <c r="E1114" s="121"/>
      <c r="F1114" s="199"/>
      <c r="G1114" s="121"/>
      <c r="H1114" s="121"/>
      <c r="I1114" s="197"/>
    </row>
    <row r="1115" ht="15" customHeight="1">
      <c r="A1115" s="198"/>
      <c r="B1115" s="116"/>
      <c r="C1115" s="121"/>
      <c r="D1115" s="121"/>
      <c r="E1115" s="121"/>
      <c r="F1115" s="199"/>
      <c r="G1115" s="121"/>
      <c r="H1115" s="121"/>
      <c r="I1115" s="197"/>
    </row>
    <row r="1116" ht="15" customHeight="1">
      <c r="A1116" s="198"/>
      <c r="B1116" s="116"/>
      <c r="C1116" s="121"/>
      <c r="D1116" s="121"/>
      <c r="E1116" s="121"/>
      <c r="F1116" s="199"/>
      <c r="G1116" s="121"/>
      <c r="H1116" s="121"/>
      <c r="I1116" s="197"/>
    </row>
    <row r="1117" ht="15" customHeight="1">
      <c r="A1117" s="198"/>
      <c r="B1117" s="116"/>
      <c r="C1117" s="121"/>
      <c r="D1117" s="121"/>
      <c r="E1117" s="121"/>
      <c r="F1117" s="199"/>
      <c r="G1117" s="121"/>
      <c r="H1117" s="121"/>
      <c r="I1117" s="197"/>
    </row>
    <row r="1118" ht="15" customHeight="1">
      <c r="A1118" s="198"/>
      <c r="B1118" s="116"/>
      <c r="C1118" s="121"/>
      <c r="D1118" s="121"/>
      <c r="E1118" s="121"/>
      <c r="F1118" s="199"/>
      <c r="G1118" s="121"/>
      <c r="H1118" s="121"/>
      <c r="I1118" s="197"/>
    </row>
    <row r="1119" ht="15" customHeight="1">
      <c r="A1119" s="198"/>
      <c r="B1119" s="116"/>
      <c r="C1119" s="121"/>
      <c r="D1119" s="121"/>
      <c r="E1119" s="121"/>
      <c r="F1119" s="199"/>
      <c r="G1119" s="121"/>
      <c r="H1119" s="121"/>
      <c r="I1119" s="197"/>
    </row>
    <row r="1120" ht="15" customHeight="1">
      <c r="A1120" s="198"/>
      <c r="B1120" s="116"/>
      <c r="C1120" s="121"/>
      <c r="D1120" s="121"/>
      <c r="E1120" s="121"/>
      <c r="F1120" s="199"/>
      <c r="G1120" s="121"/>
      <c r="H1120" s="121"/>
      <c r="I1120" s="197"/>
    </row>
    <row r="1121" ht="15" customHeight="1">
      <c r="A1121" s="198"/>
      <c r="B1121" s="116"/>
      <c r="C1121" s="121"/>
      <c r="D1121" s="121"/>
      <c r="E1121" s="121"/>
      <c r="F1121" s="199"/>
      <c r="G1121" s="121"/>
      <c r="H1121" s="121"/>
      <c r="I1121" s="197"/>
    </row>
    <row r="1122" ht="15" customHeight="1">
      <c r="A1122" s="198"/>
      <c r="B1122" s="116"/>
      <c r="C1122" s="121"/>
      <c r="D1122" s="121"/>
      <c r="E1122" s="121"/>
      <c r="F1122" s="199"/>
      <c r="G1122" s="121"/>
      <c r="H1122" s="121"/>
      <c r="I1122" s="197"/>
    </row>
    <row r="1123" ht="15" customHeight="1">
      <c r="A1123" s="198"/>
      <c r="B1123" s="116"/>
      <c r="C1123" s="121"/>
      <c r="D1123" s="121"/>
      <c r="E1123" s="121"/>
      <c r="F1123" s="199"/>
      <c r="G1123" s="121"/>
      <c r="H1123" s="121"/>
      <c r="I1123" s="197"/>
    </row>
    <row r="1124" ht="15" customHeight="1">
      <c r="A1124" s="198"/>
      <c r="B1124" s="116"/>
      <c r="C1124" s="121"/>
      <c r="D1124" s="121"/>
      <c r="E1124" s="121"/>
      <c r="F1124" s="199"/>
      <c r="G1124" s="121"/>
      <c r="H1124" s="121"/>
      <c r="I1124" s="197"/>
    </row>
    <row r="1125" ht="15" customHeight="1">
      <c r="A1125" s="198"/>
      <c r="B1125" s="116"/>
      <c r="C1125" s="121"/>
      <c r="D1125" s="121"/>
      <c r="E1125" s="121"/>
      <c r="F1125" s="199"/>
      <c r="G1125" s="121"/>
      <c r="H1125" s="121"/>
      <c r="I1125" s="197"/>
    </row>
    <row r="1126" ht="15" customHeight="1">
      <c r="A1126" s="198"/>
      <c r="B1126" s="116"/>
      <c r="C1126" s="121"/>
      <c r="D1126" s="121"/>
      <c r="E1126" s="121"/>
      <c r="F1126" s="199"/>
      <c r="G1126" s="121"/>
      <c r="H1126" s="121"/>
      <c r="I1126" s="197"/>
    </row>
    <row r="1127" ht="15" customHeight="1">
      <c r="A1127" s="198"/>
      <c r="B1127" s="116"/>
      <c r="C1127" s="121"/>
      <c r="D1127" s="121"/>
      <c r="E1127" s="121"/>
      <c r="F1127" s="199"/>
      <c r="G1127" s="121"/>
      <c r="H1127" s="121"/>
      <c r="I1127" s="197"/>
    </row>
    <row r="1128" ht="15" customHeight="1">
      <c r="A1128" s="198"/>
      <c r="B1128" s="116"/>
      <c r="C1128" s="121"/>
      <c r="D1128" s="121"/>
      <c r="E1128" s="121"/>
      <c r="F1128" s="199"/>
      <c r="G1128" s="121"/>
      <c r="H1128" s="121"/>
      <c r="I1128" s="197"/>
    </row>
    <row r="1129" ht="15" customHeight="1">
      <c r="A1129" s="198"/>
      <c r="B1129" s="116"/>
      <c r="C1129" s="121"/>
      <c r="D1129" s="121"/>
      <c r="E1129" s="121"/>
      <c r="F1129" s="199"/>
      <c r="G1129" s="121"/>
      <c r="H1129" s="121"/>
      <c r="I1129" s="197"/>
    </row>
    <row r="1130" ht="15" customHeight="1">
      <c r="A1130" s="198"/>
      <c r="B1130" s="116"/>
      <c r="C1130" s="121"/>
      <c r="D1130" s="121"/>
      <c r="E1130" s="121"/>
      <c r="F1130" s="199"/>
      <c r="G1130" s="121"/>
      <c r="H1130" s="121"/>
      <c r="I1130" s="197"/>
    </row>
    <row r="1131" ht="15" customHeight="1">
      <c r="A1131" s="198"/>
      <c r="B1131" s="116"/>
      <c r="C1131" s="121"/>
      <c r="D1131" s="121"/>
      <c r="E1131" s="121"/>
      <c r="F1131" s="199"/>
      <c r="G1131" s="121"/>
      <c r="H1131" s="121"/>
      <c r="I1131" s="197"/>
    </row>
    <row r="1132" ht="15" customHeight="1">
      <c r="A1132" s="198"/>
      <c r="B1132" s="116"/>
      <c r="C1132" s="121"/>
      <c r="D1132" s="121"/>
      <c r="E1132" s="121"/>
      <c r="F1132" s="199"/>
      <c r="G1132" s="121"/>
      <c r="H1132" s="121"/>
      <c r="I1132" s="197"/>
    </row>
    <row r="1133" ht="15" customHeight="1">
      <c r="A1133" s="198"/>
      <c r="B1133" s="116"/>
      <c r="C1133" s="121"/>
      <c r="D1133" s="121"/>
      <c r="E1133" s="121"/>
      <c r="F1133" s="199"/>
      <c r="G1133" s="121"/>
      <c r="H1133" s="121"/>
      <c r="I1133" s="197"/>
    </row>
    <row r="1134" ht="15" customHeight="1">
      <c r="A1134" s="198"/>
      <c r="B1134" s="116"/>
      <c r="C1134" s="121"/>
      <c r="D1134" s="121"/>
      <c r="E1134" s="121"/>
      <c r="F1134" s="199"/>
      <c r="G1134" s="121"/>
      <c r="H1134" s="121"/>
      <c r="I1134" s="197"/>
    </row>
    <row r="1135" ht="15" customHeight="1">
      <c r="A1135" s="198"/>
      <c r="B1135" s="116"/>
      <c r="C1135" s="121"/>
      <c r="D1135" s="121"/>
      <c r="E1135" s="121"/>
      <c r="F1135" s="199"/>
      <c r="G1135" s="121"/>
      <c r="H1135" s="121"/>
      <c r="I1135" s="197"/>
    </row>
    <row r="1136" ht="15" customHeight="1">
      <c r="A1136" s="198"/>
      <c r="B1136" s="116"/>
      <c r="C1136" s="121"/>
      <c r="D1136" s="121"/>
      <c r="E1136" s="121"/>
      <c r="F1136" s="199"/>
      <c r="G1136" s="121"/>
      <c r="H1136" s="121"/>
      <c r="I1136" s="197"/>
    </row>
    <row r="1137" ht="15" customHeight="1">
      <c r="A1137" s="198"/>
      <c r="B1137" s="116"/>
      <c r="C1137" s="121"/>
      <c r="D1137" s="121"/>
      <c r="E1137" s="121"/>
      <c r="F1137" s="199"/>
      <c r="G1137" s="121"/>
      <c r="H1137" s="121"/>
      <c r="I1137" s="197"/>
    </row>
    <row r="1138" ht="15" customHeight="1">
      <c r="A1138" s="198"/>
      <c r="B1138" s="116"/>
      <c r="C1138" s="121"/>
      <c r="D1138" s="121"/>
      <c r="E1138" s="121"/>
      <c r="F1138" s="199"/>
      <c r="G1138" s="121"/>
      <c r="H1138" s="121"/>
      <c r="I1138" s="197"/>
    </row>
    <row r="1139" ht="15" customHeight="1">
      <c r="A1139" s="198"/>
      <c r="B1139" s="116"/>
      <c r="C1139" s="121"/>
      <c r="D1139" s="121"/>
      <c r="E1139" s="121"/>
      <c r="F1139" s="199"/>
      <c r="G1139" s="121"/>
      <c r="H1139" s="121"/>
      <c r="I1139" s="197"/>
    </row>
    <row r="1140" ht="15" customHeight="1">
      <c r="A1140" s="198"/>
      <c r="B1140" s="116"/>
      <c r="C1140" s="121"/>
      <c r="D1140" s="121"/>
      <c r="E1140" s="121"/>
      <c r="F1140" s="199"/>
      <c r="G1140" s="121"/>
      <c r="H1140" s="121"/>
      <c r="I1140" s="197"/>
    </row>
    <row r="1141" ht="15" customHeight="1">
      <c r="A1141" s="198"/>
      <c r="B1141" s="116"/>
      <c r="C1141" s="121"/>
      <c r="D1141" s="121"/>
      <c r="E1141" s="121"/>
      <c r="F1141" s="199"/>
      <c r="G1141" s="121"/>
      <c r="H1141" s="121"/>
      <c r="I1141" s="197"/>
    </row>
    <row r="1142" ht="15" customHeight="1">
      <c r="A1142" s="198"/>
      <c r="B1142" s="116"/>
      <c r="C1142" s="121"/>
      <c r="D1142" s="121"/>
      <c r="E1142" s="121"/>
      <c r="F1142" s="199"/>
      <c r="G1142" s="121"/>
      <c r="H1142" s="121"/>
      <c r="I1142" s="197"/>
    </row>
    <row r="1143" ht="15" customHeight="1">
      <c r="A1143" s="198"/>
      <c r="B1143" s="116"/>
      <c r="C1143" s="121"/>
      <c r="D1143" s="121"/>
      <c r="E1143" s="121"/>
      <c r="F1143" s="199"/>
      <c r="G1143" s="121"/>
      <c r="H1143" s="121"/>
      <c r="I1143" s="197"/>
    </row>
    <row r="1144" ht="15" customHeight="1">
      <c r="A1144" s="198"/>
      <c r="B1144" s="116"/>
      <c r="C1144" s="121"/>
      <c r="D1144" s="121"/>
      <c r="E1144" s="121"/>
      <c r="F1144" s="199"/>
      <c r="G1144" s="121"/>
      <c r="H1144" s="121"/>
      <c r="I1144" s="197"/>
    </row>
    <row r="1145" ht="15" customHeight="1">
      <c r="A1145" s="198"/>
      <c r="B1145" s="116"/>
      <c r="C1145" s="121"/>
      <c r="D1145" s="121"/>
      <c r="E1145" s="121"/>
      <c r="F1145" s="199"/>
      <c r="G1145" s="121"/>
      <c r="H1145" s="121"/>
      <c r="I1145" s="197"/>
    </row>
    <row r="1146" ht="15" customHeight="1">
      <c r="A1146" s="198"/>
      <c r="B1146" s="116"/>
      <c r="C1146" s="121"/>
      <c r="D1146" s="121"/>
      <c r="E1146" s="121"/>
      <c r="F1146" s="199"/>
      <c r="G1146" s="121"/>
      <c r="H1146" s="121"/>
      <c r="I1146" s="197"/>
    </row>
    <row r="1147" ht="15" customHeight="1">
      <c r="A1147" s="198"/>
      <c r="B1147" s="116"/>
      <c r="C1147" s="121"/>
      <c r="D1147" s="121"/>
      <c r="E1147" s="121"/>
      <c r="F1147" s="199"/>
      <c r="G1147" s="121"/>
      <c r="H1147" s="121"/>
      <c r="I1147" s="197"/>
    </row>
    <row r="1148" ht="15" customHeight="1">
      <c r="A1148" s="198"/>
      <c r="B1148" s="116"/>
      <c r="C1148" s="121"/>
      <c r="D1148" s="121"/>
      <c r="E1148" s="121"/>
      <c r="F1148" s="199"/>
      <c r="G1148" s="121"/>
      <c r="H1148" s="121"/>
      <c r="I1148" s="197"/>
    </row>
    <row r="1149" ht="15" customHeight="1">
      <c r="A1149" s="198"/>
      <c r="B1149" s="116"/>
      <c r="C1149" s="121"/>
      <c r="D1149" s="121"/>
      <c r="E1149" s="121"/>
      <c r="F1149" s="199"/>
      <c r="G1149" s="121"/>
      <c r="H1149" s="121"/>
      <c r="I1149" s="197"/>
    </row>
    <row r="1150" ht="15" customHeight="1">
      <c r="A1150" s="198"/>
      <c r="B1150" s="116"/>
      <c r="C1150" s="121"/>
      <c r="D1150" s="121"/>
      <c r="E1150" s="121"/>
      <c r="F1150" s="199"/>
      <c r="G1150" s="121"/>
      <c r="H1150" s="121"/>
      <c r="I1150" s="197"/>
    </row>
    <row r="1151" ht="15" customHeight="1">
      <c r="A1151" s="198"/>
      <c r="B1151" s="116"/>
      <c r="C1151" s="121"/>
      <c r="D1151" s="121"/>
      <c r="E1151" s="121"/>
      <c r="F1151" s="199"/>
      <c r="G1151" s="121"/>
      <c r="H1151" s="121"/>
      <c r="I1151" s="197"/>
    </row>
    <row r="1152" ht="15" customHeight="1">
      <c r="A1152" s="198"/>
      <c r="B1152" s="116"/>
      <c r="C1152" s="121"/>
      <c r="D1152" s="121"/>
      <c r="E1152" s="121"/>
      <c r="F1152" s="199"/>
      <c r="G1152" s="121"/>
      <c r="H1152" s="121"/>
      <c r="I1152" s="197"/>
    </row>
    <row r="1153" ht="15" customHeight="1">
      <c r="A1153" s="198"/>
      <c r="B1153" s="116"/>
      <c r="C1153" s="121"/>
      <c r="D1153" s="121"/>
      <c r="E1153" s="121"/>
      <c r="F1153" s="199"/>
      <c r="G1153" s="121"/>
      <c r="H1153" s="121"/>
      <c r="I1153" s="197"/>
    </row>
    <row r="1154" ht="15" customHeight="1">
      <c r="A1154" s="198"/>
      <c r="B1154" s="116"/>
      <c r="C1154" s="121"/>
      <c r="D1154" s="121"/>
      <c r="E1154" s="121"/>
      <c r="F1154" s="199"/>
      <c r="G1154" s="121"/>
      <c r="H1154" s="121"/>
      <c r="I1154" s="197"/>
    </row>
    <row r="1155" ht="15" customHeight="1">
      <c r="A1155" s="198"/>
      <c r="B1155" s="116"/>
      <c r="C1155" s="121"/>
      <c r="D1155" s="121"/>
      <c r="E1155" s="121"/>
      <c r="F1155" s="199"/>
      <c r="G1155" s="121"/>
      <c r="H1155" s="121"/>
      <c r="I1155" s="197"/>
    </row>
    <row r="1156" ht="15" customHeight="1">
      <c r="A1156" s="198"/>
      <c r="B1156" s="116"/>
      <c r="C1156" s="121"/>
      <c r="D1156" s="121"/>
      <c r="E1156" s="121"/>
      <c r="F1156" s="199"/>
      <c r="G1156" s="121"/>
      <c r="H1156" s="121"/>
      <c r="I1156" s="197"/>
    </row>
    <row r="1157" ht="15" customHeight="1">
      <c r="A1157" s="198"/>
      <c r="B1157" s="116"/>
      <c r="C1157" s="121"/>
      <c r="D1157" s="121"/>
      <c r="E1157" s="121"/>
      <c r="F1157" s="199"/>
      <c r="G1157" s="121"/>
      <c r="H1157" s="121"/>
      <c r="I1157" s="197"/>
    </row>
    <row r="1158" ht="15" customHeight="1">
      <c r="A1158" s="198"/>
      <c r="B1158" s="116"/>
      <c r="C1158" s="121"/>
      <c r="D1158" s="121"/>
      <c r="E1158" s="121"/>
      <c r="F1158" s="199"/>
      <c r="G1158" s="121"/>
      <c r="H1158" s="121"/>
      <c r="I1158" s="197"/>
    </row>
    <row r="1159" ht="15" customHeight="1">
      <c r="A1159" s="198"/>
      <c r="B1159" s="116"/>
      <c r="C1159" s="121"/>
      <c r="D1159" s="121"/>
      <c r="E1159" s="121"/>
      <c r="F1159" s="199"/>
      <c r="G1159" s="121"/>
      <c r="H1159" s="121"/>
      <c r="I1159" s="197"/>
    </row>
    <row r="1160" ht="15" customHeight="1">
      <c r="A1160" s="198"/>
      <c r="B1160" s="116"/>
      <c r="C1160" s="121"/>
      <c r="D1160" s="121"/>
      <c r="E1160" s="121"/>
      <c r="F1160" s="199"/>
      <c r="G1160" s="121"/>
      <c r="H1160" s="121"/>
      <c r="I1160" s="197"/>
    </row>
    <row r="1161" ht="15" customHeight="1">
      <c r="A1161" s="198"/>
      <c r="B1161" s="116"/>
      <c r="C1161" s="121"/>
      <c r="D1161" s="121"/>
      <c r="E1161" s="121"/>
      <c r="F1161" s="199"/>
      <c r="G1161" s="121"/>
      <c r="H1161" s="121"/>
      <c r="I1161" s="197"/>
    </row>
    <row r="1162" ht="15" customHeight="1">
      <c r="A1162" s="198"/>
      <c r="B1162" s="116"/>
      <c r="C1162" s="121"/>
      <c r="D1162" s="121"/>
      <c r="E1162" s="121"/>
      <c r="F1162" s="199"/>
      <c r="G1162" s="121"/>
      <c r="H1162" s="121"/>
      <c r="I1162" s="197"/>
    </row>
    <row r="1163" ht="15" customHeight="1">
      <c r="A1163" s="198"/>
      <c r="B1163" s="116"/>
      <c r="C1163" s="121"/>
      <c r="D1163" s="121"/>
      <c r="E1163" s="121"/>
      <c r="F1163" s="199"/>
      <c r="G1163" s="121"/>
      <c r="H1163" s="121"/>
      <c r="I1163" s="197"/>
    </row>
    <row r="1164" ht="15" customHeight="1">
      <c r="A1164" s="198"/>
      <c r="B1164" s="116"/>
      <c r="C1164" s="121"/>
      <c r="D1164" s="121"/>
      <c r="E1164" s="121"/>
      <c r="F1164" s="199"/>
      <c r="G1164" s="121"/>
      <c r="H1164" s="121"/>
      <c r="I1164" s="197"/>
    </row>
    <row r="1165" ht="15" customHeight="1">
      <c r="A1165" s="198"/>
      <c r="B1165" s="116"/>
      <c r="C1165" s="121"/>
      <c r="D1165" s="121"/>
      <c r="E1165" s="121"/>
      <c r="F1165" s="199"/>
      <c r="G1165" s="121"/>
      <c r="H1165" s="121"/>
      <c r="I1165" s="197"/>
    </row>
    <row r="1166" ht="15" customHeight="1">
      <c r="A1166" s="198"/>
      <c r="B1166" s="116"/>
      <c r="C1166" s="121"/>
      <c r="D1166" s="121"/>
      <c r="E1166" s="121"/>
      <c r="F1166" s="199"/>
      <c r="G1166" s="121"/>
      <c r="H1166" s="121"/>
      <c r="I1166" s="197"/>
    </row>
    <row r="1167" ht="15" customHeight="1">
      <c r="A1167" s="198"/>
      <c r="B1167" s="116"/>
      <c r="C1167" s="121"/>
      <c r="D1167" s="121"/>
      <c r="E1167" s="121"/>
      <c r="F1167" s="199"/>
      <c r="G1167" s="121"/>
      <c r="H1167" s="121"/>
      <c r="I1167" s="197"/>
    </row>
    <row r="1168" ht="15" customHeight="1">
      <c r="A1168" s="198"/>
      <c r="B1168" s="116"/>
      <c r="C1168" s="121"/>
      <c r="D1168" s="121"/>
      <c r="E1168" s="121"/>
      <c r="F1168" s="199"/>
      <c r="G1168" s="121"/>
      <c r="H1168" s="121"/>
      <c r="I1168" s="197"/>
    </row>
    <row r="1169" ht="15" customHeight="1">
      <c r="A1169" s="198"/>
      <c r="B1169" s="116"/>
      <c r="C1169" s="121"/>
      <c r="D1169" s="121"/>
      <c r="E1169" s="121"/>
      <c r="F1169" s="199"/>
      <c r="G1169" s="121"/>
      <c r="H1169" s="121"/>
      <c r="I1169" s="197"/>
    </row>
    <row r="1170" ht="15" customHeight="1">
      <c r="A1170" s="198"/>
      <c r="B1170" s="116"/>
      <c r="C1170" s="121"/>
      <c r="D1170" s="121"/>
      <c r="E1170" s="121"/>
      <c r="F1170" s="199"/>
      <c r="G1170" s="121"/>
      <c r="H1170" s="121"/>
      <c r="I1170" s="197"/>
    </row>
    <row r="1171" ht="15" customHeight="1">
      <c r="A1171" s="198"/>
      <c r="B1171" s="116"/>
      <c r="C1171" s="121"/>
      <c r="D1171" s="121"/>
      <c r="E1171" s="121"/>
      <c r="F1171" s="199"/>
      <c r="G1171" s="121"/>
      <c r="H1171" s="121"/>
      <c r="I1171" s="197"/>
    </row>
    <row r="1172" ht="15" customHeight="1">
      <c r="A1172" s="198"/>
      <c r="B1172" s="116"/>
      <c r="C1172" s="121"/>
      <c r="D1172" s="121"/>
      <c r="E1172" s="121"/>
      <c r="F1172" s="199"/>
      <c r="G1172" s="121"/>
      <c r="H1172" s="121"/>
      <c r="I1172" s="197"/>
    </row>
    <row r="1173" ht="15" customHeight="1">
      <c r="A1173" s="198"/>
      <c r="B1173" s="116"/>
      <c r="C1173" s="121"/>
      <c r="D1173" s="121"/>
      <c r="E1173" s="121"/>
      <c r="F1173" s="199"/>
      <c r="G1173" s="121"/>
      <c r="H1173" s="121"/>
      <c r="I1173" s="197"/>
    </row>
    <row r="1174" ht="15" customHeight="1">
      <c r="A1174" s="198"/>
      <c r="B1174" s="116"/>
      <c r="C1174" s="121"/>
      <c r="D1174" s="121"/>
      <c r="E1174" s="121"/>
      <c r="F1174" s="199"/>
      <c r="G1174" s="121"/>
      <c r="H1174" s="121"/>
      <c r="I1174" s="197"/>
    </row>
    <row r="1175" ht="15" customHeight="1">
      <c r="A1175" s="198"/>
      <c r="B1175" s="116"/>
      <c r="C1175" s="121"/>
      <c r="D1175" s="121"/>
      <c r="E1175" s="121"/>
      <c r="F1175" s="199"/>
      <c r="G1175" s="121"/>
      <c r="H1175" s="121"/>
      <c r="I1175" s="197"/>
    </row>
    <row r="1176" ht="15" customHeight="1">
      <c r="A1176" s="198"/>
      <c r="B1176" s="116"/>
      <c r="C1176" s="121"/>
      <c r="D1176" s="121"/>
      <c r="E1176" s="121"/>
      <c r="F1176" s="199"/>
      <c r="G1176" s="121"/>
      <c r="H1176" s="121"/>
      <c r="I1176" s="197"/>
    </row>
    <row r="1177" ht="15" customHeight="1">
      <c r="A1177" s="198"/>
      <c r="B1177" s="116"/>
      <c r="C1177" s="121"/>
      <c r="D1177" s="121"/>
      <c r="E1177" s="121"/>
      <c r="F1177" s="199"/>
      <c r="G1177" s="121"/>
      <c r="H1177" s="121"/>
      <c r="I1177" s="197"/>
    </row>
    <row r="1178" ht="15" customHeight="1">
      <c r="A1178" s="198"/>
      <c r="B1178" s="116"/>
      <c r="C1178" s="121"/>
      <c r="D1178" s="121"/>
      <c r="E1178" s="121"/>
      <c r="F1178" s="199"/>
      <c r="G1178" s="121"/>
      <c r="H1178" s="121"/>
      <c r="I1178" s="197"/>
    </row>
    <row r="1179" ht="15" customHeight="1">
      <c r="A1179" s="198"/>
      <c r="B1179" s="116"/>
      <c r="C1179" s="121"/>
      <c r="D1179" s="121"/>
      <c r="E1179" s="121"/>
      <c r="F1179" s="199"/>
      <c r="G1179" s="121"/>
      <c r="H1179" s="121"/>
      <c r="I1179" s="197"/>
    </row>
    <row r="1180" ht="15" customHeight="1">
      <c r="A1180" s="198"/>
      <c r="B1180" s="116"/>
      <c r="C1180" s="121"/>
      <c r="D1180" s="121"/>
      <c r="E1180" s="121"/>
      <c r="F1180" s="199"/>
      <c r="G1180" s="121"/>
      <c r="H1180" s="121"/>
      <c r="I1180" s="197"/>
    </row>
    <row r="1181" ht="15" customHeight="1">
      <c r="A1181" s="198"/>
      <c r="B1181" s="116"/>
      <c r="C1181" s="121"/>
      <c r="D1181" s="121"/>
      <c r="E1181" s="121"/>
      <c r="F1181" s="199"/>
      <c r="G1181" s="121"/>
      <c r="H1181" s="121"/>
      <c r="I1181" s="197"/>
    </row>
    <row r="1182" ht="15" customHeight="1">
      <c r="A1182" s="198"/>
      <c r="B1182" s="116"/>
      <c r="C1182" s="121"/>
      <c r="D1182" s="121"/>
      <c r="E1182" s="121"/>
      <c r="F1182" s="199"/>
      <c r="G1182" s="121"/>
      <c r="H1182" s="121"/>
      <c r="I1182" s="197"/>
    </row>
    <row r="1183" ht="15" customHeight="1">
      <c r="A1183" s="198"/>
      <c r="B1183" s="116"/>
      <c r="C1183" s="121"/>
      <c r="D1183" s="121"/>
      <c r="E1183" s="121"/>
      <c r="F1183" s="199"/>
      <c r="G1183" s="121"/>
      <c r="H1183" s="121"/>
      <c r="I1183" s="197"/>
    </row>
    <row r="1184" ht="15" customHeight="1">
      <c r="A1184" s="198"/>
      <c r="B1184" s="116"/>
      <c r="C1184" s="121"/>
      <c r="D1184" s="121"/>
      <c r="E1184" s="121"/>
      <c r="F1184" s="199"/>
      <c r="G1184" s="121"/>
      <c r="H1184" s="121"/>
      <c r="I1184" s="197"/>
    </row>
    <row r="1185" ht="15" customHeight="1">
      <c r="A1185" s="198"/>
      <c r="B1185" s="116"/>
      <c r="C1185" s="121"/>
      <c r="D1185" s="121"/>
      <c r="E1185" s="121"/>
      <c r="F1185" s="199"/>
      <c r="G1185" s="121"/>
      <c r="H1185" s="121"/>
      <c r="I1185" s="197"/>
    </row>
    <row r="1186" ht="15" customHeight="1">
      <c r="A1186" s="198"/>
      <c r="B1186" s="116"/>
      <c r="C1186" s="121"/>
      <c r="D1186" s="121"/>
      <c r="E1186" s="121"/>
      <c r="F1186" s="199"/>
      <c r="G1186" s="121"/>
      <c r="H1186" s="121"/>
      <c r="I1186" s="197"/>
    </row>
    <row r="1187" ht="15" customHeight="1">
      <c r="A1187" s="198"/>
      <c r="B1187" s="116"/>
      <c r="C1187" s="121"/>
      <c r="D1187" s="121"/>
      <c r="E1187" s="121"/>
      <c r="F1187" s="199"/>
      <c r="G1187" s="121"/>
      <c r="H1187" s="121"/>
      <c r="I1187" s="197"/>
    </row>
    <row r="1188" ht="15" customHeight="1">
      <c r="A1188" s="198"/>
      <c r="B1188" s="116"/>
      <c r="C1188" s="121"/>
      <c r="D1188" s="121"/>
      <c r="E1188" s="121"/>
      <c r="F1188" s="199"/>
      <c r="G1188" s="121"/>
      <c r="H1188" s="121"/>
      <c r="I1188" s="197"/>
    </row>
    <row r="1189" ht="15" customHeight="1">
      <c r="A1189" s="198"/>
      <c r="B1189" s="116"/>
      <c r="C1189" s="121"/>
      <c r="D1189" s="121"/>
      <c r="E1189" s="121"/>
      <c r="F1189" s="199"/>
      <c r="G1189" s="121"/>
      <c r="H1189" s="121"/>
      <c r="I1189" s="197"/>
    </row>
    <row r="1190" ht="15" customHeight="1">
      <c r="A1190" s="198"/>
      <c r="B1190" s="116"/>
      <c r="C1190" s="121"/>
      <c r="D1190" s="121"/>
      <c r="E1190" s="121"/>
      <c r="F1190" s="199"/>
      <c r="G1190" s="121"/>
      <c r="H1190" s="121"/>
      <c r="I1190" s="197"/>
    </row>
    <row r="1191" ht="15" customHeight="1">
      <c r="A1191" s="198"/>
      <c r="B1191" s="116"/>
      <c r="C1191" s="121"/>
      <c r="D1191" s="121"/>
      <c r="E1191" s="121"/>
      <c r="F1191" s="199"/>
      <c r="G1191" s="121"/>
      <c r="H1191" s="121"/>
      <c r="I1191" s="197"/>
    </row>
    <row r="1192" ht="15" customHeight="1">
      <c r="A1192" s="198"/>
      <c r="B1192" s="116"/>
      <c r="C1192" s="121"/>
      <c r="D1192" s="121"/>
      <c r="E1192" s="121"/>
      <c r="F1192" s="199"/>
      <c r="G1192" s="121"/>
      <c r="H1192" s="121"/>
      <c r="I1192" s="197"/>
    </row>
    <row r="1193" ht="15" customHeight="1">
      <c r="A1193" s="198"/>
      <c r="B1193" s="116"/>
      <c r="C1193" s="121"/>
      <c r="D1193" s="121"/>
      <c r="E1193" s="121"/>
      <c r="F1193" s="199"/>
      <c r="G1193" s="121"/>
      <c r="H1193" s="121"/>
      <c r="I1193" s="197"/>
    </row>
    <row r="1194" ht="15" customHeight="1">
      <c r="A1194" s="198"/>
      <c r="B1194" s="116"/>
      <c r="C1194" s="121"/>
      <c r="D1194" s="121"/>
      <c r="E1194" s="121"/>
      <c r="F1194" s="199"/>
      <c r="G1194" s="121"/>
      <c r="H1194" s="121"/>
      <c r="I1194" s="197"/>
    </row>
    <row r="1195" ht="15" customHeight="1">
      <c r="A1195" s="198"/>
      <c r="B1195" s="116"/>
      <c r="C1195" s="121"/>
      <c r="D1195" s="121"/>
      <c r="E1195" s="121"/>
      <c r="F1195" s="199"/>
      <c r="G1195" s="121"/>
      <c r="H1195" s="121"/>
      <c r="I1195" s="197"/>
    </row>
    <row r="1196" ht="15" customHeight="1">
      <c r="A1196" s="198"/>
      <c r="B1196" s="116"/>
      <c r="C1196" s="121"/>
      <c r="D1196" s="121"/>
      <c r="E1196" s="121"/>
      <c r="F1196" s="199"/>
      <c r="G1196" s="121"/>
      <c r="H1196" s="121"/>
      <c r="I1196" s="197"/>
    </row>
    <row r="1197" ht="15" customHeight="1">
      <c r="A1197" s="198"/>
      <c r="B1197" s="116"/>
      <c r="C1197" s="121"/>
      <c r="D1197" s="121"/>
      <c r="E1197" s="121"/>
      <c r="F1197" s="199"/>
      <c r="G1197" s="121"/>
      <c r="H1197" s="121"/>
      <c r="I1197" s="197"/>
    </row>
    <row r="1198" ht="15" customHeight="1">
      <c r="A1198" s="198"/>
      <c r="B1198" s="116"/>
      <c r="C1198" s="121"/>
      <c r="D1198" s="121"/>
      <c r="E1198" s="121"/>
      <c r="F1198" s="199"/>
      <c r="G1198" s="121"/>
      <c r="H1198" s="121"/>
      <c r="I1198" s="197"/>
    </row>
    <row r="1199" ht="15" customHeight="1">
      <c r="A1199" s="198"/>
      <c r="B1199" s="116"/>
      <c r="C1199" s="121"/>
      <c r="D1199" s="121"/>
      <c r="E1199" s="121"/>
      <c r="F1199" s="199"/>
      <c r="G1199" s="121"/>
      <c r="H1199" s="121"/>
      <c r="I1199" s="197"/>
    </row>
    <row r="1200" ht="15" customHeight="1">
      <c r="A1200" s="198"/>
      <c r="B1200" s="116"/>
      <c r="C1200" s="121"/>
      <c r="D1200" s="121"/>
      <c r="E1200" s="121"/>
      <c r="F1200" s="199"/>
      <c r="G1200" s="121"/>
      <c r="H1200" s="121"/>
      <c r="I1200" s="197"/>
    </row>
    <row r="1201" ht="15" customHeight="1">
      <c r="A1201" s="198"/>
      <c r="B1201" s="116"/>
      <c r="C1201" s="121"/>
      <c r="D1201" s="121"/>
      <c r="E1201" s="121"/>
      <c r="F1201" s="199"/>
      <c r="G1201" s="121"/>
      <c r="H1201" s="121"/>
      <c r="I1201" s="197"/>
    </row>
    <row r="1202" ht="15" customHeight="1">
      <c r="A1202" s="198"/>
      <c r="B1202" s="116"/>
      <c r="C1202" s="121"/>
      <c r="D1202" s="121"/>
      <c r="E1202" s="121"/>
      <c r="F1202" s="199"/>
      <c r="G1202" s="121"/>
      <c r="H1202" s="121"/>
      <c r="I1202" s="197"/>
    </row>
    <row r="1203" ht="15" customHeight="1">
      <c r="A1203" s="198"/>
      <c r="B1203" s="116"/>
      <c r="C1203" s="121"/>
      <c r="D1203" s="121"/>
      <c r="E1203" s="121"/>
      <c r="F1203" s="199"/>
      <c r="G1203" s="121"/>
      <c r="H1203" s="121"/>
      <c r="I1203" s="197"/>
    </row>
    <row r="1204" ht="15" customHeight="1">
      <c r="A1204" s="198"/>
      <c r="B1204" s="116"/>
      <c r="C1204" s="121"/>
      <c r="D1204" s="121"/>
      <c r="E1204" s="121"/>
      <c r="F1204" s="199"/>
      <c r="G1204" s="121"/>
      <c r="H1204" s="121"/>
      <c r="I1204" s="197"/>
    </row>
    <row r="1205" ht="15" customHeight="1">
      <c r="A1205" s="198"/>
      <c r="B1205" s="116"/>
      <c r="C1205" s="121"/>
      <c r="D1205" s="121"/>
      <c r="E1205" s="121"/>
      <c r="F1205" s="199"/>
      <c r="G1205" s="121"/>
      <c r="H1205" s="121"/>
      <c r="I1205" s="197"/>
    </row>
    <row r="1206" ht="15" customHeight="1">
      <c r="A1206" s="198"/>
      <c r="B1206" s="116"/>
      <c r="C1206" s="121"/>
      <c r="D1206" s="121"/>
      <c r="E1206" s="121"/>
      <c r="F1206" s="199"/>
      <c r="G1206" s="121"/>
      <c r="H1206" s="121"/>
      <c r="I1206" s="197"/>
    </row>
    <row r="1207" ht="15" customHeight="1">
      <c r="A1207" s="198"/>
      <c r="B1207" s="116"/>
      <c r="C1207" s="121"/>
      <c r="D1207" s="121"/>
      <c r="E1207" s="121"/>
      <c r="F1207" s="199"/>
      <c r="G1207" s="121"/>
      <c r="H1207" s="121"/>
      <c r="I1207" s="197"/>
    </row>
    <row r="1208" ht="15" customHeight="1">
      <c r="A1208" s="198"/>
      <c r="B1208" s="116"/>
      <c r="C1208" s="121"/>
      <c r="D1208" s="121"/>
      <c r="E1208" s="121"/>
      <c r="F1208" s="199"/>
      <c r="G1208" s="121"/>
      <c r="H1208" s="121"/>
      <c r="I1208" s="197"/>
    </row>
    <row r="1209" ht="15" customHeight="1">
      <c r="A1209" s="198"/>
      <c r="B1209" s="116"/>
      <c r="C1209" s="121"/>
      <c r="D1209" s="121"/>
      <c r="E1209" s="121"/>
      <c r="F1209" s="199"/>
      <c r="G1209" s="121"/>
      <c r="H1209" s="121"/>
      <c r="I1209" s="197"/>
    </row>
    <row r="1210" ht="15" customHeight="1">
      <c r="A1210" s="198"/>
      <c r="B1210" s="116"/>
      <c r="C1210" s="121"/>
      <c r="D1210" s="121"/>
      <c r="E1210" s="121"/>
      <c r="F1210" s="199"/>
      <c r="G1210" s="121"/>
      <c r="H1210" s="121"/>
      <c r="I1210" s="197"/>
    </row>
    <row r="1211" ht="15" customHeight="1">
      <c r="A1211" s="198"/>
      <c r="B1211" s="116"/>
      <c r="C1211" s="121"/>
      <c r="D1211" s="121"/>
      <c r="E1211" s="121"/>
      <c r="F1211" s="199"/>
      <c r="G1211" s="121"/>
      <c r="H1211" s="121"/>
      <c r="I1211" s="197"/>
    </row>
    <row r="1212" ht="15" customHeight="1">
      <c r="A1212" s="198"/>
      <c r="B1212" s="116"/>
      <c r="C1212" s="121"/>
      <c r="D1212" s="121"/>
      <c r="E1212" s="121"/>
      <c r="F1212" s="199"/>
      <c r="G1212" s="121"/>
      <c r="H1212" s="121"/>
      <c r="I1212" s="197"/>
    </row>
    <row r="1213" ht="15" customHeight="1">
      <c r="A1213" s="198"/>
      <c r="B1213" s="116"/>
      <c r="C1213" s="121"/>
      <c r="D1213" s="121"/>
      <c r="E1213" s="121"/>
      <c r="F1213" s="199"/>
      <c r="G1213" s="121"/>
      <c r="H1213" s="121"/>
      <c r="I1213" s="197"/>
    </row>
    <row r="1214" ht="15" customHeight="1">
      <c r="A1214" s="198"/>
      <c r="B1214" s="116"/>
      <c r="C1214" s="121"/>
      <c r="D1214" s="121"/>
      <c r="E1214" s="121"/>
      <c r="F1214" s="199"/>
      <c r="G1214" s="121"/>
      <c r="H1214" s="121"/>
      <c r="I1214" s="197"/>
    </row>
    <row r="1215" ht="15" customHeight="1">
      <c r="A1215" s="198"/>
      <c r="B1215" s="116"/>
      <c r="C1215" s="121"/>
      <c r="D1215" s="121"/>
      <c r="E1215" s="121"/>
      <c r="F1215" s="199"/>
      <c r="G1215" s="121"/>
      <c r="H1215" s="121"/>
      <c r="I1215" s="197"/>
    </row>
    <row r="1216" ht="15" customHeight="1">
      <c r="A1216" s="198"/>
      <c r="B1216" s="116"/>
      <c r="C1216" s="121"/>
      <c r="D1216" s="121"/>
      <c r="E1216" s="121"/>
      <c r="F1216" s="199"/>
      <c r="G1216" s="121"/>
      <c r="H1216" s="121"/>
      <c r="I1216" s="197"/>
    </row>
    <row r="1217" ht="15" customHeight="1">
      <c r="A1217" s="198"/>
      <c r="B1217" s="116"/>
      <c r="C1217" s="121"/>
      <c r="D1217" s="121"/>
      <c r="E1217" s="121"/>
      <c r="F1217" s="199"/>
      <c r="G1217" s="121"/>
      <c r="H1217" s="121"/>
      <c r="I1217" s="197"/>
    </row>
    <row r="1218" ht="15" customHeight="1">
      <c r="A1218" s="198"/>
      <c r="B1218" s="116"/>
      <c r="C1218" s="121"/>
      <c r="D1218" s="121"/>
      <c r="E1218" s="121"/>
      <c r="F1218" s="199"/>
      <c r="G1218" s="121"/>
      <c r="H1218" s="121"/>
      <c r="I1218" s="197"/>
    </row>
    <row r="1219" ht="15" customHeight="1">
      <c r="A1219" s="198"/>
      <c r="B1219" s="116"/>
      <c r="C1219" s="121"/>
      <c r="D1219" s="121"/>
      <c r="E1219" s="121"/>
      <c r="F1219" s="199"/>
      <c r="G1219" s="121"/>
      <c r="H1219" s="121"/>
      <c r="I1219" s="197"/>
    </row>
    <row r="1220" ht="15" customHeight="1">
      <c r="A1220" s="198"/>
      <c r="B1220" s="116"/>
      <c r="C1220" s="121"/>
      <c r="D1220" s="121"/>
      <c r="E1220" s="121"/>
      <c r="F1220" s="199"/>
      <c r="G1220" s="121"/>
      <c r="H1220" s="121"/>
      <c r="I1220" s="197"/>
    </row>
    <row r="1221" ht="15" customHeight="1">
      <c r="A1221" s="198"/>
      <c r="B1221" s="116"/>
      <c r="C1221" s="121"/>
      <c r="D1221" s="121"/>
      <c r="E1221" s="121"/>
      <c r="F1221" s="199"/>
      <c r="G1221" s="121"/>
      <c r="H1221" s="121"/>
      <c r="I1221" s="197"/>
    </row>
    <row r="1222" ht="15" customHeight="1">
      <c r="A1222" s="198"/>
      <c r="B1222" s="116"/>
      <c r="C1222" s="121"/>
      <c r="D1222" s="121"/>
      <c r="E1222" s="121"/>
      <c r="F1222" s="199"/>
      <c r="G1222" s="121"/>
      <c r="H1222" s="121"/>
      <c r="I1222" s="197"/>
    </row>
    <row r="1223" ht="15" customHeight="1">
      <c r="A1223" s="198"/>
      <c r="B1223" s="116"/>
      <c r="C1223" s="121"/>
      <c r="D1223" s="121"/>
      <c r="E1223" s="121"/>
      <c r="F1223" s="199"/>
      <c r="G1223" s="121"/>
      <c r="H1223" s="121"/>
      <c r="I1223" s="197"/>
    </row>
    <row r="1224" ht="15" customHeight="1">
      <c r="A1224" s="198"/>
      <c r="B1224" s="116"/>
      <c r="C1224" s="121"/>
      <c r="D1224" s="121"/>
      <c r="E1224" s="121"/>
      <c r="F1224" s="199"/>
      <c r="G1224" s="121"/>
      <c r="H1224" s="121"/>
      <c r="I1224" s="197"/>
    </row>
    <row r="1225" ht="15" customHeight="1">
      <c r="A1225" s="198"/>
      <c r="B1225" s="116"/>
      <c r="C1225" s="121"/>
      <c r="D1225" s="121"/>
      <c r="E1225" s="121"/>
      <c r="F1225" s="199"/>
      <c r="G1225" s="121"/>
      <c r="H1225" s="121"/>
      <c r="I1225" s="197"/>
    </row>
    <row r="1226" ht="15" customHeight="1">
      <c r="A1226" s="198"/>
      <c r="B1226" s="116"/>
      <c r="C1226" s="121"/>
      <c r="D1226" s="121"/>
      <c r="E1226" s="121"/>
      <c r="F1226" s="199"/>
      <c r="G1226" s="121"/>
      <c r="H1226" s="121"/>
      <c r="I1226" s="197"/>
    </row>
    <row r="1227" ht="15" customHeight="1">
      <c r="A1227" s="198"/>
      <c r="B1227" s="116"/>
      <c r="C1227" s="121"/>
      <c r="D1227" s="121"/>
      <c r="E1227" s="121"/>
      <c r="F1227" s="199"/>
      <c r="G1227" s="121"/>
      <c r="H1227" s="121"/>
      <c r="I1227" s="197"/>
    </row>
    <row r="1228" ht="15" customHeight="1">
      <c r="A1228" s="198"/>
      <c r="B1228" s="116"/>
      <c r="C1228" s="121"/>
      <c r="D1228" s="121"/>
      <c r="E1228" s="121"/>
      <c r="F1228" s="199"/>
      <c r="G1228" s="121"/>
      <c r="H1228" s="121"/>
      <c r="I1228" s="197"/>
    </row>
    <row r="1229" ht="15" customHeight="1">
      <c r="A1229" s="198"/>
      <c r="B1229" s="116"/>
      <c r="C1229" s="121"/>
      <c r="D1229" s="121"/>
      <c r="E1229" s="121"/>
      <c r="F1229" s="199"/>
      <c r="G1229" s="121"/>
      <c r="H1229" s="121"/>
      <c r="I1229" s="197"/>
    </row>
    <row r="1230" ht="15" customHeight="1">
      <c r="A1230" s="198"/>
      <c r="B1230" s="116"/>
      <c r="C1230" s="121"/>
      <c r="D1230" s="121"/>
      <c r="E1230" s="121"/>
      <c r="F1230" s="199"/>
      <c r="G1230" s="121"/>
      <c r="H1230" s="121"/>
      <c r="I1230" s="197"/>
    </row>
    <row r="1231" ht="15" customHeight="1">
      <c r="A1231" s="198"/>
      <c r="B1231" s="116"/>
      <c r="C1231" s="121"/>
      <c r="D1231" s="121"/>
      <c r="E1231" s="121"/>
      <c r="F1231" s="199"/>
      <c r="G1231" s="121"/>
      <c r="H1231" s="121"/>
      <c r="I1231" s="197"/>
    </row>
    <row r="1232" ht="15" customHeight="1">
      <c r="A1232" s="198"/>
      <c r="B1232" s="116"/>
      <c r="C1232" s="121"/>
      <c r="D1232" s="121"/>
      <c r="E1232" s="121"/>
      <c r="F1232" s="199"/>
      <c r="G1232" s="121"/>
      <c r="H1232" s="121"/>
      <c r="I1232" s="197"/>
    </row>
    <row r="1233" ht="15" customHeight="1">
      <c r="A1233" s="198"/>
      <c r="B1233" s="116"/>
      <c r="C1233" s="121"/>
      <c r="D1233" s="121"/>
      <c r="E1233" s="121"/>
      <c r="F1233" s="199"/>
      <c r="G1233" s="121"/>
      <c r="H1233" s="121"/>
      <c r="I1233" s="197"/>
    </row>
    <row r="1234" ht="15" customHeight="1">
      <c r="A1234" s="198"/>
      <c r="B1234" s="116"/>
      <c r="C1234" s="121"/>
      <c r="D1234" s="121"/>
      <c r="E1234" s="121"/>
      <c r="F1234" s="199"/>
      <c r="G1234" s="121"/>
      <c r="H1234" s="121"/>
      <c r="I1234" s="197"/>
    </row>
    <row r="1235" ht="15" customHeight="1">
      <c r="A1235" s="198"/>
      <c r="B1235" s="116"/>
      <c r="C1235" s="121"/>
      <c r="D1235" s="121"/>
      <c r="E1235" s="121"/>
      <c r="F1235" s="199"/>
      <c r="G1235" s="121"/>
      <c r="H1235" s="121"/>
      <c r="I1235" s="197"/>
    </row>
    <row r="1236" ht="15" customHeight="1">
      <c r="A1236" s="198"/>
      <c r="B1236" s="116"/>
      <c r="C1236" s="121"/>
      <c r="D1236" s="121"/>
      <c r="E1236" s="121"/>
      <c r="F1236" s="199"/>
      <c r="G1236" s="121"/>
      <c r="H1236" s="121"/>
      <c r="I1236" s="197"/>
    </row>
    <row r="1237" ht="15" customHeight="1">
      <c r="A1237" s="198"/>
      <c r="B1237" s="116"/>
      <c r="C1237" s="121"/>
      <c r="D1237" s="121"/>
      <c r="E1237" s="121"/>
      <c r="F1237" s="199"/>
      <c r="G1237" s="121"/>
      <c r="H1237" s="121"/>
      <c r="I1237" s="197"/>
    </row>
    <row r="1238" ht="15" customHeight="1">
      <c r="A1238" s="198"/>
      <c r="B1238" s="116"/>
      <c r="C1238" s="121"/>
      <c r="D1238" s="121"/>
      <c r="E1238" s="121"/>
      <c r="F1238" s="199"/>
      <c r="G1238" s="121"/>
      <c r="H1238" s="121"/>
      <c r="I1238" s="197"/>
    </row>
    <row r="1239" ht="15" customHeight="1">
      <c r="A1239" s="198"/>
      <c r="B1239" s="116"/>
      <c r="C1239" s="121"/>
      <c r="D1239" s="121"/>
      <c r="E1239" s="121"/>
      <c r="F1239" s="199"/>
      <c r="G1239" s="121"/>
      <c r="H1239" s="121"/>
      <c r="I1239" s="197"/>
    </row>
    <row r="1240" ht="15" customHeight="1">
      <c r="A1240" s="198"/>
      <c r="B1240" s="116"/>
      <c r="C1240" s="121"/>
      <c r="D1240" s="121"/>
      <c r="E1240" s="121"/>
      <c r="F1240" s="199"/>
      <c r="G1240" s="121"/>
      <c r="H1240" s="121"/>
      <c r="I1240" s="197"/>
    </row>
    <row r="1241" ht="15" customHeight="1">
      <c r="A1241" s="198"/>
      <c r="B1241" s="116"/>
      <c r="C1241" s="121"/>
      <c r="D1241" s="121"/>
      <c r="E1241" s="121"/>
      <c r="F1241" s="199"/>
      <c r="G1241" s="121"/>
      <c r="H1241" s="121"/>
      <c r="I1241" s="197"/>
    </row>
    <row r="1242" ht="15" customHeight="1">
      <c r="A1242" s="198"/>
      <c r="B1242" s="116"/>
      <c r="C1242" s="121"/>
      <c r="D1242" s="121"/>
      <c r="E1242" s="121"/>
      <c r="F1242" s="199"/>
      <c r="G1242" s="121"/>
      <c r="H1242" s="121"/>
      <c r="I1242" s="197"/>
    </row>
    <row r="1243" ht="15" customHeight="1">
      <c r="A1243" s="198"/>
      <c r="B1243" s="116"/>
      <c r="C1243" s="121"/>
      <c r="D1243" s="121"/>
      <c r="E1243" s="121"/>
      <c r="F1243" s="199"/>
      <c r="G1243" s="121"/>
      <c r="H1243" s="121"/>
      <c r="I1243" s="197"/>
    </row>
    <row r="1244" ht="15" customHeight="1">
      <c r="A1244" s="198"/>
      <c r="B1244" s="116"/>
      <c r="C1244" s="121"/>
      <c r="D1244" s="121"/>
      <c r="E1244" s="121"/>
      <c r="F1244" s="199"/>
      <c r="G1244" s="121"/>
      <c r="H1244" s="121"/>
      <c r="I1244" s="197"/>
    </row>
    <row r="1245" ht="15" customHeight="1">
      <c r="A1245" s="198"/>
      <c r="B1245" s="116"/>
      <c r="C1245" s="121"/>
      <c r="D1245" s="121"/>
      <c r="E1245" s="121"/>
      <c r="F1245" s="199"/>
      <c r="G1245" s="121"/>
      <c r="H1245" s="121"/>
      <c r="I1245" s="197"/>
    </row>
    <row r="1246" ht="15" customHeight="1">
      <c r="A1246" s="198"/>
      <c r="B1246" s="116"/>
      <c r="C1246" s="121"/>
      <c r="D1246" s="121"/>
      <c r="E1246" s="121"/>
      <c r="F1246" s="199"/>
      <c r="G1246" s="121"/>
      <c r="H1246" s="121"/>
      <c r="I1246" s="197"/>
    </row>
    <row r="1247" ht="15" customHeight="1">
      <c r="A1247" s="198"/>
      <c r="B1247" s="116"/>
      <c r="C1247" s="121"/>
      <c r="D1247" s="121"/>
      <c r="E1247" s="121"/>
      <c r="F1247" s="199"/>
      <c r="G1247" s="121"/>
      <c r="H1247" s="121"/>
      <c r="I1247" s="197"/>
    </row>
    <row r="1248" ht="15" customHeight="1">
      <c r="A1248" s="198"/>
      <c r="B1248" s="116"/>
      <c r="C1248" s="121"/>
      <c r="D1248" s="121"/>
      <c r="E1248" s="121"/>
      <c r="F1248" s="199"/>
      <c r="G1248" s="121"/>
      <c r="H1248" s="121"/>
      <c r="I1248" s="197"/>
    </row>
    <row r="1249" ht="15" customHeight="1">
      <c r="A1249" s="198"/>
      <c r="B1249" s="116"/>
      <c r="C1249" s="121"/>
      <c r="D1249" s="121"/>
      <c r="E1249" s="121"/>
      <c r="F1249" s="199"/>
      <c r="G1249" s="121"/>
      <c r="H1249" s="121"/>
      <c r="I1249" s="197"/>
    </row>
    <row r="1250" ht="15" customHeight="1">
      <c r="A1250" s="198"/>
      <c r="B1250" s="116"/>
      <c r="C1250" s="121"/>
      <c r="D1250" s="121"/>
      <c r="E1250" s="121"/>
      <c r="F1250" s="199"/>
      <c r="G1250" s="121"/>
      <c r="H1250" s="121"/>
      <c r="I1250" s="197"/>
    </row>
    <row r="1251" ht="15" customHeight="1">
      <c r="A1251" s="198"/>
      <c r="B1251" s="116"/>
      <c r="C1251" s="121"/>
      <c r="D1251" s="121"/>
      <c r="E1251" s="121"/>
      <c r="F1251" s="199"/>
      <c r="G1251" s="121"/>
      <c r="H1251" s="121"/>
      <c r="I1251" s="197"/>
    </row>
    <row r="1252" ht="15" customHeight="1">
      <c r="A1252" s="198"/>
      <c r="B1252" s="116"/>
      <c r="C1252" s="121"/>
      <c r="D1252" s="121"/>
      <c r="E1252" s="121"/>
      <c r="F1252" s="199"/>
      <c r="G1252" s="121"/>
      <c r="H1252" s="121"/>
      <c r="I1252" s="197"/>
    </row>
    <row r="1253" ht="15" customHeight="1">
      <c r="A1253" s="198"/>
      <c r="B1253" s="116"/>
      <c r="C1253" s="121"/>
      <c r="D1253" s="121"/>
      <c r="E1253" s="121"/>
      <c r="F1253" s="199"/>
      <c r="G1253" s="121"/>
      <c r="H1253" s="121"/>
      <c r="I1253" s="197"/>
    </row>
    <row r="1254" ht="15" customHeight="1">
      <c r="A1254" s="198"/>
      <c r="B1254" s="116"/>
      <c r="C1254" s="121"/>
      <c r="D1254" s="121"/>
      <c r="E1254" s="121"/>
      <c r="F1254" s="199"/>
      <c r="G1254" s="121"/>
      <c r="H1254" s="121"/>
      <c r="I1254" s="197"/>
    </row>
    <row r="1255" ht="15" customHeight="1">
      <c r="A1255" s="198"/>
      <c r="B1255" s="116"/>
      <c r="C1255" s="121"/>
      <c r="D1255" s="121"/>
      <c r="E1255" s="121"/>
      <c r="F1255" s="199"/>
      <c r="G1255" s="121"/>
      <c r="H1255" s="121"/>
      <c r="I1255" s="197"/>
    </row>
    <row r="1256" ht="15" customHeight="1">
      <c r="A1256" s="198"/>
      <c r="B1256" s="116"/>
      <c r="C1256" s="121"/>
      <c r="D1256" s="121"/>
      <c r="E1256" s="121"/>
      <c r="F1256" s="199"/>
      <c r="G1256" s="121"/>
      <c r="H1256" s="121"/>
      <c r="I1256" s="197"/>
    </row>
    <row r="1257" ht="15" customHeight="1">
      <c r="A1257" s="198"/>
      <c r="B1257" s="116"/>
      <c r="C1257" s="121"/>
      <c r="D1257" s="121"/>
      <c r="E1257" s="121"/>
      <c r="F1257" s="199"/>
      <c r="G1257" s="121"/>
      <c r="H1257" s="121"/>
      <c r="I1257" s="197"/>
    </row>
    <row r="1258" ht="15" customHeight="1">
      <c r="A1258" s="198"/>
      <c r="B1258" s="116"/>
      <c r="C1258" s="121"/>
      <c r="D1258" s="121"/>
      <c r="E1258" s="121"/>
      <c r="F1258" s="199"/>
      <c r="G1258" s="121"/>
      <c r="H1258" s="121"/>
      <c r="I1258" s="197"/>
    </row>
    <row r="1259" ht="15" customHeight="1">
      <c r="A1259" s="198"/>
      <c r="B1259" s="116"/>
      <c r="C1259" s="121"/>
      <c r="D1259" s="121"/>
      <c r="E1259" s="121"/>
      <c r="F1259" s="199"/>
      <c r="G1259" s="121"/>
      <c r="H1259" s="121"/>
      <c r="I1259" s="197"/>
    </row>
    <row r="1260" ht="15" customHeight="1">
      <c r="A1260" s="198"/>
      <c r="B1260" s="116"/>
      <c r="C1260" s="121"/>
      <c r="D1260" s="121"/>
      <c r="E1260" s="121"/>
      <c r="F1260" s="199"/>
      <c r="G1260" s="121"/>
      <c r="H1260" s="121"/>
      <c r="I1260" s="197"/>
    </row>
    <row r="1261" ht="15" customHeight="1">
      <c r="A1261" s="198"/>
      <c r="B1261" s="116"/>
      <c r="C1261" s="121"/>
      <c r="D1261" s="121"/>
      <c r="E1261" s="121"/>
      <c r="F1261" s="199"/>
      <c r="G1261" s="121"/>
      <c r="H1261" s="121"/>
      <c r="I1261" s="197"/>
    </row>
    <row r="1262" ht="15" customHeight="1">
      <c r="A1262" s="198"/>
      <c r="B1262" s="116"/>
      <c r="C1262" s="121"/>
      <c r="D1262" s="121"/>
      <c r="E1262" s="121"/>
      <c r="F1262" s="199"/>
      <c r="G1262" s="121"/>
      <c r="H1262" s="121"/>
      <c r="I1262" s="197"/>
    </row>
    <row r="1263" ht="15" customHeight="1">
      <c r="A1263" s="198"/>
      <c r="B1263" s="116"/>
      <c r="C1263" s="121"/>
      <c r="D1263" s="121"/>
      <c r="E1263" s="121"/>
      <c r="F1263" s="199"/>
      <c r="G1263" s="121"/>
      <c r="H1263" s="121"/>
      <c r="I1263" s="197"/>
    </row>
    <row r="1264" ht="15" customHeight="1">
      <c r="A1264" s="198"/>
      <c r="B1264" s="116"/>
      <c r="C1264" s="121"/>
      <c r="D1264" s="121"/>
      <c r="E1264" s="121"/>
      <c r="F1264" s="199"/>
      <c r="G1264" s="121"/>
      <c r="H1264" s="121"/>
      <c r="I1264" s="197"/>
    </row>
    <row r="1265" ht="15" customHeight="1">
      <c r="A1265" s="198"/>
      <c r="B1265" s="116"/>
      <c r="C1265" s="121"/>
      <c r="D1265" s="121"/>
      <c r="E1265" s="121"/>
      <c r="F1265" s="199"/>
      <c r="G1265" s="121"/>
      <c r="H1265" s="121"/>
      <c r="I1265" s="197"/>
    </row>
    <row r="1266" ht="15" customHeight="1">
      <c r="A1266" s="198"/>
      <c r="B1266" s="116"/>
      <c r="C1266" s="121"/>
      <c r="D1266" s="121"/>
      <c r="E1266" s="121"/>
      <c r="F1266" s="199"/>
      <c r="G1266" s="121"/>
      <c r="H1266" s="121"/>
      <c r="I1266" s="197"/>
    </row>
    <row r="1267" ht="15" customHeight="1">
      <c r="A1267" s="198"/>
      <c r="B1267" s="116"/>
      <c r="C1267" s="121"/>
      <c r="D1267" s="121"/>
      <c r="E1267" s="121"/>
      <c r="F1267" s="199"/>
      <c r="G1267" s="121"/>
      <c r="H1267" s="121"/>
      <c r="I1267" s="197"/>
    </row>
    <row r="1268" ht="15" customHeight="1">
      <c r="A1268" s="198"/>
      <c r="B1268" s="116"/>
      <c r="C1268" s="121"/>
      <c r="D1268" s="121"/>
      <c r="E1268" s="121"/>
      <c r="F1268" s="199"/>
      <c r="G1268" s="121"/>
      <c r="H1268" s="121"/>
      <c r="I1268" s="197"/>
    </row>
    <row r="1269" ht="15" customHeight="1">
      <c r="A1269" s="198"/>
      <c r="B1269" s="116"/>
      <c r="C1269" s="121"/>
      <c r="D1269" s="121"/>
      <c r="E1269" s="121"/>
      <c r="F1269" s="199"/>
      <c r="G1269" s="121"/>
      <c r="H1269" s="121"/>
      <c r="I1269" s="197"/>
    </row>
    <row r="1270" ht="15" customHeight="1">
      <c r="A1270" s="198"/>
      <c r="B1270" s="116"/>
      <c r="C1270" s="121"/>
      <c r="D1270" s="121"/>
      <c r="E1270" s="121"/>
      <c r="F1270" s="199"/>
      <c r="G1270" s="121"/>
      <c r="H1270" s="121"/>
      <c r="I1270" s="197"/>
    </row>
    <row r="1271" ht="15" customHeight="1">
      <c r="A1271" s="198"/>
      <c r="B1271" s="116"/>
      <c r="C1271" s="121"/>
      <c r="D1271" s="121"/>
      <c r="E1271" s="121"/>
      <c r="F1271" s="199"/>
      <c r="G1271" s="121"/>
      <c r="H1271" s="121"/>
      <c r="I1271" s="197"/>
    </row>
    <row r="1272" ht="15" customHeight="1">
      <c r="A1272" s="198"/>
      <c r="B1272" s="116"/>
      <c r="C1272" s="121"/>
      <c r="D1272" s="121"/>
      <c r="E1272" s="121"/>
      <c r="F1272" s="199"/>
      <c r="G1272" s="121"/>
      <c r="H1272" s="121"/>
      <c r="I1272" s="197"/>
    </row>
    <row r="1273" ht="15" customHeight="1">
      <c r="A1273" s="198"/>
      <c r="B1273" s="116"/>
      <c r="C1273" s="121"/>
      <c r="D1273" s="121"/>
      <c r="E1273" s="121"/>
      <c r="F1273" s="199"/>
      <c r="G1273" s="121"/>
      <c r="H1273" s="121"/>
      <c r="I1273" s="197"/>
    </row>
    <row r="1274" ht="15" customHeight="1">
      <c r="A1274" s="198"/>
      <c r="B1274" s="116"/>
      <c r="C1274" s="121"/>
      <c r="D1274" s="121"/>
      <c r="E1274" s="121"/>
      <c r="F1274" s="199"/>
      <c r="G1274" s="121"/>
      <c r="H1274" s="121"/>
      <c r="I1274" s="197"/>
    </row>
    <row r="1275" ht="15" customHeight="1">
      <c r="A1275" s="198"/>
      <c r="B1275" s="116"/>
      <c r="C1275" s="121"/>
      <c r="D1275" s="121"/>
      <c r="E1275" s="121"/>
      <c r="F1275" s="199"/>
      <c r="G1275" s="121"/>
      <c r="H1275" s="121"/>
      <c r="I1275" s="197"/>
    </row>
    <row r="1276" ht="15" customHeight="1">
      <c r="A1276" s="198"/>
      <c r="B1276" s="116"/>
      <c r="C1276" s="121"/>
      <c r="D1276" s="121"/>
      <c r="E1276" s="121"/>
      <c r="F1276" s="199"/>
      <c r="G1276" s="121"/>
      <c r="H1276" s="121"/>
      <c r="I1276" s="197"/>
    </row>
    <row r="1277" ht="15" customHeight="1">
      <c r="A1277" s="198"/>
      <c r="B1277" s="116"/>
      <c r="C1277" s="121"/>
      <c r="D1277" s="121"/>
      <c r="E1277" s="121"/>
      <c r="F1277" s="199"/>
      <c r="G1277" s="121"/>
      <c r="H1277" s="121"/>
      <c r="I1277" s="197"/>
    </row>
    <row r="1278" ht="15" customHeight="1">
      <c r="A1278" s="198"/>
      <c r="B1278" s="116"/>
      <c r="C1278" s="121"/>
      <c r="D1278" s="121"/>
      <c r="E1278" s="121"/>
      <c r="F1278" s="199"/>
      <c r="G1278" s="121"/>
      <c r="H1278" s="121"/>
      <c r="I1278" s="197"/>
    </row>
    <row r="1279" ht="15" customHeight="1">
      <c r="A1279" s="198"/>
      <c r="B1279" s="116"/>
      <c r="C1279" s="121"/>
      <c r="D1279" s="121"/>
      <c r="E1279" s="121"/>
      <c r="F1279" s="199"/>
      <c r="G1279" s="121"/>
      <c r="H1279" s="121"/>
      <c r="I1279" s="197"/>
    </row>
    <row r="1280" ht="15" customHeight="1">
      <c r="A1280" s="198"/>
      <c r="B1280" s="116"/>
      <c r="C1280" s="121"/>
      <c r="D1280" s="121"/>
      <c r="E1280" s="121"/>
      <c r="F1280" s="199"/>
      <c r="G1280" s="121"/>
      <c r="H1280" s="121"/>
      <c r="I1280" s="197"/>
    </row>
    <row r="1281" ht="15" customHeight="1">
      <c r="A1281" s="198"/>
      <c r="B1281" s="116"/>
      <c r="C1281" s="121"/>
      <c r="D1281" s="121"/>
      <c r="E1281" s="121"/>
      <c r="F1281" s="199"/>
      <c r="G1281" s="121"/>
      <c r="H1281" s="121"/>
      <c r="I1281" s="197"/>
    </row>
    <row r="1282" ht="15" customHeight="1">
      <c r="A1282" s="198"/>
      <c r="B1282" s="116"/>
      <c r="C1282" s="121"/>
      <c r="D1282" s="121"/>
      <c r="E1282" s="121"/>
      <c r="F1282" s="199"/>
      <c r="G1282" s="121"/>
      <c r="H1282" s="121"/>
      <c r="I1282" s="197"/>
    </row>
    <row r="1283" ht="15" customHeight="1">
      <c r="A1283" s="198"/>
      <c r="B1283" s="116"/>
      <c r="C1283" s="121"/>
      <c r="D1283" s="121"/>
      <c r="E1283" s="121"/>
      <c r="F1283" s="199"/>
      <c r="G1283" s="121"/>
      <c r="H1283" s="121"/>
      <c r="I1283" s="197"/>
    </row>
    <row r="1284" ht="15" customHeight="1">
      <c r="A1284" s="198"/>
      <c r="B1284" s="116"/>
      <c r="C1284" s="121"/>
      <c r="D1284" s="121"/>
      <c r="E1284" s="121"/>
      <c r="F1284" s="199"/>
      <c r="G1284" s="121"/>
      <c r="H1284" s="121"/>
      <c r="I1284" s="197"/>
    </row>
    <row r="1285" ht="15" customHeight="1">
      <c r="A1285" s="198"/>
      <c r="B1285" s="116"/>
      <c r="C1285" s="121"/>
      <c r="D1285" s="121"/>
      <c r="E1285" s="121"/>
      <c r="F1285" s="199"/>
      <c r="G1285" s="121"/>
      <c r="H1285" s="121"/>
      <c r="I1285" s="197"/>
    </row>
    <row r="1286" ht="15" customHeight="1">
      <c r="A1286" s="198"/>
      <c r="B1286" s="116"/>
      <c r="C1286" s="121"/>
      <c r="D1286" s="121"/>
      <c r="E1286" s="121"/>
      <c r="F1286" s="199"/>
      <c r="G1286" s="121"/>
      <c r="H1286" s="121"/>
      <c r="I1286" s="197"/>
    </row>
    <row r="1287" ht="15" customHeight="1">
      <c r="A1287" s="198"/>
      <c r="B1287" s="116"/>
      <c r="C1287" s="121"/>
      <c r="D1287" s="121"/>
      <c r="E1287" s="121"/>
      <c r="F1287" s="199"/>
      <c r="G1287" s="121"/>
      <c r="H1287" s="121"/>
      <c r="I1287" s="197"/>
    </row>
    <row r="1288" ht="15" customHeight="1">
      <c r="A1288" s="198"/>
      <c r="B1288" s="116"/>
      <c r="C1288" s="121"/>
      <c r="D1288" s="121"/>
      <c r="E1288" s="121"/>
      <c r="F1288" s="199"/>
      <c r="G1288" s="121"/>
      <c r="H1288" s="121"/>
      <c r="I1288" s="197"/>
    </row>
    <row r="1289" ht="15" customHeight="1">
      <c r="A1289" s="198"/>
      <c r="B1289" s="116"/>
      <c r="C1289" s="121"/>
      <c r="D1289" s="121"/>
      <c r="E1289" s="121"/>
      <c r="F1289" s="199"/>
      <c r="G1289" s="121"/>
      <c r="H1289" s="121"/>
      <c r="I1289" s="197"/>
    </row>
    <row r="1290" ht="15" customHeight="1">
      <c r="A1290" s="198"/>
      <c r="B1290" s="116"/>
      <c r="C1290" s="121"/>
      <c r="D1290" s="121"/>
      <c r="E1290" s="121"/>
      <c r="F1290" s="199"/>
      <c r="G1290" s="121"/>
      <c r="H1290" s="121"/>
      <c r="I1290" s="197"/>
    </row>
    <row r="1291" ht="15" customHeight="1">
      <c r="A1291" s="198"/>
      <c r="B1291" s="116"/>
      <c r="C1291" s="121"/>
      <c r="D1291" s="121"/>
      <c r="E1291" s="121"/>
      <c r="F1291" s="199"/>
      <c r="G1291" s="121"/>
      <c r="H1291" s="121"/>
      <c r="I1291" s="197"/>
    </row>
    <row r="1292" ht="15" customHeight="1">
      <c r="A1292" s="198"/>
      <c r="B1292" s="116"/>
      <c r="C1292" s="121"/>
      <c r="D1292" s="121"/>
      <c r="E1292" s="121"/>
      <c r="F1292" s="199"/>
      <c r="G1292" s="121"/>
      <c r="H1292" s="121"/>
      <c r="I1292" s="197"/>
    </row>
    <row r="1293" ht="15" customHeight="1">
      <c r="A1293" s="198"/>
      <c r="B1293" s="116"/>
      <c r="C1293" s="121"/>
      <c r="D1293" s="121"/>
      <c r="E1293" s="121"/>
      <c r="F1293" s="199"/>
      <c r="G1293" s="121"/>
      <c r="H1293" s="121"/>
      <c r="I1293" s="197"/>
    </row>
    <row r="1294" ht="15" customHeight="1">
      <c r="A1294" s="198"/>
      <c r="B1294" s="116"/>
      <c r="C1294" s="121"/>
      <c r="D1294" s="121"/>
      <c r="E1294" s="121"/>
      <c r="F1294" s="199"/>
      <c r="G1294" s="121"/>
      <c r="H1294" s="121"/>
      <c r="I1294" s="197"/>
    </row>
    <row r="1295" ht="15" customHeight="1">
      <c r="A1295" s="198"/>
      <c r="B1295" s="116"/>
      <c r="C1295" s="121"/>
      <c r="D1295" s="121"/>
      <c r="E1295" s="121"/>
      <c r="F1295" s="199"/>
      <c r="G1295" s="121"/>
      <c r="H1295" s="121"/>
      <c r="I1295" s="197"/>
    </row>
    <row r="1296" ht="15" customHeight="1">
      <c r="A1296" s="198"/>
      <c r="B1296" s="116"/>
      <c r="C1296" s="121"/>
      <c r="D1296" s="121"/>
      <c r="E1296" s="121"/>
      <c r="F1296" s="199"/>
      <c r="G1296" s="121"/>
      <c r="H1296" s="121"/>
      <c r="I1296" s="197"/>
    </row>
    <row r="1297" ht="15" customHeight="1">
      <c r="A1297" s="198"/>
      <c r="B1297" s="116"/>
      <c r="C1297" s="121"/>
      <c r="D1297" s="121"/>
      <c r="E1297" s="121"/>
      <c r="F1297" s="199"/>
      <c r="G1297" s="121"/>
      <c r="H1297" s="121"/>
      <c r="I1297" s="197"/>
    </row>
    <row r="1298" ht="15" customHeight="1">
      <c r="A1298" s="198"/>
      <c r="B1298" s="116"/>
      <c r="C1298" s="121"/>
      <c r="D1298" s="121"/>
      <c r="E1298" s="121"/>
      <c r="F1298" s="199"/>
      <c r="G1298" s="121"/>
      <c r="H1298" s="121"/>
      <c r="I1298" s="197"/>
    </row>
    <row r="1299" ht="15" customHeight="1">
      <c r="A1299" s="198"/>
      <c r="B1299" s="116"/>
      <c r="C1299" s="121"/>
      <c r="D1299" s="121"/>
      <c r="E1299" s="121"/>
      <c r="F1299" s="199"/>
      <c r="G1299" s="121"/>
      <c r="H1299" s="121"/>
      <c r="I1299" s="197"/>
    </row>
    <row r="1300" ht="15" customHeight="1">
      <c r="A1300" s="198"/>
      <c r="B1300" s="116"/>
      <c r="C1300" s="121"/>
      <c r="D1300" s="121"/>
      <c r="E1300" s="121"/>
      <c r="F1300" s="199"/>
      <c r="G1300" s="121"/>
      <c r="H1300" s="121"/>
      <c r="I1300" s="197"/>
    </row>
    <row r="1301" ht="15" customHeight="1">
      <c r="A1301" s="198"/>
      <c r="B1301" s="116"/>
      <c r="C1301" s="121"/>
      <c r="D1301" s="121"/>
      <c r="E1301" s="121"/>
      <c r="F1301" s="199"/>
      <c r="G1301" s="121"/>
      <c r="H1301" s="121"/>
      <c r="I1301" s="197"/>
    </row>
    <row r="1302" ht="15" customHeight="1">
      <c r="A1302" s="198"/>
      <c r="B1302" s="116"/>
      <c r="C1302" s="121"/>
      <c r="D1302" s="121"/>
      <c r="E1302" s="121"/>
      <c r="F1302" s="199"/>
      <c r="G1302" s="121"/>
      <c r="H1302" s="121"/>
      <c r="I1302" s="197"/>
    </row>
    <row r="1303" ht="15" customHeight="1">
      <c r="A1303" s="198"/>
      <c r="B1303" s="116"/>
      <c r="C1303" s="121"/>
      <c r="D1303" s="121"/>
      <c r="E1303" s="121"/>
      <c r="F1303" s="199"/>
      <c r="G1303" s="121"/>
      <c r="H1303" s="121"/>
      <c r="I1303" s="197"/>
    </row>
    <row r="1304" ht="15" customHeight="1">
      <c r="A1304" s="198"/>
      <c r="B1304" s="116"/>
      <c r="C1304" s="121"/>
      <c r="D1304" s="121"/>
      <c r="E1304" s="121"/>
      <c r="F1304" s="199"/>
      <c r="G1304" s="121"/>
      <c r="H1304" s="121"/>
      <c r="I1304" s="197"/>
    </row>
    <row r="1305" ht="15" customHeight="1">
      <c r="A1305" s="198"/>
      <c r="B1305" s="116"/>
      <c r="C1305" s="121"/>
      <c r="D1305" s="121"/>
      <c r="E1305" s="121"/>
      <c r="F1305" s="199"/>
      <c r="G1305" s="121"/>
      <c r="H1305" s="121"/>
      <c r="I1305" s="197"/>
    </row>
    <row r="1306" ht="15" customHeight="1">
      <c r="A1306" s="198"/>
      <c r="B1306" s="116"/>
      <c r="C1306" s="121"/>
      <c r="D1306" s="121"/>
      <c r="E1306" s="121"/>
      <c r="F1306" s="199"/>
      <c r="G1306" s="121"/>
      <c r="H1306" s="121"/>
      <c r="I1306" s="197"/>
    </row>
    <row r="1307" ht="15" customHeight="1">
      <c r="A1307" s="198"/>
      <c r="B1307" s="116"/>
      <c r="C1307" s="121"/>
      <c r="D1307" s="121"/>
      <c r="E1307" s="121"/>
      <c r="F1307" s="199"/>
      <c r="G1307" s="121"/>
      <c r="H1307" s="121"/>
      <c r="I1307" s="197"/>
    </row>
    <row r="1308" ht="15" customHeight="1">
      <c r="A1308" s="198"/>
      <c r="B1308" s="116"/>
      <c r="C1308" s="121"/>
      <c r="D1308" s="121"/>
      <c r="E1308" s="121"/>
      <c r="F1308" s="199"/>
      <c r="G1308" s="121"/>
      <c r="H1308" s="121"/>
      <c r="I1308" s="197"/>
    </row>
    <row r="1309" ht="15" customHeight="1">
      <c r="A1309" s="198"/>
      <c r="B1309" s="116"/>
      <c r="C1309" s="121"/>
      <c r="D1309" s="121"/>
      <c r="E1309" s="121"/>
      <c r="F1309" s="199"/>
      <c r="G1309" s="121"/>
      <c r="H1309" s="121"/>
      <c r="I1309" s="197"/>
    </row>
    <row r="1310" ht="15" customHeight="1">
      <c r="A1310" s="198"/>
      <c r="B1310" s="116"/>
      <c r="C1310" s="121"/>
      <c r="D1310" s="121"/>
      <c r="E1310" s="121"/>
      <c r="F1310" s="199"/>
      <c r="G1310" s="121"/>
      <c r="H1310" s="121"/>
      <c r="I1310" s="197"/>
    </row>
    <row r="1311" ht="15" customHeight="1">
      <c r="A1311" s="198"/>
      <c r="B1311" s="116"/>
      <c r="C1311" s="121"/>
      <c r="D1311" s="121"/>
      <c r="E1311" s="121"/>
      <c r="F1311" s="199"/>
      <c r="G1311" s="121"/>
      <c r="H1311" s="121"/>
      <c r="I1311" s="197"/>
    </row>
    <row r="1312" ht="15" customHeight="1">
      <c r="A1312" s="198"/>
      <c r="B1312" s="116"/>
      <c r="C1312" s="121"/>
      <c r="D1312" s="121"/>
      <c r="E1312" s="121"/>
      <c r="F1312" s="199"/>
      <c r="G1312" s="121"/>
      <c r="H1312" s="121"/>
      <c r="I1312" s="197"/>
    </row>
    <row r="1313" ht="15" customHeight="1">
      <c r="A1313" s="198"/>
      <c r="B1313" s="116"/>
      <c r="C1313" s="121"/>
      <c r="D1313" s="121"/>
      <c r="E1313" s="121"/>
      <c r="F1313" s="199"/>
      <c r="G1313" s="121"/>
      <c r="H1313" s="121"/>
      <c r="I1313" s="197"/>
    </row>
    <row r="1314" ht="15" customHeight="1">
      <c r="A1314" s="198"/>
      <c r="B1314" s="116"/>
      <c r="C1314" s="121"/>
      <c r="D1314" s="121"/>
      <c r="E1314" s="121"/>
      <c r="F1314" s="199"/>
      <c r="G1314" s="121"/>
      <c r="H1314" s="121"/>
      <c r="I1314" s="197"/>
    </row>
    <row r="1315" ht="15" customHeight="1">
      <c r="A1315" s="198"/>
      <c r="B1315" s="116"/>
      <c r="C1315" s="121"/>
      <c r="D1315" s="121"/>
      <c r="E1315" s="121"/>
      <c r="F1315" s="199"/>
      <c r="G1315" s="121"/>
      <c r="H1315" s="121"/>
      <c r="I1315" s="197"/>
    </row>
    <row r="1316" ht="15" customHeight="1">
      <c r="A1316" s="198"/>
      <c r="B1316" s="116"/>
      <c r="C1316" s="121"/>
      <c r="D1316" s="121"/>
      <c r="E1316" s="121"/>
      <c r="F1316" s="199"/>
      <c r="G1316" s="121"/>
      <c r="H1316" s="121"/>
      <c r="I1316" s="197"/>
    </row>
    <row r="1317" ht="15" customHeight="1">
      <c r="A1317" s="198"/>
      <c r="B1317" s="116"/>
      <c r="C1317" s="121"/>
      <c r="D1317" s="121"/>
      <c r="E1317" s="121"/>
      <c r="F1317" s="199"/>
      <c r="G1317" s="121"/>
      <c r="H1317" s="121"/>
      <c r="I1317" s="197"/>
    </row>
    <row r="1318" ht="15" customHeight="1">
      <c r="A1318" s="198"/>
      <c r="B1318" s="116"/>
      <c r="C1318" s="121"/>
      <c r="D1318" s="121"/>
      <c r="E1318" s="121"/>
      <c r="F1318" s="199"/>
      <c r="G1318" s="121"/>
      <c r="H1318" s="121"/>
      <c r="I1318" s="197"/>
    </row>
    <row r="1319" ht="15" customHeight="1">
      <c r="A1319" s="198"/>
      <c r="B1319" s="116"/>
      <c r="C1319" s="121"/>
      <c r="D1319" s="121"/>
      <c r="E1319" s="121"/>
      <c r="F1319" s="199"/>
      <c r="G1319" s="121"/>
      <c r="H1319" s="121"/>
      <c r="I1319" s="197"/>
    </row>
    <row r="1320" ht="15" customHeight="1">
      <c r="A1320" s="198"/>
      <c r="B1320" s="116"/>
      <c r="C1320" s="121"/>
      <c r="D1320" s="121"/>
      <c r="E1320" s="121"/>
      <c r="F1320" s="199"/>
      <c r="G1320" s="121"/>
      <c r="H1320" s="121"/>
      <c r="I1320" s="197"/>
    </row>
    <row r="1321" ht="15" customHeight="1">
      <c r="A1321" s="198"/>
      <c r="B1321" s="116"/>
      <c r="C1321" s="121"/>
      <c r="D1321" s="121"/>
      <c r="E1321" s="121"/>
      <c r="F1321" s="199"/>
      <c r="G1321" s="121"/>
      <c r="H1321" s="121"/>
      <c r="I1321" s="197"/>
    </row>
    <row r="1322" ht="15" customHeight="1">
      <c r="A1322" s="198"/>
      <c r="B1322" s="116"/>
      <c r="C1322" s="121"/>
      <c r="D1322" s="121"/>
      <c r="E1322" s="121"/>
      <c r="F1322" s="199"/>
      <c r="G1322" s="121"/>
      <c r="H1322" s="121"/>
      <c r="I1322" s="197"/>
    </row>
    <row r="1323" ht="15" customHeight="1">
      <c r="A1323" s="198"/>
      <c r="B1323" s="116"/>
      <c r="C1323" s="121"/>
      <c r="D1323" s="121"/>
      <c r="E1323" s="121"/>
      <c r="F1323" s="199"/>
      <c r="G1323" s="121"/>
      <c r="H1323" s="121"/>
      <c r="I1323" s="197"/>
    </row>
    <row r="1324" ht="15" customHeight="1">
      <c r="A1324" s="198"/>
      <c r="B1324" s="116"/>
      <c r="C1324" s="121"/>
      <c r="D1324" s="121"/>
      <c r="E1324" s="121"/>
      <c r="F1324" s="199"/>
      <c r="G1324" s="121"/>
      <c r="H1324" s="121"/>
      <c r="I1324" s="197"/>
    </row>
    <row r="1325" ht="15" customHeight="1">
      <c r="A1325" s="198"/>
      <c r="B1325" s="116"/>
      <c r="C1325" s="121"/>
      <c r="D1325" s="121"/>
      <c r="E1325" s="121"/>
      <c r="F1325" s="199"/>
      <c r="G1325" s="121"/>
      <c r="H1325" s="121"/>
      <c r="I1325" s="197"/>
    </row>
    <row r="1326" ht="15" customHeight="1">
      <c r="A1326" s="198"/>
      <c r="B1326" s="116"/>
      <c r="C1326" s="121"/>
      <c r="D1326" s="121"/>
      <c r="E1326" s="121"/>
      <c r="F1326" s="199"/>
      <c r="G1326" s="121"/>
      <c r="H1326" s="121"/>
      <c r="I1326" s="197"/>
    </row>
    <row r="1327" ht="15" customHeight="1">
      <c r="A1327" s="198"/>
      <c r="B1327" s="116"/>
      <c r="C1327" s="121"/>
      <c r="D1327" s="121"/>
      <c r="E1327" s="121"/>
      <c r="F1327" s="199"/>
      <c r="G1327" s="121"/>
      <c r="H1327" s="121"/>
      <c r="I1327" s="197"/>
    </row>
    <row r="1328" ht="15" customHeight="1">
      <c r="A1328" s="198"/>
      <c r="B1328" s="116"/>
      <c r="C1328" s="121"/>
      <c r="D1328" s="121"/>
      <c r="E1328" s="121"/>
      <c r="F1328" s="199"/>
      <c r="G1328" s="121"/>
      <c r="H1328" s="121"/>
      <c r="I1328" s="197"/>
    </row>
    <row r="1329" ht="15" customHeight="1">
      <c r="A1329" s="198"/>
      <c r="B1329" s="116"/>
      <c r="C1329" s="121"/>
      <c r="D1329" s="121"/>
      <c r="E1329" s="121"/>
      <c r="F1329" s="199"/>
      <c r="G1329" s="121"/>
      <c r="H1329" s="121"/>
      <c r="I1329" s="197"/>
    </row>
    <row r="1330" ht="15" customHeight="1">
      <c r="A1330" s="198"/>
      <c r="B1330" s="116"/>
      <c r="C1330" s="121"/>
      <c r="D1330" s="121"/>
      <c r="E1330" s="121"/>
      <c r="F1330" s="199"/>
      <c r="G1330" s="121"/>
      <c r="H1330" s="121"/>
      <c r="I1330" s="197"/>
    </row>
    <row r="1331" ht="15" customHeight="1">
      <c r="A1331" s="198"/>
      <c r="B1331" s="116"/>
      <c r="C1331" s="121"/>
      <c r="D1331" s="121"/>
      <c r="E1331" s="121"/>
      <c r="F1331" s="199"/>
      <c r="G1331" s="121"/>
      <c r="H1331" s="121"/>
      <c r="I1331" s="197"/>
    </row>
    <row r="1332" ht="15" customHeight="1">
      <c r="A1332" s="198"/>
      <c r="B1332" s="116"/>
      <c r="C1332" s="121"/>
      <c r="D1332" s="121"/>
      <c r="E1332" s="121"/>
      <c r="F1332" s="199"/>
      <c r="G1332" s="121"/>
      <c r="H1332" s="121"/>
      <c r="I1332" s="197"/>
    </row>
    <row r="1333" ht="15" customHeight="1">
      <c r="A1333" s="198"/>
      <c r="B1333" s="116"/>
      <c r="C1333" s="121"/>
      <c r="D1333" s="121"/>
      <c r="E1333" s="121"/>
      <c r="F1333" s="199"/>
      <c r="G1333" s="121"/>
      <c r="H1333" s="121"/>
      <c r="I1333" s="197"/>
    </row>
    <row r="1334" ht="15" customHeight="1">
      <c r="A1334" s="198"/>
      <c r="B1334" s="116"/>
      <c r="C1334" s="121"/>
      <c r="D1334" s="121"/>
      <c r="E1334" s="121"/>
      <c r="F1334" s="199"/>
      <c r="G1334" s="121"/>
      <c r="H1334" s="121"/>
      <c r="I1334" s="197"/>
    </row>
    <row r="1335" ht="15" customHeight="1">
      <c r="A1335" s="198"/>
      <c r="B1335" s="116"/>
      <c r="C1335" s="121"/>
      <c r="D1335" s="121"/>
      <c r="E1335" s="121"/>
      <c r="F1335" s="199"/>
      <c r="G1335" s="121"/>
      <c r="H1335" s="121"/>
      <c r="I1335" s="197"/>
    </row>
    <row r="1336" ht="15" customHeight="1">
      <c r="A1336" s="198"/>
      <c r="B1336" s="116"/>
      <c r="C1336" s="121"/>
      <c r="D1336" s="121"/>
      <c r="E1336" s="121"/>
      <c r="F1336" s="199"/>
      <c r="G1336" s="121"/>
      <c r="H1336" s="121"/>
      <c r="I1336" s="197"/>
    </row>
    <row r="1337" ht="15" customHeight="1">
      <c r="A1337" s="198"/>
      <c r="B1337" s="116"/>
      <c r="C1337" s="121"/>
      <c r="D1337" s="121"/>
      <c r="E1337" s="121"/>
      <c r="F1337" s="199"/>
      <c r="G1337" s="121"/>
      <c r="H1337" s="121"/>
      <c r="I1337" s="197"/>
    </row>
    <row r="1338" ht="15" customHeight="1">
      <c r="A1338" s="198"/>
      <c r="B1338" s="116"/>
      <c r="C1338" s="121"/>
      <c r="D1338" s="121"/>
      <c r="E1338" s="121"/>
      <c r="F1338" s="199"/>
      <c r="G1338" s="121"/>
      <c r="H1338" s="121"/>
      <c r="I1338" s="197"/>
    </row>
    <row r="1339" ht="15" customHeight="1">
      <c r="A1339" s="198"/>
      <c r="B1339" s="116"/>
      <c r="C1339" s="121"/>
      <c r="D1339" s="121"/>
      <c r="E1339" s="121"/>
      <c r="F1339" s="199"/>
      <c r="G1339" s="121"/>
      <c r="H1339" s="121"/>
      <c r="I1339" s="197"/>
    </row>
    <row r="1340" ht="15" customHeight="1">
      <c r="A1340" s="198"/>
      <c r="B1340" s="116"/>
      <c r="C1340" s="121"/>
      <c r="D1340" s="121"/>
      <c r="E1340" s="121"/>
      <c r="F1340" s="199"/>
      <c r="G1340" s="121"/>
      <c r="H1340" s="121"/>
      <c r="I1340" s="197"/>
    </row>
    <row r="1341" ht="15" customHeight="1">
      <c r="A1341" s="198"/>
      <c r="B1341" s="116"/>
      <c r="C1341" s="121"/>
      <c r="D1341" s="121"/>
      <c r="E1341" s="121"/>
      <c r="F1341" s="199"/>
      <c r="G1341" s="121"/>
      <c r="H1341" s="121"/>
      <c r="I1341" s="197"/>
    </row>
    <row r="1342" ht="15" customHeight="1">
      <c r="A1342" s="198"/>
      <c r="B1342" s="116"/>
      <c r="C1342" s="121"/>
      <c r="D1342" s="121"/>
      <c r="E1342" s="121"/>
      <c r="F1342" s="199"/>
      <c r="G1342" s="121"/>
      <c r="H1342" s="121"/>
      <c r="I1342" s="197"/>
    </row>
    <row r="1343" ht="15" customHeight="1">
      <c r="A1343" s="198"/>
      <c r="B1343" s="116"/>
      <c r="C1343" s="121"/>
      <c r="D1343" s="121"/>
      <c r="E1343" s="121"/>
      <c r="F1343" s="199"/>
      <c r="G1343" s="121"/>
      <c r="H1343" s="121"/>
      <c r="I1343" s="197"/>
    </row>
    <row r="1344" ht="15" customHeight="1">
      <c r="A1344" s="198"/>
      <c r="B1344" s="116"/>
      <c r="C1344" s="121"/>
      <c r="D1344" s="121"/>
      <c r="E1344" s="121"/>
      <c r="F1344" s="199"/>
      <c r="G1344" s="121"/>
      <c r="H1344" s="121"/>
      <c r="I1344" s="197"/>
    </row>
    <row r="1345" ht="15" customHeight="1">
      <c r="A1345" s="198"/>
      <c r="B1345" s="116"/>
      <c r="C1345" s="121"/>
      <c r="D1345" s="121"/>
      <c r="E1345" s="121"/>
      <c r="F1345" s="199"/>
      <c r="G1345" s="121"/>
      <c r="H1345" s="121"/>
      <c r="I1345" s="197"/>
    </row>
    <row r="1346" ht="15" customHeight="1">
      <c r="A1346" s="198"/>
      <c r="B1346" s="116"/>
      <c r="C1346" s="121"/>
      <c r="D1346" s="121"/>
      <c r="E1346" s="121"/>
      <c r="F1346" s="199"/>
      <c r="G1346" s="121"/>
      <c r="H1346" s="121"/>
      <c r="I1346" s="197"/>
    </row>
    <row r="1347" ht="15" customHeight="1">
      <c r="A1347" s="198"/>
      <c r="B1347" s="116"/>
      <c r="C1347" s="121"/>
      <c r="D1347" s="121"/>
      <c r="E1347" s="121"/>
      <c r="F1347" s="199"/>
      <c r="G1347" s="121"/>
      <c r="H1347" s="121"/>
      <c r="I1347" s="197"/>
    </row>
    <row r="1348" ht="15" customHeight="1">
      <c r="A1348" s="198"/>
      <c r="B1348" s="116"/>
      <c r="C1348" s="121"/>
      <c r="D1348" s="121"/>
      <c r="E1348" s="121"/>
      <c r="F1348" s="199"/>
      <c r="G1348" s="121"/>
      <c r="H1348" s="121"/>
      <c r="I1348" s="197"/>
    </row>
    <row r="1349" ht="15" customHeight="1">
      <c r="A1349" s="198"/>
      <c r="B1349" s="116"/>
      <c r="C1349" s="121"/>
      <c r="D1349" s="121"/>
      <c r="E1349" s="121"/>
      <c r="F1349" s="199"/>
      <c r="G1349" s="121"/>
      <c r="H1349" s="121"/>
      <c r="I1349" s="197"/>
    </row>
    <row r="1350" ht="15" customHeight="1">
      <c r="A1350" s="198"/>
      <c r="B1350" s="116"/>
      <c r="C1350" s="121"/>
      <c r="D1350" s="121"/>
      <c r="E1350" s="121"/>
      <c r="F1350" s="199"/>
      <c r="G1350" s="121"/>
      <c r="H1350" s="121"/>
      <c r="I1350" s="197"/>
    </row>
    <row r="1351" ht="15" customHeight="1">
      <c r="A1351" s="198"/>
      <c r="B1351" s="116"/>
      <c r="C1351" s="121"/>
      <c r="D1351" s="121"/>
      <c r="E1351" s="121"/>
      <c r="F1351" s="199"/>
      <c r="G1351" s="121"/>
      <c r="H1351" s="121"/>
      <c r="I1351" s="197"/>
    </row>
    <row r="1352" ht="15" customHeight="1">
      <c r="A1352" s="198"/>
      <c r="B1352" s="116"/>
      <c r="C1352" s="121"/>
      <c r="D1352" s="121"/>
      <c r="E1352" s="121"/>
      <c r="F1352" s="199"/>
      <c r="G1352" s="121"/>
      <c r="H1352" s="121"/>
      <c r="I1352" s="197"/>
    </row>
    <row r="1353" ht="15" customHeight="1">
      <c r="A1353" s="198"/>
      <c r="B1353" s="116"/>
      <c r="C1353" s="121"/>
      <c r="D1353" s="121"/>
      <c r="E1353" s="121"/>
      <c r="F1353" s="199"/>
      <c r="G1353" s="121"/>
      <c r="H1353" s="121"/>
      <c r="I1353" s="197"/>
    </row>
    <row r="1354" ht="15" customHeight="1">
      <c r="A1354" s="198"/>
      <c r="B1354" s="116"/>
      <c r="C1354" s="121"/>
      <c r="D1354" s="121"/>
      <c r="E1354" s="121"/>
      <c r="F1354" s="199"/>
      <c r="G1354" s="121"/>
      <c r="H1354" s="121"/>
      <c r="I1354" s="197"/>
    </row>
    <row r="1355" ht="15" customHeight="1">
      <c r="A1355" s="198"/>
      <c r="B1355" s="116"/>
      <c r="C1355" s="121"/>
      <c r="D1355" s="121"/>
      <c r="E1355" s="121"/>
      <c r="F1355" s="199"/>
      <c r="G1355" s="121"/>
      <c r="H1355" s="121"/>
      <c r="I1355" s="197"/>
    </row>
    <row r="1356" ht="15" customHeight="1">
      <c r="A1356" s="198"/>
      <c r="B1356" s="116"/>
      <c r="C1356" s="121"/>
      <c r="D1356" s="121"/>
      <c r="E1356" s="121"/>
      <c r="F1356" s="199"/>
      <c r="G1356" s="121"/>
      <c r="H1356" s="121"/>
      <c r="I1356" s="197"/>
    </row>
    <row r="1357" ht="15" customHeight="1">
      <c r="A1357" s="198"/>
      <c r="B1357" s="116"/>
      <c r="C1357" s="121"/>
      <c r="D1357" s="121"/>
      <c r="E1357" s="121"/>
      <c r="F1357" s="199"/>
      <c r="G1357" s="121"/>
      <c r="H1357" s="121"/>
      <c r="I1357" s="197"/>
    </row>
    <row r="1358" ht="15" customHeight="1">
      <c r="A1358" s="198"/>
      <c r="B1358" s="116"/>
      <c r="C1358" s="121"/>
      <c r="D1358" s="121"/>
      <c r="E1358" s="121"/>
      <c r="F1358" s="199"/>
      <c r="G1358" s="121"/>
      <c r="H1358" s="121"/>
      <c r="I1358" s="197"/>
    </row>
    <row r="1359" ht="15" customHeight="1">
      <c r="A1359" s="198"/>
      <c r="B1359" s="116"/>
      <c r="C1359" s="121"/>
      <c r="D1359" s="121"/>
      <c r="E1359" s="121"/>
      <c r="F1359" s="199"/>
      <c r="G1359" s="121"/>
      <c r="H1359" s="121"/>
      <c r="I1359" s="197"/>
    </row>
    <row r="1360" ht="15" customHeight="1">
      <c r="A1360" s="198"/>
      <c r="B1360" s="116"/>
      <c r="C1360" s="121"/>
      <c r="D1360" s="121"/>
      <c r="E1360" s="121"/>
      <c r="F1360" s="199"/>
      <c r="G1360" s="121"/>
      <c r="H1360" s="121"/>
      <c r="I1360" s="197"/>
    </row>
    <row r="1361" ht="15" customHeight="1">
      <c r="A1361" s="198"/>
      <c r="B1361" s="116"/>
      <c r="C1361" s="121"/>
      <c r="D1361" s="121"/>
      <c r="E1361" s="121"/>
      <c r="F1361" s="199"/>
      <c r="G1361" s="121"/>
      <c r="H1361" s="121"/>
      <c r="I1361" s="197"/>
    </row>
    <row r="1362" ht="15" customHeight="1">
      <c r="A1362" s="198"/>
      <c r="B1362" s="116"/>
      <c r="C1362" s="121"/>
      <c r="D1362" s="121"/>
      <c r="E1362" s="121"/>
      <c r="F1362" s="199"/>
      <c r="G1362" s="121"/>
      <c r="H1362" s="121"/>
      <c r="I1362" s="197"/>
    </row>
    <row r="1363" ht="15" customHeight="1">
      <c r="A1363" s="198"/>
      <c r="B1363" s="116"/>
      <c r="C1363" s="121"/>
      <c r="D1363" s="121"/>
      <c r="E1363" s="121"/>
      <c r="F1363" s="199"/>
      <c r="G1363" s="121"/>
      <c r="H1363" s="121"/>
      <c r="I1363" s="197"/>
    </row>
    <row r="1364" ht="15" customHeight="1">
      <c r="A1364" s="198"/>
      <c r="B1364" s="116"/>
      <c r="C1364" s="121"/>
      <c r="D1364" s="121"/>
      <c r="E1364" s="121"/>
      <c r="F1364" s="199"/>
      <c r="G1364" s="121"/>
      <c r="H1364" s="121"/>
      <c r="I1364" s="197"/>
    </row>
    <row r="1365" ht="15" customHeight="1">
      <c r="A1365" s="198"/>
      <c r="B1365" s="116"/>
      <c r="C1365" s="121"/>
      <c r="D1365" s="121"/>
      <c r="E1365" s="121"/>
      <c r="F1365" s="199"/>
      <c r="G1365" s="121"/>
      <c r="H1365" s="121"/>
      <c r="I1365" s="197"/>
    </row>
    <row r="1366" ht="15" customHeight="1">
      <c r="A1366" s="198"/>
      <c r="B1366" s="116"/>
      <c r="C1366" s="121"/>
      <c r="D1366" s="121"/>
      <c r="E1366" s="121"/>
      <c r="F1366" s="199"/>
      <c r="G1366" s="121"/>
      <c r="H1366" s="121"/>
      <c r="I1366" s="197"/>
    </row>
    <row r="1367" ht="15" customHeight="1">
      <c r="A1367" s="198"/>
      <c r="B1367" s="116"/>
      <c r="C1367" s="121"/>
      <c r="D1367" s="121"/>
      <c r="E1367" s="121"/>
      <c r="F1367" s="199"/>
      <c r="G1367" s="121"/>
      <c r="H1367" s="121"/>
      <c r="I1367" s="197"/>
    </row>
    <row r="1368" ht="15" customHeight="1">
      <c r="A1368" s="198"/>
      <c r="B1368" s="116"/>
      <c r="C1368" s="121"/>
      <c r="D1368" s="121"/>
      <c r="E1368" s="121"/>
      <c r="F1368" s="199"/>
      <c r="G1368" s="121"/>
      <c r="H1368" s="121"/>
      <c r="I1368" s="197"/>
    </row>
    <row r="1369" ht="15" customHeight="1">
      <c r="A1369" s="198"/>
      <c r="B1369" s="116"/>
      <c r="C1369" s="121"/>
      <c r="D1369" s="121"/>
      <c r="E1369" s="121"/>
      <c r="F1369" s="199"/>
      <c r="G1369" s="121"/>
      <c r="H1369" s="121"/>
      <c r="I1369" s="197"/>
    </row>
    <row r="1370" ht="15" customHeight="1">
      <c r="A1370" s="198"/>
      <c r="B1370" s="116"/>
      <c r="C1370" s="121"/>
      <c r="D1370" s="121"/>
      <c r="E1370" s="121"/>
      <c r="F1370" s="199"/>
      <c r="G1370" s="121"/>
      <c r="H1370" s="121"/>
      <c r="I1370" s="197"/>
    </row>
    <row r="1371" ht="15" customHeight="1">
      <c r="A1371" s="198"/>
      <c r="B1371" s="116"/>
      <c r="C1371" s="121"/>
      <c r="D1371" s="121"/>
      <c r="E1371" s="121"/>
      <c r="F1371" s="199"/>
      <c r="G1371" s="121"/>
      <c r="H1371" s="121"/>
      <c r="I1371" s="197"/>
    </row>
    <row r="1372" ht="15" customHeight="1">
      <c r="A1372" s="198"/>
      <c r="B1372" s="116"/>
      <c r="C1372" s="121"/>
      <c r="D1372" s="121"/>
      <c r="E1372" s="121"/>
      <c r="F1372" s="199"/>
      <c r="G1372" s="121"/>
      <c r="H1372" s="121"/>
      <c r="I1372" s="197"/>
    </row>
    <row r="1373" ht="15" customHeight="1">
      <c r="A1373" s="198"/>
      <c r="B1373" s="116"/>
      <c r="C1373" s="121"/>
      <c r="D1373" s="121"/>
      <c r="E1373" s="121"/>
      <c r="F1373" s="199"/>
      <c r="G1373" s="121"/>
      <c r="H1373" s="121"/>
      <c r="I1373" s="197"/>
    </row>
    <row r="1374" ht="15" customHeight="1">
      <c r="A1374" s="198"/>
      <c r="B1374" s="116"/>
      <c r="C1374" s="121"/>
      <c r="D1374" s="121"/>
      <c r="E1374" s="121"/>
      <c r="F1374" s="199"/>
      <c r="G1374" s="121"/>
      <c r="H1374" s="121"/>
      <c r="I1374" s="197"/>
    </row>
    <row r="1375" ht="15" customHeight="1">
      <c r="A1375" s="198"/>
      <c r="B1375" s="116"/>
      <c r="C1375" s="121"/>
      <c r="D1375" s="121"/>
      <c r="E1375" s="121"/>
      <c r="F1375" s="199"/>
      <c r="G1375" s="121"/>
      <c r="H1375" s="121"/>
      <c r="I1375" s="197"/>
    </row>
    <row r="1376" ht="15" customHeight="1">
      <c r="A1376" s="198"/>
      <c r="B1376" s="116"/>
      <c r="C1376" s="121"/>
      <c r="D1376" s="121"/>
      <c r="E1376" s="121"/>
      <c r="F1376" s="199"/>
      <c r="G1376" s="121"/>
      <c r="H1376" s="121"/>
      <c r="I1376" s="197"/>
    </row>
    <row r="1377" ht="15" customHeight="1">
      <c r="A1377" s="198"/>
      <c r="B1377" s="116"/>
      <c r="C1377" s="121"/>
      <c r="D1377" s="121"/>
      <c r="E1377" s="121"/>
      <c r="F1377" s="199"/>
      <c r="G1377" s="121"/>
      <c r="H1377" s="121"/>
      <c r="I1377" s="197"/>
    </row>
    <row r="1378" ht="15" customHeight="1">
      <c r="A1378" s="198"/>
      <c r="B1378" s="116"/>
      <c r="C1378" s="121"/>
      <c r="D1378" s="121"/>
      <c r="E1378" s="121"/>
      <c r="F1378" s="199"/>
      <c r="G1378" s="121"/>
      <c r="H1378" s="121"/>
      <c r="I1378" s="197"/>
    </row>
    <row r="1379" ht="15" customHeight="1">
      <c r="A1379" s="198"/>
      <c r="B1379" s="116"/>
      <c r="C1379" s="121"/>
      <c r="D1379" s="121"/>
      <c r="E1379" s="121"/>
      <c r="F1379" s="199"/>
      <c r="G1379" s="121"/>
      <c r="H1379" s="121"/>
      <c r="I1379" s="197"/>
    </row>
    <row r="1380" ht="15" customHeight="1">
      <c r="A1380" s="198"/>
      <c r="B1380" s="116"/>
      <c r="C1380" s="121"/>
      <c r="D1380" s="121"/>
      <c r="E1380" s="121"/>
      <c r="F1380" s="199"/>
      <c r="G1380" s="121"/>
      <c r="H1380" s="121"/>
      <c r="I1380" s="197"/>
    </row>
    <row r="1381" ht="15" customHeight="1">
      <c r="A1381" s="198"/>
      <c r="B1381" s="116"/>
      <c r="C1381" s="121"/>
      <c r="D1381" s="121"/>
      <c r="E1381" s="121"/>
      <c r="F1381" s="199"/>
      <c r="G1381" s="121"/>
      <c r="H1381" s="121"/>
      <c r="I1381" s="197"/>
    </row>
    <row r="1382" ht="15" customHeight="1">
      <c r="A1382" s="198"/>
      <c r="B1382" s="116"/>
      <c r="C1382" s="121"/>
      <c r="D1382" s="121"/>
      <c r="E1382" s="121"/>
      <c r="F1382" s="199"/>
      <c r="G1382" s="121"/>
      <c r="H1382" s="121"/>
      <c r="I1382" s="197"/>
    </row>
    <row r="1383" ht="15" customHeight="1">
      <c r="A1383" s="198"/>
      <c r="B1383" s="116"/>
      <c r="C1383" s="121"/>
      <c r="D1383" s="121"/>
      <c r="E1383" s="121"/>
      <c r="F1383" s="199"/>
      <c r="G1383" s="121"/>
      <c r="H1383" s="121"/>
      <c r="I1383" s="197"/>
    </row>
    <row r="1384" ht="15" customHeight="1">
      <c r="A1384" s="198"/>
      <c r="B1384" s="116"/>
      <c r="C1384" s="121"/>
      <c r="D1384" s="121"/>
      <c r="E1384" s="121"/>
      <c r="F1384" s="199"/>
      <c r="G1384" s="121"/>
      <c r="H1384" s="121"/>
      <c r="I1384" s="197"/>
    </row>
    <row r="1385" ht="15" customHeight="1">
      <c r="A1385" s="198"/>
      <c r="B1385" s="116"/>
      <c r="C1385" s="121"/>
      <c r="D1385" s="121"/>
      <c r="E1385" s="121"/>
      <c r="F1385" s="199"/>
      <c r="G1385" s="121"/>
      <c r="H1385" s="121"/>
      <c r="I1385" s="197"/>
    </row>
    <row r="1386" ht="15" customHeight="1">
      <c r="A1386" s="198"/>
      <c r="B1386" s="116"/>
      <c r="C1386" s="121"/>
      <c r="D1386" s="121"/>
      <c r="E1386" s="121"/>
      <c r="F1386" s="199"/>
      <c r="G1386" s="121"/>
      <c r="H1386" s="121"/>
      <c r="I1386" s="197"/>
    </row>
    <row r="1387" ht="15" customHeight="1">
      <c r="A1387" s="198"/>
      <c r="B1387" s="116"/>
      <c r="C1387" s="121"/>
      <c r="D1387" s="121"/>
      <c r="E1387" s="121"/>
      <c r="F1387" s="199"/>
      <c r="G1387" s="121"/>
      <c r="H1387" s="121"/>
      <c r="I1387" s="197"/>
    </row>
    <row r="1388" ht="15" customHeight="1">
      <c r="A1388" s="198"/>
      <c r="B1388" s="116"/>
      <c r="C1388" s="121"/>
      <c r="D1388" s="121"/>
      <c r="E1388" s="121"/>
      <c r="F1388" s="199"/>
      <c r="G1388" s="121"/>
      <c r="H1388" s="121"/>
      <c r="I1388" s="197"/>
    </row>
    <row r="1389" ht="15" customHeight="1">
      <c r="A1389" s="198"/>
      <c r="B1389" s="116"/>
      <c r="C1389" s="121"/>
      <c r="D1389" s="121"/>
      <c r="E1389" s="121"/>
      <c r="F1389" s="199"/>
      <c r="G1389" s="121"/>
      <c r="H1389" s="121"/>
      <c r="I1389" s="197"/>
    </row>
    <row r="1390" ht="15" customHeight="1">
      <c r="A1390" s="198"/>
      <c r="B1390" s="116"/>
      <c r="C1390" s="121"/>
      <c r="D1390" s="121"/>
      <c r="E1390" s="121"/>
      <c r="F1390" s="199"/>
      <c r="G1390" s="121"/>
      <c r="H1390" s="121"/>
      <c r="I1390" s="197"/>
    </row>
    <row r="1391" ht="15" customHeight="1">
      <c r="A1391" s="198"/>
      <c r="B1391" s="116"/>
      <c r="C1391" s="121"/>
      <c r="D1391" s="121"/>
      <c r="E1391" s="121"/>
      <c r="F1391" s="199"/>
      <c r="G1391" s="121"/>
      <c r="H1391" s="121"/>
      <c r="I1391" s="197"/>
    </row>
    <row r="1392" ht="15" customHeight="1">
      <c r="A1392" s="198"/>
      <c r="B1392" s="116"/>
      <c r="C1392" s="121"/>
      <c r="D1392" s="121"/>
      <c r="E1392" s="121"/>
      <c r="F1392" s="199"/>
      <c r="G1392" s="121"/>
      <c r="H1392" s="121"/>
      <c r="I1392" s="197"/>
    </row>
    <row r="1393" ht="15" customHeight="1">
      <c r="A1393" s="198"/>
      <c r="B1393" s="116"/>
      <c r="C1393" s="121"/>
      <c r="D1393" s="121"/>
      <c r="E1393" s="121"/>
      <c r="F1393" s="199"/>
      <c r="G1393" s="121"/>
      <c r="H1393" s="121"/>
      <c r="I1393" s="197"/>
    </row>
    <row r="1394" ht="15" customHeight="1">
      <c r="A1394" s="198"/>
      <c r="B1394" s="116"/>
      <c r="C1394" s="121"/>
      <c r="D1394" s="121"/>
      <c r="E1394" s="121"/>
      <c r="F1394" s="199"/>
      <c r="G1394" s="121"/>
      <c r="H1394" s="121"/>
      <c r="I1394" s="197"/>
    </row>
    <row r="1395" ht="15" customHeight="1">
      <c r="A1395" s="198"/>
      <c r="B1395" s="116"/>
      <c r="C1395" s="121"/>
      <c r="D1395" s="121"/>
      <c r="E1395" s="121"/>
      <c r="F1395" s="199"/>
      <c r="G1395" s="121"/>
      <c r="H1395" s="121"/>
      <c r="I1395" s="197"/>
    </row>
    <row r="1396" ht="15" customHeight="1">
      <c r="A1396" s="198"/>
      <c r="B1396" s="116"/>
      <c r="C1396" s="121"/>
      <c r="D1396" s="121"/>
      <c r="E1396" s="121"/>
      <c r="F1396" s="199"/>
      <c r="G1396" s="121"/>
      <c r="H1396" s="121"/>
      <c r="I1396" s="197"/>
    </row>
    <row r="1397" ht="15" customHeight="1">
      <c r="A1397" s="198"/>
      <c r="B1397" s="116"/>
      <c r="C1397" s="121"/>
      <c r="D1397" s="121"/>
      <c r="E1397" s="121"/>
      <c r="F1397" s="199"/>
      <c r="G1397" s="121"/>
      <c r="H1397" s="121"/>
      <c r="I1397" s="197"/>
    </row>
    <row r="1398" ht="15" customHeight="1">
      <c r="A1398" s="198"/>
      <c r="B1398" s="116"/>
      <c r="C1398" s="121"/>
      <c r="D1398" s="121"/>
      <c r="E1398" s="121"/>
      <c r="F1398" s="199"/>
      <c r="G1398" s="121"/>
      <c r="H1398" s="121"/>
      <c r="I1398" s="197"/>
    </row>
    <row r="1399" ht="15" customHeight="1">
      <c r="A1399" s="198"/>
      <c r="B1399" s="116"/>
      <c r="C1399" s="121"/>
      <c r="D1399" s="121"/>
      <c r="E1399" s="121"/>
      <c r="F1399" s="199"/>
      <c r="G1399" s="121"/>
      <c r="H1399" s="121"/>
      <c r="I1399" s="197"/>
    </row>
    <row r="1400" ht="15" customHeight="1">
      <c r="A1400" s="198"/>
      <c r="B1400" s="116"/>
      <c r="C1400" s="121"/>
      <c r="D1400" s="121"/>
      <c r="E1400" s="121"/>
      <c r="F1400" s="199"/>
      <c r="G1400" s="121"/>
      <c r="H1400" s="121"/>
      <c r="I1400" s="197"/>
    </row>
    <row r="1401" ht="15" customHeight="1">
      <c r="A1401" s="198"/>
      <c r="B1401" s="116"/>
      <c r="C1401" s="121"/>
      <c r="D1401" s="121"/>
      <c r="E1401" s="121"/>
      <c r="F1401" s="199"/>
      <c r="G1401" s="121"/>
      <c r="H1401" s="121"/>
      <c r="I1401" s="197"/>
    </row>
    <row r="1402" ht="15" customHeight="1">
      <c r="A1402" s="198"/>
      <c r="B1402" s="116"/>
      <c r="C1402" s="121"/>
      <c r="D1402" s="121"/>
      <c r="E1402" s="121"/>
      <c r="F1402" s="199"/>
      <c r="G1402" s="121"/>
      <c r="H1402" s="121"/>
      <c r="I1402" s="197"/>
    </row>
    <row r="1403" ht="15" customHeight="1">
      <c r="A1403" s="198"/>
      <c r="B1403" s="116"/>
      <c r="C1403" s="121"/>
      <c r="D1403" s="121"/>
      <c r="E1403" s="121"/>
      <c r="F1403" s="199"/>
      <c r="G1403" s="121"/>
      <c r="H1403" s="121"/>
      <c r="I1403" s="197"/>
    </row>
    <row r="1404" ht="15" customHeight="1">
      <c r="A1404" s="198"/>
      <c r="B1404" s="116"/>
      <c r="C1404" s="121"/>
      <c r="D1404" s="121"/>
      <c r="E1404" s="121"/>
      <c r="F1404" s="199"/>
      <c r="G1404" s="121"/>
      <c r="H1404" s="121"/>
      <c r="I1404" s="197"/>
    </row>
    <row r="1405" ht="15" customHeight="1">
      <c r="A1405" s="198"/>
      <c r="B1405" s="116"/>
      <c r="C1405" s="121"/>
      <c r="D1405" s="121"/>
      <c r="E1405" s="121"/>
      <c r="F1405" s="199"/>
      <c r="G1405" s="121"/>
      <c r="H1405" s="121"/>
      <c r="I1405" s="197"/>
    </row>
    <row r="1406" ht="15" customHeight="1">
      <c r="A1406" s="198"/>
      <c r="B1406" s="116"/>
      <c r="C1406" s="121"/>
      <c r="D1406" s="121"/>
      <c r="E1406" s="121"/>
      <c r="F1406" s="199"/>
      <c r="G1406" s="121"/>
      <c r="H1406" s="121"/>
      <c r="I1406" s="197"/>
    </row>
    <row r="1407" ht="15" customHeight="1">
      <c r="A1407" s="198"/>
      <c r="B1407" s="116"/>
      <c r="C1407" s="121"/>
      <c r="D1407" s="121"/>
      <c r="E1407" s="121"/>
      <c r="F1407" s="199"/>
      <c r="G1407" s="121"/>
      <c r="H1407" s="121"/>
      <c r="I1407" s="197"/>
    </row>
    <row r="1408" ht="15" customHeight="1">
      <c r="A1408" s="198"/>
      <c r="B1408" s="116"/>
      <c r="C1408" s="121"/>
      <c r="D1408" s="121"/>
      <c r="E1408" s="121"/>
      <c r="F1408" s="199"/>
      <c r="G1408" s="121"/>
      <c r="H1408" s="121"/>
      <c r="I1408" s="197"/>
    </row>
    <row r="1409" ht="15" customHeight="1">
      <c r="A1409" s="198"/>
      <c r="B1409" s="116"/>
      <c r="C1409" s="121"/>
      <c r="D1409" s="121"/>
      <c r="E1409" s="121"/>
      <c r="F1409" s="199"/>
      <c r="G1409" s="121"/>
      <c r="H1409" s="121"/>
      <c r="I1409" s="197"/>
    </row>
    <row r="1410" ht="15" customHeight="1">
      <c r="A1410" s="198"/>
      <c r="B1410" s="116"/>
      <c r="C1410" s="121"/>
      <c r="D1410" s="121"/>
      <c r="E1410" s="121"/>
      <c r="F1410" s="199"/>
      <c r="G1410" s="121"/>
      <c r="H1410" s="121"/>
      <c r="I1410" s="197"/>
    </row>
    <row r="1411" ht="15" customHeight="1">
      <c r="A1411" s="198"/>
      <c r="B1411" s="116"/>
      <c r="C1411" s="121"/>
      <c r="D1411" s="121"/>
      <c r="E1411" s="121"/>
      <c r="F1411" s="199"/>
      <c r="G1411" s="121"/>
      <c r="H1411" s="121"/>
      <c r="I1411" s="197"/>
    </row>
    <row r="1412" ht="15" customHeight="1">
      <c r="A1412" s="198"/>
      <c r="B1412" s="116"/>
      <c r="C1412" s="121"/>
      <c r="D1412" s="121"/>
      <c r="E1412" s="121"/>
      <c r="F1412" s="199"/>
      <c r="G1412" s="121"/>
      <c r="H1412" s="121"/>
      <c r="I1412" s="197"/>
    </row>
    <row r="1413" ht="15" customHeight="1">
      <c r="A1413" s="198"/>
      <c r="B1413" s="116"/>
      <c r="C1413" s="121"/>
      <c r="D1413" s="121"/>
      <c r="E1413" s="121"/>
      <c r="F1413" s="199"/>
      <c r="G1413" s="121"/>
      <c r="H1413" s="121"/>
      <c r="I1413" s="197"/>
    </row>
    <row r="1414" ht="15" customHeight="1">
      <c r="A1414" s="200"/>
      <c r="B1414" s="201"/>
      <c r="C1414" s="202"/>
      <c r="D1414" s="202"/>
      <c r="E1414" s="202"/>
      <c r="F1414" s="203"/>
      <c r="G1414" s="202"/>
      <c r="H1414" s="202"/>
      <c r="I1414" s="204"/>
    </row>
  </sheetData>
  <mergeCells count="5">
    <mergeCell ref="E6:F8"/>
    <mergeCell ref="G1:H1"/>
    <mergeCell ref="E1:F1"/>
    <mergeCell ref="A1:D1"/>
    <mergeCell ref="E11:F13"/>
  </mergeCells>
  <pageMargins left="0.23622" right="0.23622" top="0.748031" bottom="0.748031" header="0.314961" footer="0.314961"/>
  <pageSetup firstPageNumber="1" fitToHeight="1" fitToWidth="1" scale="51" useFirstPageNumber="0" orientation="portrait" pageOrder="downThenOver"/>
  <headerFooter>
    <oddHeader>&amp;L&amp;"Calibri,Regular"&amp;11&amp;K000000juillet 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Downloads/1B796FBB-F555-45A8-960E-D76DC0265494/0722-INV-SALON.xlsm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3"/>
  <sheetViews>
    <sheetView workbookViewId="0" showGridLines="0" defaultGridColor="1"/>
  </sheetViews>
  <sheetFormatPr defaultColWidth="10.8333" defaultRowHeight="15" customHeight="1" outlineLevelRow="0" outlineLevelCol="0"/>
  <cols>
    <col min="1" max="1" width="14.8516" style="205" customWidth="1"/>
    <col min="2" max="2" width="62.5" style="205" customWidth="1"/>
    <col min="3" max="3" width="16.1719" style="205" customWidth="1"/>
    <col min="4" max="4" width="14" style="205" customWidth="1"/>
    <col min="5" max="5" width="23" style="205" customWidth="1"/>
    <col min="6" max="16384" width="10.8516" style="205" customWidth="1"/>
  </cols>
  <sheetData>
    <row r="1" ht="13.55" customHeight="1">
      <c r="A1" s="206"/>
      <c r="B1" s="206"/>
      <c r="C1" s="206"/>
      <c r="D1" s="206"/>
      <c r="E1" s="206"/>
    </row>
    <row r="2" ht="18" customHeight="1">
      <c r="A2" t="s" s="34">
        <v>970</v>
      </c>
      <c r="B2" t="s" s="34">
        <v>971</v>
      </c>
      <c r="C2" t="s" s="34">
        <v>11</v>
      </c>
      <c r="D2" t="s" s="34">
        <v>16</v>
      </c>
      <c r="E2" t="s" s="34">
        <v>13</v>
      </c>
    </row>
    <row r="3" ht="9" customHeight="1" hidden="1">
      <c r="A3" t="s" s="207">
        <v>18</v>
      </c>
      <c r="B3" t="s" s="207">
        <v>972</v>
      </c>
      <c r="C3" s="208"/>
      <c r="D3" s="209">
        <v>5.98</v>
      </c>
      <c r="E3" s="210">
        <f>C3*D3</f>
        <v>0</v>
      </c>
    </row>
    <row r="4" ht="15" customHeight="1">
      <c r="A4" t="s" s="211">
        <v>973</v>
      </c>
      <c r="B4" t="s" s="212">
        <v>974</v>
      </c>
      <c r="C4" s="213"/>
      <c r="D4" s="214">
        <v>4.88</v>
      </c>
      <c r="E4" s="210">
        <f>C4*D4</f>
        <v>0</v>
      </c>
    </row>
    <row r="5" ht="9" customHeight="1" hidden="1">
      <c r="A5" t="s" s="207">
        <v>973</v>
      </c>
      <c r="B5" t="s" s="207">
        <v>975</v>
      </c>
      <c r="C5" s="208"/>
      <c r="D5" s="209">
        <v>1.85</v>
      </c>
      <c r="E5" s="210">
        <f>C5*D5</f>
        <v>0</v>
      </c>
    </row>
    <row r="6" ht="15" customHeight="1">
      <c r="A6" t="s" s="207">
        <v>976</v>
      </c>
      <c r="B6" t="s" s="207">
        <v>977</v>
      </c>
      <c r="C6" s="208"/>
      <c r="D6" s="209">
        <v>300</v>
      </c>
      <c r="E6" s="210">
        <f>C6*D6</f>
        <v>0</v>
      </c>
    </row>
    <row r="7" ht="15" customHeight="1">
      <c r="A7" t="s" s="211">
        <v>178</v>
      </c>
      <c r="B7" t="s" s="212">
        <v>978</v>
      </c>
      <c r="C7" s="215">
        <v>1</v>
      </c>
      <c r="D7" s="214">
        <v>16.87</v>
      </c>
      <c r="E7" s="210">
        <f>C7*D7</f>
        <v>16.87</v>
      </c>
    </row>
    <row r="8" ht="9" customHeight="1" hidden="1">
      <c r="A8" t="s" s="211">
        <v>201</v>
      </c>
      <c r="B8" t="s" s="212">
        <v>979</v>
      </c>
      <c r="C8" s="213"/>
      <c r="D8" s="214">
        <v>12.15</v>
      </c>
      <c r="E8" s="210">
        <f>C8*D8</f>
        <v>0</v>
      </c>
    </row>
    <row r="9" ht="9" customHeight="1" hidden="1">
      <c r="A9" t="s" s="211">
        <v>201</v>
      </c>
      <c r="B9" t="s" s="212">
        <v>980</v>
      </c>
      <c r="C9" s="213"/>
      <c r="D9" s="214">
        <v>13</v>
      </c>
      <c r="E9" s="210">
        <f>C9*D9</f>
        <v>0</v>
      </c>
    </row>
    <row r="10" ht="9" customHeight="1" hidden="1">
      <c r="A10" t="s" s="211">
        <v>201</v>
      </c>
      <c r="B10" t="s" s="212">
        <v>981</v>
      </c>
      <c r="C10" s="213"/>
      <c r="D10" s="214">
        <v>4</v>
      </c>
      <c r="E10" s="210">
        <f>C10*D10</f>
        <v>0</v>
      </c>
    </row>
    <row r="11" ht="9" customHeight="1" hidden="1">
      <c r="A11" t="s" s="211">
        <v>201</v>
      </c>
      <c r="B11" t="s" s="212">
        <v>982</v>
      </c>
      <c r="C11" s="213"/>
      <c r="D11" s="214">
        <v>11.2</v>
      </c>
      <c r="E11" s="210">
        <f>C11*D11</f>
        <v>0</v>
      </c>
    </row>
    <row r="12" ht="15" customHeight="1">
      <c r="A12" t="s" s="207">
        <v>201</v>
      </c>
      <c r="B12" t="s" s="207">
        <v>983</v>
      </c>
      <c r="C12" s="216">
        <v>1</v>
      </c>
      <c r="D12" s="209">
        <v>5</v>
      </c>
      <c r="E12" s="210">
        <f>C12*D12</f>
        <v>5</v>
      </c>
    </row>
    <row r="13" ht="9" customHeight="1" hidden="1">
      <c r="A13" t="s" s="207">
        <v>201</v>
      </c>
      <c r="B13" t="s" s="207">
        <v>984</v>
      </c>
      <c r="C13" s="208"/>
      <c r="D13" s="209">
        <v>5</v>
      </c>
      <c r="E13" s="210">
        <f>C13*D13</f>
        <v>0</v>
      </c>
    </row>
    <row r="14" ht="15" customHeight="1">
      <c r="A14" t="s" s="211">
        <v>201</v>
      </c>
      <c r="B14" t="s" s="212">
        <v>985</v>
      </c>
      <c r="C14" s="215">
        <v>0.5</v>
      </c>
      <c r="D14" s="214">
        <v>6</v>
      </c>
      <c r="E14" s="210">
        <f>C14*D14</f>
        <v>3</v>
      </c>
    </row>
    <row r="15" ht="9" customHeight="1" hidden="1">
      <c r="A15" t="s" s="207">
        <v>201</v>
      </c>
      <c r="B15" t="s" s="207">
        <v>986</v>
      </c>
      <c r="C15" s="208"/>
      <c r="D15" s="209">
        <f>32/500</f>
        <v>0.064</v>
      </c>
      <c r="E15" s="210">
        <f>C15*D15</f>
        <v>0</v>
      </c>
    </row>
    <row r="16" ht="15" customHeight="1">
      <c r="A16" t="s" s="211">
        <v>201</v>
      </c>
      <c r="B16" t="s" s="212">
        <v>987</v>
      </c>
      <c r="C16" s="215">
        <v>1</v>
      </c>
      <c r="D16" s="214">
        <v>9</v>
      </c>
      <c r="E16" s="210">
        <f>C16*D16</f>
        <v>9</v>
      </c>
    </row>
    <row r="17" ht="15" customHeight="1">
      <c r="A17" t="s" s="211">
        <v>201</v>
      </c>
      <c r="B17" t="s" s="212">
        <v>988</v>
      </c>
      <c r="C17" s="215">
        <v>2</v>
      </c>
      <c r="D17" s="214">
        <v>6.1</v>
      </c>
      <c r="E17" s="210">
        <f>C17*D17</f>
        <v>12.2</v>
      </c>
    </row>
    <row r="18" ht="15" customHeight="1">
      <c r="A18" t="s" s="207">
        <v>201</v>
      </c>
      <c r="B18" t="s" s="207">
        <v>989</v>
      </c>
      <c r="C18" s="216">
        <v>1</v>
      </c>
      <c r="D18" s="209">
        <v>12.34</v>
      </c>
      <c r="E18" s="210">
        <f>C18*D18</f>
        <v>12.34</v>
      </c>
    </row>
    <row r="19" ht="15" customHeight="1">
      <c r="A19" t="s" s="207">
        <v>201</v>
      </c>
      <c r="B19" t="s" s="217">
        <v>990</v>
      </c>
      <c r="C19" s="216">
        <v>0.5</v>
      </c>
      <c r="D19" s="209">
        <v>32</v>
      </c>
      <c r="E19" s="210">
        <f>C19*D19</f>
        <v>16</v>
      </c>
    </row>
    <row r="20" ht="9" customHeight="1" hidden="1">
      <c r="A20" t="s" s="207">
        <v>201</v>
      </c>
      <c r="B20" t="s" s="217">
        <v>991</v>
      </c>
      <c r="C20" s="208"/>
      <c r="D20" s="209">
        <v>38.51</v>
      </c>
      <c r="E20" s="210">
        <f>C20*D20</f>
        <v>0</v>
      </c>
    </row>
    <row r="21" ht="9" customHeight="1" hidden="1">
      <c r="A21" t="s" s="207">
        <v>201</v>
      </c>
      <c r="B21" t="s" s="217">
        <v>992</v>
      </c>
      <c r="C21" s="208"/>
      <c r="D21" s="209">
        <v>1.95</v>
      </c>
      <c r="E21" s="210">
        <f>C21*D21</f>
        <v>0</v>
      </c>
    </row>
    <row r="22" ht="15" customHeight="1">
      <c r="A22" t="s" s="207">
        <v>201</v>
      </c>
      <c r="B22" t="s" s="207">
        <v>993</v>
      </c>
      <c r="C22" s="216">
        <v>1</v>
      </c>
      <c r="D22" s="209">
        <v>10</v>
      </c>
      <c r="E22" s="210">
        <f>C22*D22</f>
        <v>10</v>
      </c>
    </row>
    <row r="23" ht="9" customHeight="1" hidden="1">
      <c r="A23" t="s" s="207">
        <v>201</v>
      </c>
      <c r="B23" t="s" s="207">
        <v>994</v>
      </c>
      <c r="C23" s="208"/>
      <c r="D23" s="209">
        <v>1.97</v>
      </c>
      <c r="E23" s="210">
        <f>C23*D23</f>
        <v>0</v>
      </c>
    </row>
    <row r="24" ht="9" customHeight="1" hidden="1">
      <c r="A24" t="s" s="207">
        <v>366</v>
      </c>
      <c r="B24" t="s" s="207">
        <v>995</v>
      </c>
      <c r="C24" s="208"/>
      <c r="D24" s="209">
        <v>19.5</v>
      </c>
      <c r="E24" s="210">
        <f>C24*D24</f>
        <v>0</v>
      </c>
    </row>
    <row r="25" ht="9" customHeight="1" hidden="1">
      <c r="A25" t="s" s="211">
        <v>366</v>
      </c>
      <c r="B25" t="s" s="212">
        <v>996</v>
      </c>
      <c r="C25" s="213"/>
      <c r="D25" s="214">
        <v>2.49</v>
      </c>
      <c r="E25" s="210">
        <f>C25*D25</f>
        <v>0</v>
      </c>
    </row>
    <row r="26" ht="9" customHeight="1" hidden="1">
      <c r="A26" t="s" s="207">
        <v>366</v>
      </c>
      <c r="B26" t="s" s="207">
        <v>997</v>
      </c>
      <c r="C26" s="208"/>
      <c r="D26" s="209">
        <v>16.8</v>
      </c>
      <c r="E26" s="210">
        <f>C26*D26</f>
        <v>0</v>
      </c>
    </row>
    <row r="27" ht="15" customHeight="1">
      <c r="A27" t="s" s="207">
        <v>366</v>
      </c>
      <c r="B27" t="s" s="207">
        <v>998</v>
      </c>
      <c r="C27" s="216">
        <v>11.812</v>
      </c>
      <c r="D27" s="209">
        <v>4.1</v>
      </c>
      <c r="E27" s="210">
        <f>C27*D27</f>
        <v>48.4292</v>
      </c>
    </row>
    <row r="28" ht="15" customHeight="1">
      <c r="A28" t="s" s="211">
        <v>366</v>
      </c>
      <c r="B28" t="s" s="212">
        <v>999</v>
      </c>
      <c r="C28" s="215">
        <v>2.7</v>
      </c>
      <c r="D28" s="214">
        <v>25</v>
      </c>
      <c r="E28" s="210">
        <f>C28*D28</f>
        <v>67.5</v>
      </c>
    </row>
    <row r="29" ht="9" customHeight="1" hidden="1">
      <c r="A29" t="s" s="207">
        <v>366</v>
      </c>
      <c r="B29" t="s" s="217">
        <v>1000</v>
      </c>
      <c r="C29" s="208"/>
      <c r="D29" s="209">
        <v>0.54</v>
      </c>
      <c r="E29" s="210">
        <f>C29*D29</f>
        <v>0</v>
      </c>
    </row>
    <row r="30" ht="15" customHeight="1">
      <c r="A30" t="s" s="207">
        <v>366</v>
      </c>
      <c r="B30" t="s" s="207">
        <v>1001</v>
      </c>
      <c r="C30" s="216">
        <v>3.4</v>
      </c>
      <c r="D30" s="209">
        <v>13.43</v>
      </c>
      <c r="E30" s="210">
        <f>C30*D30</f>
        <v>45.662</v>
      </c>
    </row>
    <row r="31" ht="15" customHeight="1">
      <c r="A31" t="s" s="211">
        <v>366</v>
      </c>
      <c r="B31" t="s" s="212">
        <v>1002</v>
      </c>
      <c r="C31" s="215">
        <v>0.35</v>
      </c>
      <c r="D31" s="214">
        <v>15.9</v>
      </c>
      <c r="E31" s="210">
        <f>C31*D31</f>
        <v>5.565</v>
      </c>
    </row>
    <row r="32" ht="15" customHeight="1">
      <c r="A32" t="s" s="207">
        <v>366</v>
      </c>
      <c r="B32" t="s" s="207">
        <v>1003</v>
      </c>
      <c r="C32" s="216">
        <v>0.6</v>
      </c>
      <c r="D32" s="209">
        <v>12.65</v>
      </c>
      <c r="E32" s="210">
        <f>C32*D32</f>
        <v>7.59</v>
      </c>
    </row>
    <row r="33" ht="9" customHeight="1" hidden="1">
      <c r="A33" t="s" s="207">
        <v>366</v>
      </c>
      <c r="B33" t="s" s="207">
        <v>1004</v>
      </c>
      <c r="C33" s="208"/>
      <c r="D33" s="209">
        <v>7.84</v>
      </c>
      <c r="E33" s="210">
        <f>C33*D33</f>
        <v>0</v>
      </c>
    </row>
    <row r="34" ht="9" customHeight="1" hidden="1">
      <c r="A34" t="s" s="207">
        <v>366</v>
      </c>
      <c r="B34" t="s" s="207">
        <v>1005</v>
      </c>
      <c r="C34" s="208"/>
      <c r="D34" s="209">
        <v>0.1</v>
      </c>
      <c r="E34" s="210">
        <f>C34*D34</f>
        <v>0</v>
      </c>
    </row>
    <row r="35" ht="15" customHeight="1">
      <c r="A35" t="s" s="207">
        <v>366</v>
      </c>
      <c r="B35" t="s" s="207">
        <v>1006</v>
      </c>
      <c r="C35" s="216">
        <v>2.4</v>
      </c>
      <c r="D35" s="209">
        <v>12.81</v>
      </c>
      <c r="E35" s="210">
        <f>C35*D35</f>
        <v>30.744</v>
      </c>
    </row>
    <row r="36" ht="9" customHeight="1" hidden="1">
      <c r="A36" t="s" s="207">
        <v>366</v>
      </c>
      <c r="B36" t="s" s="207">
        <v>1007</v>
      </c>
      <c r="C36" s="208"/>
      <c r="D36" s="209">
        <v>10.86</v>
      </c>
      <c r="E36" s="210">
        <f>C36*D36</f>
        <v>0</v>
      </c>
    </row>
    <row r="37" ht="15" customHeight="1">
      <c r="A37" t="s" s="211">
        <v>366</v>
      </c>
      <c r="B37" t="s" s="212">
        <v>1008</v>
      </c>
      <c r="C37" s="215">
        <f>3*1.75</f>
        <v>5.25</v>
      </c>
      <c r="D37" s="214">
        <v>40</v>
      </c>
      <c r="E37" s="210">
        <f>C37*D37</f>
        <v>210</v>
      </c>
    </row>
    <row r="38" ht="15" customHeight="1">
      <c r="A38" t="s" s="211">
        <v>366</v>
      </c>
      <c r="B38" t="s" s="212">
        <v>1009</v>
      </c>
      <c r="C38" s="213"/>
      <c r="D38" s="214">
        <v>13</v>
      </c>
      <c r="E38" s="210">
        <f>C38*D38</f>
        <v>0</v>
      </c>
    </row>
    <row r="39" ht="15" customHeight="1">
      <c r="A39" t="s" s="211">
        <v>366</v>
      </c>
      <c r="B39" t="s" s="212">
        <v>1010</v>
      </c>
      <c r="C39" s="215">
        <v>5.5</v>
      </c>
      <c r="D39" s="214">
        <v>6.95</v>
      </c>
      <c r="E39" s="210">
        <f>C39*D39</f>
        <v>38.225</v>
      </c>
    </row>
    <row r="40" ht="15" customHeight="1">
      <c r="A40" t="s" s="207">
        <v>366</v>
      </c>
      <c r="B40" t="s" s="217">
        <v>1011</v>
      </c>
      <c r="C40" s="216">
        <v>7</v>
      </c>
      <c r="D40" s="209">
        <v>8.35</v>
      </c>
      <c r="E40" s="210">
        <f>C40*D40</f>
        <v>58.45</v>
      </c>
    </row>
    <row r="41" ht="15" customHeight="1">
      <c r="A41" t="s" s="207">
        <v>366</v>
      </c>
      <c r="B41" t="s" s="207">
        <v>1012</v>
      </c>
      <c r="C41" s="216">
        <v>2</v>
      </c>
      <c r="D41" s="209">
        <v>5.55</v>
      </c>
      <c r="E41" s="210">
        <f>C41*D41</f>
        <v>11.1</v>
      </c>
    </row>
    <row r="42" ht="15" customHeight="1">
      <c r="A42" t="s" s="207">
        <v>366</v>
      </c>
      <c r="B42" t="s" s="207">
        <v>1013</v>
      </c>
      <c r="C42" s="216">
        <v>0.82</v>
      </c>
      <c r="D42" s="209">
        <v>6</v>
      </c>
      <c r="E42" s="210">
        <f>C42*D42</f>
        <v>4.92</v>
      </c>
    </row>
    <row r="43" ht="15" customHeight="1">
      <c r="A43" t="s" s="207">
        <v>366</v>
      </c>
      <c r="B43" t="s" s="217">
        <v>1014</v>
      </c>
      <c r="C43" s="216">
        <v>50</v>
      </c>
      <c r="D43" s="209">
        <v>0.13</v>
      </c>
      <c r="E43" s="210">
        <f>C43*D43</f>
        <v>6.5</v>
      </c>
    </row>
    <row r="44" ht="9" customHeight="1" hidden="1">
      <c r="A44" t="s" s="207">
        <v>366</v>
      </c>
      <c r="B44" t="s" s="217">
        <v>1015</v>
      </c>
      <c r="C44" s="208"/>
      <c r="D44" s="209">
        <v>23.49</v>
      </c>
      <c r="E44" s="210">
        <f>C44*D44</f>
        <v>0</v>
      </c>
    </row>
    <row r="45" ht="9" customHeight="1" hidden="1">
      <c r="A45" t="s" s="207">
        <v>366</v>
      </c>
      <c r="B45" t="s" s="207">
        <v>1016</v>
      </c>
      <c r="C45" s="208"/>
      <c r="D45" s="209">
        <v>26.78</v>
      </c>
      <c r="E45" s="210">
        <f>C45*D45</f>
        <v>0</v>
      </c>
    </row>
    <row r="46" ht="15" customHeight="1">
      <c r="A46" t="s" s="211">
        <v>366</v>
      </c>
      <c r="B46" t="s" s="212">
        <v>1017</v>
      </c>
      <c r="C46" s="215">
        <f>1.945+0.843</f>
        <v>2.788</v>
      </c>
      <c r="D46" s="214">
        <v>3.26</v>
      </c>
      <c r="E46" s="210">
        <f>C46*D46</f>
        <v>9.08888</v>
      </c>
    </row>
    <row r="47" ht="15" customHeight="1">
      <c r="A47" t="s" s="211">
        <v>366</v>
      </c>
      <c r="B47" t="s" s="212">
        <v>1018</v>
      </c>
      <c r="C47" s="215">
        <v>0.32</v>
      </c>
      <c r="D47" s="214">
        <v>10.5</v>
      </c>
      <c r="E47" s="210">
        <f>C47*D47</f>
        <v>3.36</v>
      </c>
    </row>
    <row r="48" ht="15" customHeight="1">
      <c r="A48" t="s" s="211">
        <v>366</v>
      </c>
      <c r="B48" t="s" s="212">
        <v>1019</v>
      </c>
      <c r="C48" s="215">
        <v>1.2</v>
      </c>
      <c r="D48" s="214">
        <v>17.25</v>
      </c>
      <c r="E48" s="210">
        <f>C48*D48</f>
        <v>20.7</v>
      </c>
    </row>
    <row r="49" ht="9" customHeight="1" hidden="1">
      <c r="A49" t="s" s="211">
        <v>366</v>
      </c>
      <c r="B49" t="s" s="212">
        <v>1020</v>
      </c>
      <c r="C49" s="213"/>
      <c r="D49" s="214">
        <v>13.9</v>
      </c>
      <c r="E49" s="210">
        <f>C49*D49</f>
        <v>0</v>
      </c>
    </row>
    <row r="50" ht="9" customHeight="1" hidden="1">
      <c r="A50" t="s" s="207">
        <v>366</v>
      </c>
      <c r="B50" t="s" s="207">
        <v>1021</v>
      </c>
      <c r="C50" s="208"/>
      <c r="D50" s="209">
        <v>0.07000000000000001</v>
      </c>
      <c r="E50" s="210">
        <f>C50*D50</f>
        <v>0</v>
      </c>
    </row>
    <row r="51" ht="15" customHeight="1">
      <c r="A51" t="s" s="207">
        <v>366</v>
      </c>
      <c r="B51" t="s" s="217">
        <v>1022</v>
      </c>
      <c r="C51" s="216">
        <v>5.2</v>
      </c>
      <c r="D51" s="209">
        <v>10.79</v>
      </c>
      <c r="E51" s="210">
        <f>C51*D51</f>
        <v>56.108</v>
      </c>
    </row>
    <row r="52" ht="9" customHeight="1" hidden="1">
      <c r="A52" t="s" s="211">
        <v>366</v>
      </c>
      <c r="B52" t="s" s="212">
        <v>1023</v>
      </c>
      <c r="C52" s="213"/>
      <c r="D52" s="214">
        <v>12.36</v>
      </c>
      <c r="E52" s="210">
        <f>C52*D52</f>
        <v>0</v>
      </c>
    </row>
    <row r="53" ht="15" customHeight="1">
      <c r="A53" t="s" s="207">
        <v>366</v>
      </c>
      <c r="B53" t="s" s="207">
        <v>1024</v>
      </c>
      <c r="C53" s="216">
        <v>15</v>
      </c>
      <c r="D53" s="209">
        <v>14.67</v>
      </c>
      <c r="E53" s="210">
        <f>C53*D53</f>
        <v>220.05</v>
      </c>
    </row>
    <row r="54" ht="15" customHeight="1">
      <c r="A54" t="s" s="207">
        <v>366</v>
      </c>
      <c r="B54" t="s" s="207">
        <v>1025</v>
      </c>
      <c r="C54" s="216">
        <v>1.7</v>
      </c>
      <c r="D54" s="209">
        <v>12.5</v>
      </c>
      <c r="E54" s="210">
        <f>C54*D54</f>
        <v>21.25</v>
      </c>
    </row>
    <row r="55" ht="15" customHeight="1">
      <c r="A55" t="s" s="207">
        <v>366</v>
      </c>
      <c r="B55" t="s" s="207">
        <v>1026</v>
      </c>
      <c r="C55" s="216">
        <v>3.8</v>
      </c>
      <c r="D55" s="209">
        <v>11</v>
      </c>
      <c r="E55" s="210">
        <f>C55*D55</f>
        <v>41.8</v>
      </c>
    </row>
    <row r="56" ht="15" customHeight="1">
      <c r="A56" t="s" s="207">
        <v>366</v>
      </c>
      <c r="B56" t="s" s="207">
        <v>1027</v>
      </c>
      <c r="C56" s="216">
        <v>0.5</v>
      </c>
      <c r="D56" s="209">
        <v>7.35</v>
      </c>
      <c r="E56" s="210">
        <f>C56*D56</f>
        <v>3.675</v>
      </c>
    </row>
    <row r="57" ht="15" customHeight="1">
      <c r="A57" t="s" s="207">
        <v>366</v>
      </c>
      <c r="B57" t="s" s="207">
        <v>1028</v>
      </c>
      <c r="C57" s="216">
        <v>1.6</v>
      </c>
      <c r="D57" s="209">
        <v>3.14</v>
      </c>
      <c r="E57" s="210">
        <f>C57*D57</f>
        <v>5.024</v>
      </c>
    </row>
    <row r="58" ht="15" customHeight="1">
      <c r="A58" t="s" s="207">
        <v>366</v>
      </c>
      <c r="B58" t="s" s="207">
        <v>1029</v>
      </c>
      <c r="C58" s="216">
        <v>2.8</v>
      </c>
      <c r="D58" s="209">
        <v>12.35</v>
      </c>
      <c r="E58" s="210">
        <f>C58*D58</f>
        <v>34.58</v>
      </c>
    </row>
    <row r="59" ht="15" customHeight="1">
      <c r="A59" t="s" s="207">
        <v>366</v>
      </c>
      <c r="B59" t="s" s="207">
        <v>1030</v>
      </c>
      <c r="C59" s="216">
        <f>0.852+0.33</f>
        <v>1.182</v>
      </c>
      <c r="D59" s="209">
        <v>5.5</v>
      </c>
      <c r="E59" s="210">
        <f>C59*D59</f>
        <v>6.501</v>
      </c>
    </row>
    <row r="60" ht="9" customHeight="1" hidden="1">
      <c r="A60" t="s" s="207">
        <v>366</v>
      </c>
      <c r="B60" t="s" s="207">
        <v>1031</v>
      </c>
      <c r="C60" s="208"/>
      <c r="D60" s="209">
        <v>7.86</v>
      </c>
      <c r="E60" s="210">
        <f>C60*D60</f>
        <v>0</v>
      </c>
    </row>
    <row r="61" ht="18" customHeight="1">
      <c r="A61" s="218"/>
      <c r="B61" s="218"/>
      <c r="C61" t="s" s="219">
        <v>1032</v>
      </c>
      <c r="D61" s="220"/>
      <c r="E61" s="221">
        <f>SUM(E3:E60)</f>
        <v>1041.23208</v>
      </c>
    </row>
    <row r="62" ht="9" customHeight="1" hidden="1">
      <c r="A62" s="99"/>
      <c r="B62" s="99"/>
      <c r="C62" s="99"/>
      <c r="D62" s="99"/>
      <c r="E62" s="222">
        <f>SUMIF(A1:A63,C61,E1:E63)</f>
      </c>
    </row>
    <row r="63" ht="42.75" customHeight="1">
      <c r="A63" s="99"/>
      <c r="B63" s="99"/>
      <c r="C63" t="s" s="223">
        <v>1033</v>
      </c>
      <c r="D63" s="99"/>
      <c r="E63" s="224">
        <f>E61+'SOLIDES'!E12</f>
        <v>9410.498786578950</v>
      </c>
    </row>
  </sheetData>
  <pageMargins left="0.23622" right="0.23622" top="0.748031" bottom="0.748031" header="0.314961" footer="0.314961"/>
  <pageSetup firstPageNumber="1" fitToHeight="1" fitToWidth="1" scale="76" useFirstPageNumber="0" orientation="portrait" pageOrder="downThenOver"/>
  <headerFooter>
    <oddHeader>&amp;L&amp;"Calibri,Regular"&amp;11&amp;K000000juillet 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Downloads/1B796FBB-F555-45A8-960E-D76DC0265494/0722-INV-SALON.xlsm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1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25" customWidth="1"/>
    <col min="2" max="2" width="17.5" style="225" customWidth="1"/>
    <col min="3" max="5" width="10.8516" style="225" customWidth="1"/>
    <col min="6" max="16384" width="10.8516" style="225" customWidth="1"/>
  </cols>
  <sheetData>
    <row r="1" ht="13.55" customHeight="1">
      <c r="A1" s="226">
        <v>1010</v>
      </c>
      <c r="B1" t="s" s="227">
        <v>1034</v>
      </c>
      <c r="C1" s="99"/>
      <c r="D1" s="99"/>
      <c r="E1" s="99"/>
    </row>
    <row r="2" ht="13.55" customHeight="1">
      <c r="A2" s="226">
        <v>1020</v>
      </c>
      <c r="B2" t="s" s="227">
        <v>1034</v>
      </c>
      <c r="C2" s="99"/>
      <c r="D2" s="99"/>
      <c r="E2" s="99"/>
    </row>
    <row r="3" ht="13.55" customHeight="1">
      <c r="A3" s="226">
        <v>1030</v>
      </c>
      <c r="B3" t="s" s="227">
        <v>1034</v>
      </c>
      <c r="C3" s="99"/>
      <c r="D3" s="99"/>
      <c r="E3" s="99"/>
    </row>
    <row r="4" ht="13.55" customHeight="1">
      <c r="A4" s="226">
        <v>1040</v>
      </c>
      <c r="B4" t="s" s="227">
        <v>1034</v>
      </c>
      <c r="C4" s="99"/>
      <c r="D4" s="99"/>
      <c r="E4" s="99"/>
    </row>
    <row r="5" ht="13.55" customHeight="1">
      <c r="A5" s="226">
        <v>1050</v>
      </c>
      <c r="B5" t="s" s="227">
        <v>1034</v>
      </c>
      <c r="C5" s="99"/>
      <c r="D5" s="99"/>
      <c r="E5" s="99"/>
    </row>
    <row r="6" ht="13.55" customHeight="1">
      <c r="A6" s="226">
        <v>1060</v>
      </c>
      <c r="B6" t="s" s="227">
        <v>1034</v>
      </c>
      <c r="C6" s="99"/>
      <c r="D6" s="99"/>
      <c r="E6" s="99"/>
    </row>
    <row r="7" ht="13.55" customHeight="1">
      <c r="A7" s="226">
        <v>1070</v>
      </c>
      <c r="B7" t="s" s="227">
        <v>1034</v>
      </c>
      <c r="C7" s="99"/>
      <c r="D7" s="99"/>
      <c r="E7" s="99"/>
    </row>
    <row r="8" ht="13.55" customHeight="1">
      <c r="A8" s="226">
        <v>1080</v>
      </c>
      <c r="B8" t="s" s="227">
        <v>1034</v>
      </c>
      <c r="C8" s="99"/>
      <c r="D8" s="99"/>
      <c r="E8" s="99"/>
    </row>
    <row r="9" ht="13.55" customHeight="1">
      <c r="A9" s="226">
        <v>1090</v>
      </c>
      <c r="B9" t="s" s="227">
        <v>1034</v>
      </c>
      <c r="C9" s="99"/>
      <c r="D9" s="99"/>
      <c r="E9" s="99"/>
    </row>
    <row r="10" ht="13.55" customHeight="1">
      <c r="A10" s="226">
        <v>1100</v>
      </c>
      <c r="B10" t="s" s="227">
        <v>1034</v>
      </c>
      <c r="C10" s="99"/>
      <c r="D10" s="99"/>
      <c r="E10" s="99"/>
    </row>
    <row r="11" ht="13.55" customHeight="1">
      <c r="A11" s="226">
        <v>1110</v>
      </c>
      <c r="B11" t="s" s="227">
        <v>1034</v>
      </c>
      <c r="C11" s="99"/>
      <c r="D11" s="99"/>
      <c r="E11" s="99"/>
    </row>
    <row r="12" ht="13.55" customHeight="1">
      <c r="A12" s="226">
        <v>1120</v>
      </c>
      <c r="B12" t="s" s="227">
        <v>1034</v>
      </c>
      <c r="C12" s="99"/>
      <c r="D12" s="99"/>
      <c r="E12" s="99"/>
    </row>
    <row r="13" ht="13.55" customHeight="1">
      <c r="A13" s="226">
        <v>1130</v>
      </c>
      <c r="B13" t="s" s="227">
        <v>1034</v>
      </c>
      <c r="C13" s="99"/>
      <c r="D13" s="99"/>
      <c r="E13" s="99"/>
    </row>
    <row r="14" ht="13.55" customHeight="1">
      <c r="A14" s="226">
        <v>1140</v>
      </c>
      <c r="B14" t="s" s="227">
        <v>1034</v>
      </c>
      <c r="C14" s="99"/>
      <c r="D14" s="99"/>
      <c r="E14" s="99"/>
    </row>
    <row r="15" ht="13.55" customHeight="1">
      <c r="A15" s="226">
        <v>1150</v>
      </c>
      <c r="B15" t="s" s="227">
        <v>1034</v>
      </c>
      <c r="C15" s="99"/>
      <c r="D15" s="99"/>
      <c r="E15" s="99"/>
    </row>
    <row r="16" ht="13.55" customHeight="1">
      <c r="A16" s="226">
        <v>1160</v>
      </c>
      <c r="B16" t="s" s="227">
        <v>1034</v>
      </c>
      <c r="C16" s="99"/>
      <c r="D16" s="99"/>
      <c r="E16" s="99"/>
    </row>
    <row r="17" ht="13.55" customHeight="1">
      <c r="A17" s="226">
        <v>1170</v>
      </c>
      <c r="B17" t="s" s="227">
        <v>1034</v>
      </c>
      <c r="C17" s="99"/>
      <c r="D17" s="99"/>
      <c r="E17" s="99"/>
    </row>
    <row r="18" ht="13.55" customHeight="1">
      <c r="A18" s="226">
        <v>1180</v>
      </c>
      <c r="B18" t="s" s="227">
        <v>1034</v>
      </c>
      <c r="C18" s="99"/>
      <c r="D18" s="99"/>
      <c r="E18" s="99"/>
    </row>
    <row r="19" ht="13.55" customHeight="1">
      <c r="A19" s="226">
        <v>1190</v>
      </c>
      <c r="B19" t="s" s="227">
        <v>1034</v>
      </c>
      <c r="C19" s="99"/>
      <c r="D19" s="99"/>
      <c r="E19" s="99"/>
    </row>
    <row r="20" ht="13.55" customHeight="1">
      <c r="A20" s="226">
        <v>1200</v>
      </c>
      <c r="B20" t="s" s="227">
        <v>1034</v>
      </c>
      <c r="C20" s="99"/>
      <c r="D20" s="99"/>
      <c r="E20" s="99"/>
    </row>
    <row r="21" ht="13.55" customHeight="1">
      <c r="A21" s="226">
        <v>1210</v>
      </c>
      <c r="B21" t="s" s="227">
        <v>1034</v>
      </c>
      <c r="C21" s="99"/>
      <c r="D21" s="99"/>
      <c r="E21" s="99"/>
    </row>
    <row r="22" ht="13.55" customHeight="1">
      <c r="A22" s="226">
        <v>1220</v>
      </c>
      <c r="B22" t="s" s="227">
        <v>1034</v>
      </c>
      <c r="C22" s="99"/>
      <c r="D22" s="99"/>
      <c r="E22" s="99"/>
    </row>
    <row r="23" ht="13.55" customHeight="1">
      <c r="A23" s="226">
        <v>1230</v>
      </c>
      <c r="B23" t="s" s="227">
        <v>1034</v>
      </c>
      <c r="C23" s="99"/>
      <c r="D23" s="99"/>
      <c r="E23" s="99"/>
    </row>
    <row r="24" ht="13.55" customHeight="1">
      <c r="A24" s="226">
        <v>1240</v>
      </c>
      <c r="B24" t="s" s="227">
        <v>1034</v>
      </c>
      <c r="C24" s="99"/>
      <c r="D24" s="99"/>
      <c r="E24" s="99"/>
    </row>
    <row r="25" ht="13.55" customHeight="1">
      <c r="A25" s="226">
        <v>1250</v>
      </c>
      <c r="B25" t="s" s="227">
        <v>1034</v>
      </c>
      <c r="C25" s="99"/>
      <c r="D25" s="99"/>
      <c r="E25" s="99"/>
    </row>
    <row r="26" ht="13.55" customHeight="1">
      <c r="A26" s="226">
        <v>1260</v>
      </c>
      <c r="B26" t="s" s="227">
        <v>1034</v>
      </c>
      <c r="C26" s="99"/>
      <c r="D26" s="99"/>
      <c r="E26" s="99"/>
    </row>
    <row r="27" ht="13.55" customHeight="1">
      <c r="A27" s="226">
        <v>1270</v>
      </c>
      <c r="B27" t="s" s="227">
        <v>1034</v>
      </c>
      <c r="C27" s="99"/>
      <c r="D27" s="99"/>
      <c r="E27" s="99"/>
    </row>
    <row r="28" ht="13.55" customHeight="1">
      <c r="A28" s="226">
        <v>1280</v>
      </c>
      <c r="B28" t="s" s="227">
        <v>1034</v>
      </c>
      <c r="C28" s="99"/>
      <c r="D28" s="99"/>
      <c r="E28" s="99"/>
    </row>
    <row r="29" ht="13.55" customHeight="1">
      <c r="A29" s="226">
        <v>1290</v>
      </c>
      <c r="B29" t="s" s="227">
        <v>1034</v>
      </c>
      <c r="C29" s="99"/>
      <c r="D29" s="99"/>
      <c r="E29" s="99"/>
    </row>
    <row r="30" ht="13.55" customHeight="1">
      <c r="A30" s="226">
        <v>1300</v>
      </c>
      <c r="B30" t="s" s="227">
        <v>1034</v>
      </c>
      <c r="C30" s="99"/>
      <c r="D30" s="99"/>
      <c r="E30" s="99"/>
    </row>
    <row r="31" ht="13.55" customHeight="1">
      <c r="A31" s="226">
        <v>1310</v>
      </c>
      <c r="B31" t="s" s="227">
        <v>1034</v>
      </c>
      <c r="C31" s="99"/>
      <c r="D31" s="99"/>
      <c r="E31" s="99"/>
    </row>
    <row r="32" ht="13.55" customHeight="1">
      <c r="A32" s="226">
        <v>1320</v>
      </c>
      <c r="B32" t="s" s="227">
        <v>1034</v>
      </c>
      <c r="C32" s="99"/>
      <c r="D32" s="99"/>
      <c r="E32" s="99"/>
    </row>
    <row r="33" ht="13.55" customHeight="1">
      <c r="A33" s="226">
        <v>1330</v>
      </c>
      <c r="B33" t="s" s="227">
        <v>1034</v>
      </c>
      <c r="C33" s="99"/>
      <c r="D33" s="99"/>
      <c r="E33" s="99"/>
    </row>
    <row r="34" ht="13.55" customHeight="1">
      <c r="A34" s="226">
        <v>1340</v>
      </c>
      <c r="B34" t="s" s="227">
        <v>1034</v>
      </c>
      <c r="C34" s="99"/>
      <c r="D34" s="99"/>
      <c r="E34" s="99"/>
    </row>
    <row r="35" ht="13.55" customHeight="1">
      <c r="A35" s="226">
        <v>1350</v>
      </c>
      <c r="B35" t="s" s="227">
        <v>1034</v>
      </c>
      <c r="C35" s="99"/>
      <c r="D35" s="99"/>
      <c r="E35" s="99"/>
    </row>
    <row r="36" ht="13.55" customHeight="1">
      <c r="A36" s="226">
        <v>1360</v>
      </c>
      <c r="B36" t="s" s="227">
        <v>1034</v>
      </c>
      <c r="C36" s="99"/>
      <c r="D36" s="99"/>
      <c r="E36" s="99"/>
    </row>
    <row r="37" ht="13.55" customHeight="1">
      <c r="A37" s="226">
        <v>1370</v>
      </c>
      <c r="B37" t="s" s="227">
        <v>1034</v>
      </c>
      <c r="C37" s="99"/>
      <c r="D37" s="99"/>
      <c r="E37" s="99"/>
    </row>
    <row r="38" ht="13.55" customHeight="1">
      <c r="A38" s="226">
        <v>1380</v>
      </c>
      <c r="B38" t="s" s="227">
        <v>1034</v>
      </c>
      <c r="C38" s="99"/>
      <c r="D38" s="99"/>
      <c r="E38" s="99"/>
    </row>
    <row r="39" ht="13.55" customHeight="1">
      <c r="A39" s="226">
        <v>1390</v>
      </c>
      <c r="B39" t="s" s="227">
        <v>1034</v>
      </c>
      <c r="C39" s="99"/>
      <c r="D39" s="99"/>
      <c r="E39" s="99"/>
    </row>
    <row r="40" ht="13.55" customHeight="1">
      <c r="A40" s="226">
        <v>1400</v>
      </c>
      <c r="B40" t="s" s="227">
        <v>1034</v>
      </c>
      <c r="C40" s="99"/>
      <c r="D40" s="99"/>
      <c r="E40" s="99"/>
    </row>
    <row r="41" ht="13.55" customHeight="1">
      <c r="A41" s="226">
        <v>1410</v>
      </c>
      <c r="B41" t="s" s="227">
        <v>1034</v>
      </c>
      <c r="C41" s="99"/>
      <c r="D41" s="99"/>
      <c r="E41" s="99"/>
    </row>
    <row r="42" ht="13.55" customHeight="1">
      <c r="A42" s="226">
        <v>1420</v>
      </c>
      <c r="B42" t="s" s="227">
        <v>1034</v>
      </c>
      <c r="C42" s="99"/>
      <c r="D42" s="99"/>
      <c r="E42" s="99"/>
    </row>
    <row r="43" ht="13.55" customHeight="1">
      <c r="A43" s="226">
        <v>1430</v>
      </c>
      <c r="B43" t="s" s="227">
        <v>1034</v>
      </c>
      <c r="C43" s="99"/>
      <c r="D43" s="99"/>
      <c r="E43" s="99"/>
    </row>
    <row r="44" ht="13.55" customHeight="1">
      <c r="A44" s="226">
        <v>1440</v>
      </c>
      <c r="B44" t="s" s="227">
        <v>1034</v>
      </c>
      <c r="C44" s="99"/>
      <c r="D44" s="99"/>
      <c r="E44" s="99"/>
    </row>
    <row r="45" ht="13.55" customHeight="1">
      <c r="A45" s="226">
        <v>1450</v>
      </c>
      <c r="B45" t="s" s="227">
        <v>1034</v>
      </c>
      <c r="C45" s="99"/>
      <c r="D45" s="99"/>
      <c r="E45" s="99"/>
    </row>
    <row r="46" ht="13.55" customHeight="1">
      <c r="A46" s="226">
        <v>1460</v>
      </c>
      <c r="B46" t="s" s="227">
        <v>1034</v>
      </c>
      <c r="C46" s="99"/>
      <c r="D46" s="99"/>
      <c r="E46" s="99"/>
    </row>
    <row r="47" ht="13.55" customHeight="1">
      <c r="A47" s="226">
        <v>1470</v>
      </c>
      <c r="B47" t="s" s="227">
        <v>1034</v>
      </c>
      <c r="C47" s="99"/>
      <c r="D47" s="99"/>
      <c r="E47" s="99"/>
    </row>
    <row r="48" ht="13.55" customHeight="1">
      <c r="A48" s="226">
        <v>1480</v>
      </c>
      <c r="B48" t="s" s="227">
        <v>1034</v>
      </c>
      <c r="C48" s="99"/>
      <c r="D48" s="99"/>
      <c r="E48" s="99"/>
    </row>
    <row r="49" ht="13.55" customHeight="1">
      <c r="A49" s="226">
        <v>1490</v>
      </c>
      <c r="B49" t="s" s="227">
        <v>1034</v>
      </c>
      <c r="C49" s="99"/>
      <c r="D49" s="99"/>
      <c r="E49" s="99"/>
    </row>
    <row r="50" ht="13.55" customHeight="1">
      <c r="A50" s="226">
        <v>1500</v>
      </c>
      <c r="B50" t="s" s="227">
        <v>1034</v>
      </c>
      <c r="C50" s="99"/>
      <c r="D50" s="99"/>
      <c r="E50" s="99"/>
    </row>
    <row r="51" ht="13.55" customHeight="1">
      <c r="A51" s="226">
        <v>1510</v>
      </c>
      <c r="B51" t="s" s="227">
        <v>1034</v>
      </c>
      <c r="C51" s="99"/>
      <c r="D51" s="99"/>
      <c r="E51" s="99"/>
    </row>
    <row r="52" ht="13.55" customHeight="1">
      <c r="A52" s="226">
        <v>1520</v>
      </c>
      <c r="B52" t="s" s="227">
        <v>1034</v>
      </c>
      <c r="C52" s="99"/>
      <c r="D52" s="99"/>
      <c r="E52" s="99"/>
    </row>
    <row r="53" ht="13.55" customHeight="1">
      <c r="A53" s="226">
        <v>1530</v>
      </c>
      <c r="B53" t="s" s="227">
        <v>1034</v>
      </c>
      <c r="C53" s="99"/>
      <c r="D53" s="99"/>
      <c r="E53" s="99"/>
    </row>
    <row r="54" ht="13.55" customHeight="1">
      <c r="A54" s="226">
        <v>1540</v>
      </c>
      <c r="B54" t="s" s="227">
        <v>1034</v>
      </c>
      <c r="C54" s="99"/>
      <c r="D54" s="99"/>
      <c r="E54" s="99"/>
    </row>
    <row r="55" ht="13.55" customHeight="1">
      <c r="A55" s="226">
        <v>1550</v>
      </c>
      <c r="B55" t="s" s="227">
        <v>1034</v>
      </c>
      <c r="C55" s="99"/>
      <c r="D55" s="99"/>
      <c r="E55" s="99"/>
    </row>
    <row r="56" ht="13.55" customHeight="1">
      <c r="A56" s="226">
        <v>1560</v>
      </c>
      <c r="B56" t="s" s="227">
        <v>1034</v>
      </c>
      <c r="C56" s="99"/>
      <c r="D56" s="99"/>
      <c r="E56" s="99"/>
    </row>
    <row r="57" ht="13.55" customHeight="1">
      <c r="A57" s="226">
        <v>1570</v>
      </c>
      <c r="B57" t="s" s="227">
        <v>1034</v>
      </c>
      <c r="C57" s="99"/>
      <c r="D57" s="99"/>
      <c r="E57" s="99"/>
    </row>
    <row r="58" ht="13.55" customHeight="1">
      <c r="A58" s="226">
        <v>1580</v>
      </c>
      <c r="B58" t="s" s="227">
        <v>1034</v>
      </c>
      <c r="C58" s="99"/>
      <c r="D58" s="99"/>
      <c r="E58" s="99"/>
    </row>
    <row r="59" ht="13.55" customHeight="1">
      <c r="A59" s="226">
        <v>1590</v>
      </c>
      <c r="B59" t="s" s="227">
        <v>1034</v>
      </c>
      <c r="C59" s="99"/>
      <c r="D59" s="99"/>
      <c r="E59" s="99"/>
    </row>
    <row r="60" ht="13.55" customHeight="1">
      <c r="A60" s="226">
        <v>1600</v>
      </c>
      <c r="B60" t="s" s="227">
        <v>1034</v>
      </c>
      <c r="C60" s="99"/>
      <c r="D60" s="99"/>
      <c r="E60" s="99"/>
    </row>
    <row r="61" ht="13.55" customHeight="1">
      <c r="A61" s="226">
        <v>1610</v>
      </c>
      <c r="B61" t="s" s="227">
        <v>1034</v>
      </c>
      <c r="C61" s="99"/>
      <c r="D61" s="99"/>
      <c r="E61" s="99"/>
    </row>
    <row r="62" ht="13.55" customHeight="1">
      <c r="A62" s="226">
        <v>1620</v>
      </c>
      <c r="B62" t="s" s="227">
        <v>1034</v>
      </c>
      <c r="C62" s="99"/>
      <c r="D62" s="99"/>
      <c r="E62" s="99"/>
    </row>
    <row r="63" ht="13.55" customHeight="1">
      <c r="A63" s="226">
        <v>1630</v>
      </c>
      <c r="B63" t="s" s="227">
        <v>1034</v>
      </c>
      <c r="C63" s="99"/>
      <c r="D63" s="99"/>
      <c r="E63" s="99"/>
    </row>
    <row r="64" ht="13.55" customHeight="1">
      <c r="A64" s="226">
        <v>1640</v>
      </c>
      <c r="B64" t="s" s="227">
        <v>1034</v>
      </c>
      <c r="C64" s="99"/>
      <c r="D64" s="99"/>
      <c r="E64" s="99"/>
    </row>
    <row r="65" ht="13.55" customHeight="1">
      <c r="A65" s="226">
        <v>1650</v>
      </c>
      <c r="B65" t="s" s="227">
        <v>1034</v>
      </c>
      <c r="C65" s="99"/>
      <c r="D65" s="99"/>
      <c r="E65" s="99"/>
    </row>
    <row r="66" ht="13.55" customHeight="1">
      <c r="A66" s="226">
        <v>1660</v>
      </c>
      <c r="B66" t="s" s="227">
        <v>1034</v>
      </c>
      <c r="C66" s="99"/>
      <c r="D66" s="99"/>
      <c r="E66" s="99"/>
    </row>
    <row r="67" ht="13.55" customHeight="1">
      <c r="A67" s="226">
        <v>1670</v>
      </c>
      <c r="B67" t="s" s="227">
        <v>1034</v>
      </c>
      <c r="C67" s="99"/>
      <c r="D67" s="99"/>
      <c r="E67" s="99"/>
    </row>
    <row r="68" ht="13.55" customHeight="1">
      <c r="A68" s="226">
        <v>1680</v>
      </c>
      <c r="B68" t="s" s="227">
        <v>1034</v>
      </c>
      <c r="C68" s="99"/>
      <c r="D68" s="99"/>
      <c r="E68" s="99"/>
    </row>
    <row r="69" ht="13.55" customHeight="1">
      <c r="A69" s="226">
        <v>1690</v>
      </c>
      <c r="B69" t="s" s="227">
        <v>1034</v>
      </c>
      <c r="C69" s="99"/>
      <c r="D69" s="99"/>
      <c r="E69" s="99"/>
    </row>
    <row r="70" ht="13.55" customHeight="1">
      <c r="A70" s="226">
        <v>1700</v>
      </c>
      <c r="B70" t="s" s="227">
        <v>1034</v>
      </c>
      <c r="C70" s="99"/>
      <c r="D70" s="99"/>
      <c r="E70" s="99"/>
    </row>
    <row r="71" ht="13.55" customHeight="1">
      <c r="A71" s="226">
        <v>1710</v>
      </c>
      <c r="B71" t="s" s="227">
        <v>1034</v>
      </c>
      <c r="C71" s="99"/>
      <c r="D71" s="99"/>
      <c r="E71" s="99"/>
    </row>
    <row r="72" ht="13.55" customHeight="1">
      <c r="A72" s="226">
        <v>1720</v>
      </c>
      <c r="B72" t="s" s="227">
        <v>1034</v>
      </c>
      <c r="C72" s="99"/>
      <c r="D72" s="99"/>
      <c r="E72" s="99"/>
    </row>
    <row r="73" ht="13.55" customHeight="1">
      <c r="A73" s="226">
        <v>1730</v>
      </c>
      <c r="B73" t="s" s="227">
        <v>1034</v>
      </c>
      <c r="C73" s="99"/>
      <c r="D73" s="99"/>
      <c r="E73" s="99"/>
    </row>
    <row r="74" ht="13.55" customHeight="1">
      <c r="A74" s="226">
        <v>1731</v>
      </c>
      <c r="B74" t="s" s="227">
        <v>1034</v>
      </c>
      <c r="C74" s="99"/>
      <c r="D74" s="99"/>
      <c r="E74" s="99"/>
    </row>
    <row r="75" ht="13.55" customHeight="1">
      <c r="A75" s="226">
        <v>1740</v>
      </c>
      <c r="B75" t="s" s="227">
        <v>1034</v>
      </c>
      <c r="C75" s="99"/>
      <c r="D75" s="99"/>
      <c r="E75" s="99"/>
    </row>
    <row r="76" ht="13.55" customHeight="1">
      <c r="A76" s="226">
        <v>1750</v>
      </c>
      <c r="B76" t="s" s="227">
        <v>1034</v>
      </c>
      <c r="C76" s="99"/>
      <c r="D76" s="99"/>
      <c r="E76" s="99"/>
    </row>
    <row r="77" ht="13.55" customHeight="1">
      <c r="A77" s="226">
        <v>1760</v>
      </c>
      <c r="B77" t="s" s="227">
        <v>1034</v>
      </c>
      <c r="C77" s="99"/>
      <c r="D77" s="99"/>
      <c r="E77" s="99"/>
    </row>
    <row r="78" ht="13.55" customHeight="1">
      <c r="A78" s="226">
        <v>1770</v>
      </c>
      <c r="B78" t="s" s="227">
        <v>1034</v>
      </c>
      <c r="C78" s="99"/>
      <c r="D78" s="99"/>
      <c r="E78" s="99"/>
    </row>
    <row r="79" ht="13.55" customHeight="1">
      <c r="A79" s="226">
        <v>1780</v>
      </c>
      <c r="B79" t="s" s="227">
        <v>1034</v>
      </c>
      <c r="C79" s="99"/>
      <c r="D79" s="99"/>
      <c r="E79" s="99"/>
    </row>
    <row r="80" ht="13.55" customHeight="1">
      <c r="A80" s="226">
        <v>1790</v>
      </c>
      <c r="B80" t="s" s="227">
        <v>1034</v>
      </c>
      <c r="C80" s="99"/>
      <c r="D80" s="99"/>
      <c r="E80" s="99"/>
    </row>
    <row r="81" ht="13.55" customHeight="1">
      <c r="A81" s="226">
        <v>1800</v>
      </c>
      <c r="B81" t="s" s="227">
        <v>1034</v>
      </c>
      <c r="C81" s="99"/>
      <c r="D81" s="99"/>
      <c r="E81" s="99"/>
    </row>
    <row r="82" ht="13.55" customHeight="1">
      <c r="A82" s="226">
        <v>1810</v>
      </c>
      <c r="B82" t="s" s="227">
        <v>1034</v>
      </c>
      <c r="C82" s="99"/>
      <c r="D82" s="99"/>
      <c r="E82" s="99"/>
    </row>
    <row r="83" ht="13.55" customHeight="1">
      <c r="A83" s="226">
        <v>1820</v>
      </c>
      <c r="B83" t="s" s="227">
        <v>1034</v>
      </c>
      <c r="C83" s="99"/>
      <c r="D83" s="99"/>
      <c r="E83" s="99"/>
    </row>
    <row r="84" ht="13.55" customHeight="1">
      <c r="A84" s="226">
        <v>1840</v>
      </c>
      <c r="B84" t="s" s="227">
        <v>1034</v>
      </c>
      <c r="C84" s="99"/>
      <c r="D84" s="99"/>
      <c r="E84" s="99"/>
    </row>
    <row r="85" ht="13.55" customHeight="1">
      <c r="A85" s="226">
        <v>1850</v>
      </c>
      <c r="B85" t="s" s="227">
        <v>1034</v>
      </c>
      <c r="C85" s="99"/>
      <c r="D85" s="99"/>
      <c r="E85" s="99"/>
    </row>
    <row r="86" ht="13.55" customHeight="1">
      <c r="A86" s="226">
        <v>1860</v>
      </c>
      <c r="B86" t="s" s="227">
        <v>1034</v>
      </c>
      <c r="C86" s="99"/>
      <c r="D86" s="99"/>
      <c r="E86" s="99"/>
    </row>
    <row r="87" ht="13.55" customHeight="1">
      <c r="A87" s="226">
        <v>1870</v>
      </c>
      <c r="B87" t="s" s="227">
        <v>1034</v>
      </c>
      <c r="C87" s="99"/>
      <c r="D87" s="99"/>
      <c r="E87" s="99"/>
    </row>
    <row r="88" ht="13.55" customHeight="1">
      <c r="A88" s="226">
        <v>1880</v>
      </c>
      <c r="B88" t="s" s="227">
        <v>1034</v>
      </c>
      <c r="C88" s="99"/>
      <c r="D88" s="99"/>
      <c r="E88" s="99"/>
    </row>
    <row r="89" ht="13.55" customHeight="1">
      <c r="A89" s="226">
        <v>1890</v>
      </c>
      <c r="B89" t="s" s="227">
        <v>1034</v>
      </c>
      <c r="C89" s="99"/>
      <c r="D89" s="99"/>
      <c r="E89" s="99"/>
    </row>
    <row r="90" ht="13.55" customHeight="1">
      <c r="A90" s="226">
        <v>1900</v>
      </c>
      <c r="B90" t="s" s="227">
        <v>1034</v>
      </c>
      <c r="C90" s="99"/>
      <c r="D90" s="99"/>
      <c r="E90" s="99"/>
    </row>
    <row r="91" ht="13.55" customHeight="1">
      <c r="A91" s="226">
        <v>1910</v>
      </c>
      <c r="B91" t="s" s="227">
        <v>1034</v>
      </c>
      <c r="C91" s="99"/>
      <c r="D91" s="99"/>
      <c r="E91" s="99"/>
    </row>
    <row r="92" ht="13.55" customHeight="1">
      <c r="A92" s="226">
        <v>1920</v>
      </c>
      <c r="B92" t="s" s="227">
        <v>1034</v>
      </c>
      <c r="C92" s="99"/>
      <c r="D92" s="99"/>
      <c r="E92" s="99"/>
    </row>
    <row r="93" ht="13.55" customHeight="1">
      <c r="A93" s="226">
        <v>1930</v>
      </c>
      <c r="B93" t="s" s="227">
        <v>1034</v>
      </c>
      <c r="C93" s="99"/>
      <c r="D93" s="99"/>
      <c r="E93" s="99"/>
    </row>
    <row r="94" ht="13.55" customHeight="1">
      <c r="A94" s="226">
        <v>1940</v>
      </c>
      <c r="B94" t="s" s="227">
        <v>1034</v>
      </c>
      <c r="C94" s="99"/>
      <c r="D94" s="99"/>
      <c r="E94" s="99"/>
    </row>
    <row r="95" ht="13.55" customHeight="1">
      <c r="A95" s="226">
        <v>1950</v>
      </c>
      <c r="B95" t="s" s="227">
        <v>1034</v>
      </c>
      <c r="C95" s="99"/>
      <c r="D95" s="99"/>
      <c r="E95" s="99"/>
    </row>
    <row r="96" ht="13.55" customHeight="1">
      <c r="A96" s="226">
        <v>1960</v>
      </c>
      <c r="B96" t="s" s="227">
        <v>1034</v>
      </c>
      <c r="C96" s="99"/>
      <c r="D96" s="99"/>
      <c r="E96" s="99"/>
    </row>
    <row r="97" ht="13.55" customHeight="1">
      <c r="A97" s="226">
        <v>1970</v>
      </c>
      <c r="B97" t="s" s="227">
        <v>1034</v>
      </c>
      <c r="C97" s="99"/>
      <c r="D97" s="99"/>
      <c r="E97" s="99"/>
    </row>
    <row r="98" ht="13.55" customHeight="1">
      <c r="A98" s="226">
        <v>1980</v>
      </c>
      <c r="B98" t="s" s="227">
        <v>1034</v>
      </c>
      <c r="C98" s="99"/>
      <c r="D98" s="99"/>
      <c r="E98" s="99"/>
    </row>
    <row r="99" ht="13.55" customHeight="1">
      <c r="A99" s="226">
        <v>1990</v>
      </c>
      <c r="B99" t="s" s="227">
        <v>1034</v>
      </c>
      <c r="C99" s="99"/>
      <c r="D99" s="99"/>
      <c r="E99" s="99"/>
    </row>
    <row r="100" ht="13.55" customHeight="1">
      <c r="A100" s="226">
        <v>2000</v>
      </c>
      <c r="B100" t="s" s="227">
        <v>1034</v>
      </c>
      <c r="C100" s="99"/>
      <c r="D100" s="99"/>
      <c r="E100" s="99"/>
    </row>
    <row r="101" ht="13.55" customHeight="1">
      <c r="A101" s="226">
        <v>2010</v>
      </c>
      <c r="B101" t="s" s="227">
        <v>1034</v>
      </c>
      <c r="C101" s="99"/>
      <c r="D101" s="99"/>
      <c r="E101" s="99"/>
    </row>
    <row r="102" ht="13.55" customHeight="1">
      <c r="A102" s="226">
        <v>2020</v>
      </c>
      <c r="B102" t="s" s="227">
        <v>1034</v>
      </c>
      <c r="C102" s="99"/>
      <c r="D102" s="99"/>
      <c r="E102" s="99"/>
    </row>
    <row r="103" ht="13.55" customHeight="1">
      <c r="A103" s="226">
        <v>2030</v>
      </c>
      <c r="B103" t="s" s="227">
        <v>1034</v>
      </c>
      <c r="C103" s="99"/>
      <c r="D103" s="99"/>
      <c r="E103" s="99"/>
    </row>
    <row r="104" ht="13.55" customHeight="1">
      <c r="A104" s="226">
        <v>2040</v>
      </c>
      <c r="B104" t="s" s="227">
        <v>1034</v>
      </c>
      <c r="C104" s="99"/>
      <c r="D104" s="99"/>
      <c r="E104" s="99"/>
    </row>
    <row r="105" ht="13.55" customHeight="1">
      <c r="A105" s="226">
        <v>2050</v>
      </c>
      <c r="B105" t="s" s="227">
        <v>1034</v>
      </c>
      <c r="C105" s="99"/>
      <c r="D105" s="99"/>
      <c r="E105" s="99"/>
    </row>
    <row r="106" ht="13.55" customHeight="1">
      <c r="A106" s="226">
        <v>2060</v>
      </c>
      <c r="B106" t="s" s="227">
        <v>1034</v>
      </c>
      <c r="C106" s="99"/>
      <c r="D106" s="99"/>
      <c r="E106" s="99"/>
    </row>
    <row r="107" ht="13.55" customHeight="1">
      <c r="A107" s="226">
        <v>2080</v>
      </c>
      <c r="B107" t="s" s="227">
        <v>1034</v>
      </c>
      <c r="C107" s="99"/>
      <c r="D107" s="99"/>
      <c r="E107" s="99"/>
    </row>
    <row r="108" ht="13.55" customHeight="1">
      <c r="A108" s="226">
        <v>11692</v>
      </c>
      <c r="B108" t="s" s="227">
        <v>1035</v>
      </c>
      <c r="C108" s="99"/>
      <c r="D108" s="99"/>
      <c r="E108" s="99"/>
    </row>
    <row r="109" ht="13.55" customHeight="1">
      <c r="A109" s="226">
        <v>13003</v>
      </c>
      <c r="B109" t="s" s="227">
        <v>1035</v>
      </c>
      <c r="C109" s="99"/>
      <c r="D109" s="99"/>
      <c r="E109" s="99"/>
    </row>
    <row r="110" ht="13.55" customHeight="1">
      <c r="A110" s="226">
        <v>13029</v>
      </c>
      <c r="B110" t="s" s="227">
        <v>1035</v>
      </c>
      <c r="C110" s="99"/>
      <c r="D110" s="99"/>
      <c r="E110" s="99"/>
    </row>
    <row r="111" ht="13.55" customHeight="1">
      <c r="A111" s="226">
        <v>13037</v>
      </c>
      <c r="B111" t="s" s="227">
        <v>1035</v>
      </c>
      <c r="C111" s="99"/>
      <c r="D111" s="99"/>
      <c r="E111" s="99"/>
    </row>
    <row r="112" ht="13.55" customHeight="1">
      <c r="A112" s="226">
        <v>13763</v>
      </c>
      <c r="B112" t="s" s="227">
        <v>1035</v>
      </c>
      <c r="C112" s="99"/>
      <c r="D112" s="99"/>
      <c r="E112" s="99"/>
    </row>
    <row r="113" ht="13.55" customHeight="1">
      <c r="A113" s="226">
        <v>21824</v>
      </c>
      <c r="B113" t="s" s="227">
        <v>1035</v>
      </c>
      <c r="C113" s="99"/>
      <c r="D113" s="99"/>
      <c r="E113" s="99"/>
    </row>
    <row r="114" ht="13.55" customHeight="1">
      <c r="A114" s="226">
        <v>51508</v>
      </c>
      <c r="B114" t="s" s="227">
        <v>1035</v>
      </c>
      <c r="C114" s="99"/>
      <c r="D114" s="99"/>
      <c r="E114" s="99"/>
    </row>
    <row r="115" ht="13.55" customHeight="1">
      <c r="A115" s="226">
        <v>55442</v>
      </c>
      <c r="B115" t="s" s="227">
        <v>18</v>
      </c>
      <c r="C115" s="99"/>
      <c r="D115" s="99"/>
      <c r="E115" s="99"/>
    </row>
    <row r="116" ht="13.55" customHeight="1">
      <c r="A116" s="226">
        <v>55954</v>
      </c>
      <c r="B116" t="s" s="227">
        <v>18</v>
      </c>
      <c r="C116" s="99"/>
      <c r="D116" s="99"/>
      <c r="E116" s="99"/>
    </row>
    <row r="117" ht="13.55" customHeight="1">
      <c r="A117" s="226">
        <v>80037</v>
      </c>
      <c r="B117" t="s" s="227">
        <v>18</v>
      </c>
      <c r="C117" s="99"/>
      <c r="D117" s="99"/>
      <c r="E117" s="99"/>
    </row>
    <row r="118" ht="13.55" customHeight="1">
      <c r="A118" s="226">
        <v>100266</v>
      </c>
      <c r="B118" t="s" s="227">
        <v>1036</v>
      </c>
      <c r="C118" s="99"/>
      <c r="D118" s="99"/>
      <c r="E118" s="99"/>
    </row>
    <row r="119" ht="13.55" customHeight="1">
      <c r="A119" s="226">
        <v>100990</v>
      </c>
      <c r="B119" t="s" s="227">
        <v>1036</v>
      </c>
      <c r="C119" s="99"/>
      <c r="D119" s="99"/>
      <c r="E119" s="99"/>
    </row>
    <row r="120" ht="13.55" customHeight="1">
      <c r="A120" s="226">
        <v>101390</v>
      </c>
      <c r="B120" t="s" s="227">
        <v>1036</v>
      </c>
      <c r="C120" s="99"/>
      <c r="D120" s="99"/>
      <c r="E120" s="99"/>
    </row>
    <row r="121" ht="13.55" customHeight="1">
      <c r="A121" s="226">
        <v>101684</v>
      </c>
      <c r="B121" t="s" s="227">
        <v>18</v>
      </c>
      <c r="C121" s="99"/>
      <c r="D121" s="99"/>
      <c r="E121" s="99"/>
    </row>
    <row r="122" ht="13.55" customHeight="1">
      <c r="A122" s="226">
        <v>111006</v>
      </c>
      <c r="B122" t="s" s="227">
        <v>1037</v>
      </c>
      <c r="C122" s="99"/>
      <c r="D122" s="99"/>
      <c r="E122" s="99"/>
    </row>
    <row r="123" ht="13.55" customHeight="1">
      <c r="A123" s="226">
        <v>111008</v>
      </c>
      <c r="B123" t="s" s="227">
        <v>1037</v>
      </c>
      <c r="C123" s="99"/>
      <c r="D123" s="99"/>
      <c r="E123" s="99"/>
    </row>
    <row r="124" ht="13.55" customHeight="1">
      <c r="A124" s="226">
        <v>111009</v>
      </c>
      <c r="B124" t="s" s="227">
        <v>1037</v>
      </c>
      <c r="C124" s="99"/>
      <c r="D124" s="99"/>
      <c r="E124" s="99"/>
    </row>
    <row r="125" ht="13.55" customHeight="1">
      <c r="A125" s="226">
        <v>111011</v>
      </c>
      <c r="B125" t="s" s="227">
        <v>1037</v>
      </c>
      <c r="C125" s="99"/>
      <c r="D125" s="99"/>
      <c r="E125" s="99"/>
    </row>
    <row r="126" ht="13.55" customHeight="1">
      <c r="A126" s="226">
        <v>111019</v>
      </c>
      <c r="B126" t="s" s="227">
        <v>1037</v>
      </c>
      <c r="C126" s="99"/>
      <c r="D126" s="99"/>
      <c r="E126" s="99"/>
    </row>
    <row r="127" ht="13.55" customHeight="1">
      <c r="A127" s="226">
        <v>113092</v>
      </c>
      <c r="B127" t="s" s="227">
        <v>18</v>
      </c>
      <c r="C127" s="99"/>
      <c r="D127" s="99"/>
      <c r="E127" s="99"/>
    </row>
    <row r="128" ht="13.55" customHeight="1">
      <c r="A128" s="226">
        <v>116798</v>
      </c>
      <c r="B128" t="s" s="227">
        <v>18</v>
      </c>
      <c r="C128" s="99"/>
      <c r="D128" s="99"/>
      <c r="E128" s="99"/>
    </row>
    <row r="129" ht="13.55" customHeight="1">
      <c r="A129" s="226">
        <v>120462</v>
      </c>
      <c r="B129" t="s" s="227">
        <v>1035</v>
      </c>
      <c r="C129" s="99"/>
      <c r="D129" s="99"/>
      <c r="E129" s="99"/>
    </row>
    <row r="130" ht="13.55" customHeight="1">
      <c r="A130" s="226">
        <v>121004</v>
      </c>
      <c r="B130" t="s" s="227">
        <v>1037</v>
      </c>
      <c r="C130" s="99"/>
      <c r="D130" s="99"/>
      <c r="E130" s="99"/>
    </row>
    <row r="131" ht="13.55" customHeight="1">
      <c r="A131" s="226">
        <v>121007</v>
      </c>
      <c r="B131" t="s" s="227">
        <v>1037</v>
      </c>
      <c r="C131" s="99"/>
      <c r="D131" s="99"/>
      <c r="E131" s="99"/>
    </row>
    <row r="132" ht="13.55" customHeight="1">
      <c r="A132" s="226">
        <v>121011</v>
      </c>
      <c r="B132" t="s" s="227">
        <v>1037</v>
      </c>
      <c r="C132" s="99"/>
      <c r="D132" s="99"/>
      <c r="E132" s="99"/>
    </row>
    <row r="133" ht="13.55" customHeight="1">
      <c r="A133" s="226">
        <v>121018</v>
      </c>
      <c r="B133" t="s" s="227">
        <v>1037</v>
      </c>
      <c r="C133" s="99"/>
      <c r="D133" s="99"/>
      <c r="E133" s="99"/>
    </row>
    <row r="134" ht="13.55" customHeight="1">
      <c r="A134" s="226">
        <v>121021</v>
      </c>
      <c r="B134" t="s" s="227">
        <v>1037</v>
      </c>
      <c r="C134" s="99"/>
      <c r="D134" s="99"/>
      <c r="E134" s="99"/>
    </row>
    <row r="135" ht="13.55" customHeight="1">
      <c r="A135" s="226">
        <v>121030</v>
      </c>
      <c r="B135" t="s" s="227">
        <v>1037</v>
      </c>
      <c r="C135" s="99"/>
      <c r="D135" s="99"/>
      <c r="E135" s="99"/>
    </row>
    <row r="136" ht="13.55" customHeight="1">
      <c r="A136" s="226">
        <v>121035</v>
      </c>
      <c r="B136" t="s" s="227">
        <v>1037</v>
      </c>
      <c r="C136" s="99"/>
      <c r="D136" s="99"/>
      <c r="E136" s="99"/>
    </row>
    <row r="137" ht="13.55" customHeight="1">
      <c r="A137" s="226">
        <v>125559</v>
      </c>
      <c r="B137" t="s" s="227">
        <v>18</v>
      </c>
      <c r="C137" s="99"/>
      <c r="D137" s="99"/>
      <c r="E137" s="99"/>
    </row>
    <row r="138" ht="13.55" customHeight="1">
      <c r="A138" s="226">
        <v>130617</v>
      </c>
      <c r="B138" t="s" s="227">
        <v>1035</v>
      </c>
      <c r="C138" s="99"/>
      <c r="D138" s="99"/>
      <c r="E138" s="99"/>
    </row>
    <row r="139" ht="13.55" customHeight="1">
      <c r="A139" s="226">
        <v>131001</v>
      </c>
      <c r="B139" t="s" s="227">
        <v>1037</v>
      </c>
      <c r="C139" s="99"/>
      <c r="D139" s="99"/>
      <c r="E139" s="99"/>
    </row>
    <row r="140" ht="13.55" customHeight="1">
      <c r="A140" s="226">
        <v>131006</v>
      </c>
      <c r="B140" t="s" s="227">
        <v>1037</v>
      </c>
      <c r="C140" s="99"/>
      <c r="D140" s="99"/>
      <c r="E140" s="99"/>
    </row>
    <row r="141" ht="13.55" customHeight="1">
      <c r="A141" s="226">
        <v>131007</v>
      </c>
      <c r="B141" t="s" s="227">
        <v>1037</v>
      </c>
      <c r="C141" s="99"/>
      <c r="D141" s="99"/>
      <c r="E141" s="99"/>
    </row>
    <row r="142" ht="13.55" customHeight="1">
      <c r="A142" s="226">
        <v>131036</v>
      </c>
      <c r="B142" t="s" s="227">
        <v>1037</v>
      </c>
      <c r="C142" s="99"/>
      <c r="D142" s="99"/>
      <c r="E142" s="99"/>
    </row>
    <row r="143" ht="13.55" customHeight="1">
      <c r="A143" s="226">
        <v>131044</v>
      </c>
      <c r="B143" t="s" s="227">
        <v>1037</v>
      </c>
      <c r="C143" s="99"/>
      <c r="D143" s="99"/>
      <c r="E143" s="99"/>
    </row>
    <row r="144" ht="13.55" customHeight="1">
      <c r="A144" s="226">
        <v>131046</v>
      </c>
      <c r="B144" t="s" s="227">
        <v>1037</v>
      </c>
      <c r="C144" s="99"/>
      <c r="D144" s="99"/>
      <c r="E144" s="99"/>
    </row>
    <row r="145" ht="13.55" customHeight="1">
      <c r="A145" s="226">
        <v>131047</v>
      </c>
      <c r="B145" t="s" s="227">
        <v>1037</v>
      </c>
      <c r="C145" s="99"/>
      <c r="D145" s="99"/>
      <c r="E145" s="99"/>
    </row>
    <row r="146" ht="13.55" customHeight="1">
      <c r="A146" s="226">
        <v>131048</v>
      </c>
      <c r="B146" t="s" s="227">
        <v>1037</v>
      </c>
      <c r="C146" s="99"/>
      <c r="D146" s="99"/>
      <c r="E146" s="99"/>
    </row>
    <row r="147" ht="13.55" customHeight="1">
      <c r="A147" s="226">
        <v>131049</v>
      </c>
      <c r="B147" t="s" s="227">
        <v>1037</v>
      </c>
      <c r="C147" s="99"/>
      <c r="D147" s="99"/>
      <c r="E147" s="99"/>
    </row>
    <row r="148" ht="13.55" customHeight="1">
      <c r="A148" s="226">
        <v>131057</v>
      </c>
      <c r="B148" t="s" s="227">
        <v>1037</v>
      </c>
      <c r="C148" s="99"/>
      <c r="D148" s="99"/>
      <c r="E148" s="99"/>
    </row>
    <row r="149" ht="13.55" customHeight="1">
      <c r="A149" s="226">
        <v>131058</v>
      </c>
      <c r="B149" t="s" s="227">
        <v>1037</v>
      </c>
      <c r="C149" s="99"/>
      <c r="D149" s="99"/>
      <c r="E149" s="99"/>
    </row>
    <row r="150" ht="13.55" customHeight="1">
      <c r="A150" s="226">
        <v>131061</v>
      </c>
      <c r="B150" t="s" s="227">
        <v>1037</v>
      </c>
      <c r="C150" s="99"/>
      <c r="D150" s="99"/>
      <c r="E150" s="99"/>
    </row>
    <row r="151" ht="13.55" customHeight="1">
      <c r="A151" s="226">
        <v>131062</v>
      </c>
      <c r="B151" t="s" s="227">
        <v>1037</v>
      </c>
      <c r="C151" s="99"/>
      <c r="D151" s="99"/>
      <c r="E151" s="99"/>
    </row>
    <row r="152" ht="13.55" customHeight="1">
      <c r="A152" s="226">
        <v>131063</v>
      </c>
      <c r="B152" t="s" s="227">
        <v>1037</v>
      </c>
      <c r="C152" s="99"/>
      <c r="D152" s="99"/>
      <c r="E152" s="99"/>
    </row>
    <row r="153" ht="13.55" customHeight="1">
      <c r="A153" s="226">
        <v>131106</v>
      </c>
      <c r="B153" t="s" s="227">
        <v>1037</v>
      </c>
      <c r="C153" s="99"/>
      <c r="D153" s="99"/>
      <c r="E153" s="99"/>
    </row>
    <row r="154" ht="13.55" customHeight="1">
      <c r="A154" s="226">
        <v>132007</v>
      </c>
      <c r="B154" t="s" s="227">
        <v>1037</v>
      </c>
      <c r="C154" s="99"/>
      <c r="D154" s="99"/>
      <c r="E154" s="99"/>
    </row>
    <row r="155" ht="13.55" customHeight="1">
      <c r="A155" s="226">
        <v>132012</v>
      </c>
      <c r="B155" t="s" s="227">
        <v>1037</v>
      </c>
      <c r="C155" s="99"/>
      <c r="D155" s="99"/>
      <c r="E155" s="99"/>
    </row>
    <row r="156" ht="13.55" customHeight="1">
      <c r="A156" s="226">
        <v>132062</v>
      </c>
      <c r="B156" t="s" s="227">
        <v>1037</v>
      </c>
      <c r="C156" s="99"/>
      <c r="D156" s="99"/>
      <c r="E156" s="99"/>
    </row>
    <row r="157" ht="13.55" customHeight="1">
      <c r="A157" s="226">
        <v>132078</v>
      </c>
      <c r="B157" t="s" s="227">
        <v>1037</v>
      </c>
      <c r="C157" s="99"/>
      <c r="D157" s="99"/>
      <c r="E157" s="99"/>
    </row>
    <row r="158" ht="13.55" customHeight="1">
      <c r="A158" s="226">
        <v>136150</v>
      </c>
      <c r="B158" t="s" s="227">
        <v>1036</v>
      </c>
      <c r="C158" s="99"/>
      <c r="D158" s="99"/>
      <c r="E158" s="99"/>
    </row>
    <row r="159" ht="13.55" customHeight="1">
      <c r="A159" s="226">
        <v>151002</v>
      </c>
      <c r="B159" t="s" s="227">
        <v>1037</v>
      </c>
      <c r="C159" s="99"/>
      <c r="D159" s="99"/>
      <c r="E159" s="99"/>
    </row>
    <row r="160" ht="13.55" customHeight="1">
      <c r="A160" s="226">
        <v>151005</v>
      </c>
      <c r="B160" t="s" s="227">
        <v>1037</v>
      </c>
      <c r="C160" s="99"/>
      <c r="D160" s="99"/>
      <c r="E160" s="99"/>
    </row>
    <row r="161" ht="13.55" customHeight="1">
      <c r="A161" s="226">
        <v>151009</v>
      </c>
      <c r="B161" t="s" s="227">
        <v>1037</v>
      </c>
      <c r="C161" s="99"/>
      <c r="D161" s="99"/>
      <c r="E161" s="99"/>
    </row>
    <row r="162" ht="13.55" customHeight="1">
      <c r="A162" s="226">
        <v>158683</v>
      </c>
      <c r="B162" t="s" s="227">
        <v>1035</v>
      </c>
      <c r="C162" s="99"/>
      <c r="D162" s="99"/>
      <c r="E162" s="99"/>
    </row>
    <row r="163" ht="13.55" customHeight="1">
      <c r="A163" s="226">
        <v>160366</v>
      </c>
      <c r="B163" t="s" s="227">
        <v>1035</v>
      </c>
      <c r="C163" s="99"/>
      <c r="D163" s="99"/>
      <c r="E163" s="99"/>
    </row>
    <row r="164" ht="13.55" customHeight="1">
      <c r="A164" s="226">
        <v>161653</v>
      </c>
      <c r="B164" t="s" s="227">
        <v>1035</v>
      </c>
      <c r="C164" s="99"/>
      <c r="D164" s="99"/>
      <c r="E164" s="99"/>
    </row>
    <row r="165" ht="13.55" customHeight="1">
      <c r="A165" s="226">
        <v>162818</v>
      </c>
      <c r="B165" t="s" s="227">
        <v>18</v>
      </c>
      <c r="C165" s="99"/>
      <c r="D165" s="99"/>
      <c r="E165" s="99"/>
    </row>
    <row r="166" ht="13.55" customHeight="1">
      <c r="A166" s="226">
        <v>173450</v>
      </c>
      <c r="B166" t="s" s="227">
        <v>1036</v>
      </c>
      <c r="C166" s="99"/>
      <c r="D166" s="99"/>
      <c r="E166" s="99"/>
    </row>
    <row r="167" ht="13.55" customHeight="1">
      <c r="A167" s="226">
        <v>175240</v>
      </c>
      <c r="B167" t="s" s="227">
        <v>1035</v>
      </c>
      <c r="C167" s="99"/>
      <c r="D167" s="99"/>
      <c r="E167" s="99"/>
    </row>
    <row r="168" ht="13.55" customHeight="1">
      <c r="A168" s="226">
        <v>179762</v>
      </c>
      <c r="B168" t="s" s="227">
        <v>1035</v>
      </c>
      <c r="C168" s="99"/>
      <c r="D168" s="99"/>
      <c r="E168" s="99"/>
    </row>
    <row r="169" ht="13.55" customHeight="1">
      <c r="A169" s="226">
        <v>179788</v>
      </c>
      <c r="B169" t="s" s="227">
        <v>1035</v>
      </c>
      <c r="C169" s="99"/>
      <c r="D169" s="99"/>
      <c r="E169" s="99"/>
    </row>
    <row r="170" ht="13.55" customHeight="1">
      <c r="A170" s="226">
        <v>181438</v>
      </c>
      <c r="B170" t="s" s="227">
        <v>1036</v>
      </c>
      <c r="C170" s="99"/>
      <c r="D170" s="99"/>
      <c r="E170" s="99"/>
    </row>
    <row r="171" ht="13.55" customHeight="1">
      <c r="A171" s="226">
        <v>183103</v>
      </c>
      <c r="B171" t="s" s="227">
        <v>1036</v>
      </c>
      <c r="C171" s="99"/>
      <c r="D171" s="99"/>
      <c r="E171" s="99"/>
    </row>
    <row r="172" ht="13.55" customHeight="1">
      <c r="A172" s="226">
        <v>189133</v>
      </c>
      <c r="B172" t="s" s="227">
        <v>1035</v>
      </c>
      <c r="C172" s="99"/>
      <c r="D172" s="99"/>
      <c r="E172" s="99"/>
    </row>
    <row r="173" ht="13.55" customHeight="1">
      <c r="A173" s="226">
        <v>191766</v>
      </c>
      <c r="B173" t="s" s="227">
        <v>1035</v>
      </c>
      <c r="C173" s="99"/>
      <c r="D173" s="99"/>
      <c r="E173" s="99"/>
    </row>
    <row r="174" ht="13.55" customHeight="1">
      <c r="A174" s="226">
        <v>192508</v>
      </c>
      <c r="B174" t="s" s="227">
        <v>1035</v>
      </c>
      <c r="C174" s="99"/>
      <c r="D174" s="99"/>
      <c r="E174" s="99"/>
    </row>
    <row r="175" ht="13.55" customHeight="1">
      <c r="A175" s="226">
        <v>192703</v>
      </c>
      <c r="B175" t="s" s="227">
        <v>1035</v>
      </c>
      <c r="C175" s="99"/>
      <c r="D175" s="99"/>
      <c r="E175" s="99"/>
    </row>
    <row r="176" ht="13.55" customHeight="1">
      <c r="A176" s="226">
        <v>196365</v>
      </c>
      <c r="B176" t="s" s="227">
        <v>1035</v>
      </c>
      <c r="C176" s="99"/>
      <c r="D176" s="99"/>
      <c r="E176" s="99"/>
    </row>
    <row r="177" ht="13.55" customHeight="1">
      <c r="A177" s="226">
        <v>196489</v>
      </c>
      <c r="B177" t="s" s="227">
        <v>18</v>
      </c>
      <c r="C177" s="99"/>
      <c r="D177" s="99"/>
      <c r="E177" s="99"/>
    </row>
    <row r="178" ht="13.55" customHeight="1">
      <c r="A178" s="226">
        <v>196661</v>
      </c>
      <c r="B178" t="s" s="227">
        <v>1035</v>
      </c>
      <c r="C178" s="99"/>
      <c r="D178" s="99"/>
      <c r="E178" s="99"/>
    </row>
    <row r="179" ht="13.55" customHeight="1">
      <c r="A179" s="226">
        <v>196686</v>
      </c>
      <c r="B179" t="s" s="227">
        <v>1036</v>
      </c>
      <c r="C179" s="99"/>
      <c r="D179" s="99"/>
      <c r="E179" s="99"/>
    </row>
    <row r="180" ht="13.55" customHeight="1">
      <c r="A180" s="226">
        <v>200669</v>
      </c>
      <c r="B180" t="s" s="227">
        <v>1036</v>
      </c>
      <c r="C180" s="99"/>
      <c r="D180" s="99"/>
      <c r="E180" s="99"/>
    </row>
    <row r="181" ht="13.55" customHeight="1">
      <c r="A181" s="226">
        <v>200773</v>
      </c>
      <c r="B181" t="s" s="227">
        <v>1035</v>
      </c>
      <c r="C181" s="99"/>
      <c r="D181" s="99"/>
      <c r="E181" s="99"/>
    </row>
    <row r="182" ht="13.55" customHeight="1">
      <c r="A182" s="226">
        <v>200913</v>
      </c>
      <c r="B182" t="s" s="227">
        <v>18</v>
      </c>
      <c r="C182" s="99"/>
      <c r="D182" s="99"/>
      <c r="E182" s="99"/>
    </row>
    <row r="183" ht="13.55" customHeight="1">
      <c r="A183" s="226">
        <v>200933</v>
      </c>
      <c r="B183" t="s" s="227">
        <v>18</v>
      </c>
      <c r="C183" s="99"/>
      <c r="D183" s="99"/>
      <c r="E183" s="99"/>
    </row>
    <row r="184" ht="13.55" customHeight="1">
      <c r="A184" s="226">
        <v>201798</v>
      </c>
      <c r="B184" t="s" s="227">
        <v>18</v>
      </c>
      <c r="C184" s="99"/>
      <c r="D184" s="99"/>
      <c r="E184" s="99"/>
    </row>
    <row r="185" ht="13.55" customHeight="1">
      <c r="A185" s="226">
        <v>202411</v>
      </c>
      <c r="B185" t="s" s="227">
        <v>1035</v>
      </c>
      <c r="C185" s="99"/>
      <c r="D185" s="99"/>
      <c r="E185" s="99"/>
    </row>
    <row r="186" ht="13.55" customHeight="1">
      <c r="A186" s="226">
        <v>203355</v>
      </c>
      <c r="B186" t="s" s="227">
        <v>1035</v>
      </c>
      <c r="C186" s="99"/>
      <c r="D186" s="99"/>
      <c r="E186" s="99"/>
    </row>
    <row r="187" ht="13.55" customHeight="1">
      <c r="A187" s="226">
        <v>203905</v>
      </c>
      <c r="B187" t="s" s="227">
        <v>1035</v>
      </c>
      <c r="C187" s="99"/>
      <c r="D187" s="99"/>
      <c r="E187" s="99"/>
    </row>
    <row r="188" ht="13.55" customHeight="1">
      <c r="A188" s="226">
        <v>204457</v>
      </c>
      <c r="B188" t="s" s="227">
        <v>1035</v>
      </c>
      <c r="C188" s="99"/>
      <c r="D188" s="99"/>
      <c r="E188" s="99"/>
    </row>
    <row r="189" ht="13.55" customHeight="1">
      <c r="A189" s="226">
        <v>204591</v>
      </c>
      <c r="B189" t="s" s="227">
        <v>18</v>
      </c>
      <c r="C189" s="99"/>
      <c r="D189" s="99"/>
      <c r="E189" s="99"/>
    </row>
    <row r="190" ht="13.55" customHeight="1">
      <c r="A190" s="226">
        <v>204775</v>
      </c>
      <c r="B190" t="s" s="227">
        <v>1035</v>
      </c>
      <c r="C190" s="99"/>
      <c r="D190" s="99"/>
      <c r="E190" s="99"/>
    </row>
    <row r="191" ht="13.55" customHeight="1">
      <c r="A191" s="226">
        <v>204776</v>
      </c>
      <c r="B191" t="s" s="227">
        <v>1035</v>
      </c>
      <c r="C191" s="99"/>
      <c r="D191" s="99"/>
      <c r="E191" s="99"/>
    </row>
    <row r="192" ht="13.55" customHeight="1">
      <c r="A192" s="226">
        <v>204894</v>
      </c>
      <c r="B192" t="s" s="227">
        <v>18</v>
      </c>
      <c r="C192" s="99"/>
      <c r="D192" s="99"/>
      <c r="E192" s="99"/>
    </row>
    <row r="193" ht="13.55" customHeight="1">
      <c r="A193" s="226">
        <v>204940</v>
      </c>
      <c r="B193" t="s" s="227">
        <v>1036</v>
      </c>
      <c r="C193" s="99"/>
      <c r="D193" s="99"/>
      <c r="E193" s="99"/>
    </row>
    <row r="194" ht="13.55" customHeight="1">
      <c r="A194" s="226">
        <v>206354</v>
      </c>
      <c r="B194" t="s" s="227">
        <v>1035</v>
      </c>
      <c r="C194" s="99"/>
      <c r="D194" s="99"/>
      <c r="E194" s="99"/>
    </row>
    <row r="195" ht="13.55" customHeight="1">
      <c r="A195" s="226">
        <v>208526</v>
      </c>
      <c r="B195" t="s" s="227">
        <v>18</v>
      </c>
      <c r="C195" s="99"/>
      <c r="D195" s="99"/>
      <c r="E195" s="99"/>
    </row>
    <row r="196" ht="13.55" customHeight="1">
      <c r="A196" s="226">
        <v>208547</v>
      </c>
      <c r="B196" t="s" s="227">
        <v>18</v>
      </c>
      <c r="C196" s="99"/>
      <c r="D196" s="99"/>
      <c r="E196" s="99"/>
    </row>
    <row r="197" ht="13.55" customHeight="1">
      <c r="A197" s="226">
        <v>208549</v>
      </c>
      <c r="B197" t="s" s="227">
        <v>1036</v>
      </c>
      <c r="C197" s="99"/>
      <c r="D197" s="99"/>
      <c r="E197" s="99"/>
    </row>
    <row r="198" ht="13.55" customHeight="1">
      <c r="A198" s="226">
        <v>208938</v>
      </c>
      <c r="B198" t="s" s="227">
        <v>18</v>
      </c>
      <c r="C198" s="99"/>
      <c r="D198" s="99"/>
      <c r="E198" s="99"/>
    </row>
    <row r="199" ht="13.55" customHeight="1">
      <c r="A199" s="226">
        <v>209365</v>
      </c>
      <c r="B199" t="s" s="227">
        <v>1035</v>
      </c>
      <c r="C199" s="99"/>
      <c r="D199" s="99"/>
      <c r="E199" s="99"/>
    </row>
    <row r="200" ht="13.55" customHeight="1">
      <c r="A200" s="226">
        <v>212917</v>
      </c>
      <c r="B200" t="s" s="227">
        <v>1035</v>
      </c>
      <c r="C200" s="99"/>
      <c r="D200" s="99"/>
      <c r="E200" s="99"/>
    </row>
    <row r="201" ht="13.55" customHeight="1">
      <c r="A201" s="226">
        <v>213614</v>
      </c>
      <c r="B201" t="s" s="227">
        <v>1035</v>
      </c>
      <c r="C201" s="99"/>
      <c r="D201" s="99"/>
      <c r="E201" s="99"/>
    </row>
    <row r="202" ht="13.55" customHeight="1">
      <c r="A202" s="226">
        <v>215350</v>
      </c>
      <c r="B202" t="s" s="227">
        <v>1035</v>
      </c>
      <c r="C202" s="99"/>
      <c r="D202" s="99"/>
      <c r="E202" s="99"/>
    </row>
    <row r="203" ht="13.55" customHeight="1">
      <c r="A203" s="226">
        <v>215652</v>
      </c>
      <c r="B203" t="s" s="227">
        <v>18</v>
      </c>
      <c r="C203" s="99"/>
      <c r="D203" s="99"/>
      <c r="E203" s="99"/>
    </row>
    <row r="204" ht="13.55" customHeight="1">
      <c r="A204" s="226">
        <v>215773</v>
      </c>
      <c r="B204" t="s" s="227">
        <v>1035</v>
      </c>
      <c r="C204" s="99"/>
      <c r="D204" s="99"/>
      <c r="E204" s="99"/>
    </row>
    <row r="205" ht="13.55" customHeight="1">
      <c r="A205" s="226">
        <v>215959</v>
      </c>
      <c r="B205" t="s" s="227">
        <v>1036</v>
      </c>
      <c r="C205" s="99"/>
      <c r="D205" s="99"/>
      <c r="E205" s="99"/>
    </row>
    <row r="206" ht="13.55" customHeight="1">
      <c r="A206" s="226">
        <v>216836</v>
      </c>
      <c r="B206" t="s" s="227">
        <v>1035</v>
      </c>
      <c r="C206" s="99"/>
      <c r="D206" s="99"/>
      <c r="E206" s="99"/>
    </row>
    <row r="207" ht="13.55" customHeight="1">
      <c r="A207" s="226">
        <v>217050</v>
      </c>
      <c r="B207" t="s" s="227">
        <v>18</v>
      </c>
      <c r="C207" s="99"/>
      <c r="D207" s="99"/>
      <c r="E207" s="99"/>
    </row>
    <row r="208" ht="13.55" customHeight="1">
      <c r="A208" s="226">
        <v>217227</v>
      </c>
      <c r="B208" t="s" s="227">
        <v>1036</v>
      </c>
      <c r="C208" s="99"/>
      <c r="D208" s="99"/>
      <c r="E208" s="99"/>
    </row>
    <row r="209" ht="13.55" customHeight="1">
      <c r="A209" s="226">
        <v>217411</v>
      </c>
      <c r="B209" t="s" s="227">
        <v>1036</v>
      </c>
      <c r="C209" s="99"/>
      <c r="D209" s="99"/>
      <c r="E209" s="99"/>
    </row>
    <row r="210" ht="13.55" customHeight="1">
      <c r="A210" s="226">
        <v>218020</v>
      </c>
      <c r="B210" t="s" s="227">
        <v>1036</v>
      </c>
      <c r="C210" s="99"/>
      <c r="D210" s="99"/>
      <c r="E210" s="99"/>
    </row>
    <row r="211" ht="13.55" customHeight="1">
      <c r="A211" s="226">
        <v>218022</v>
      </c>
      <c r="B211" t="s" s="227">
        <v>1036</v>
      </c>
      <c r="C211" s="99"/>
      <c r="D211" s="99"/>
      <c r="E211" s="99"/>
    </row>
    <row r="212" ht="13.55" customHeight="1">
      <c r="A212" s="226">
        <v>218046</v>
      </c>
      <c r="B212" t="s" s="227">
        <v>1036</v>
      </c>
      <c r="C212" s="99"/>
      <c r="D212" s="99"/>
      <c r="E212" s="99"/>
    </row>
    <row r="213" ht="13.55" customHeight="1">
      <c r="A213" s="226">
        <v>221197</v>
      </c>
      <c r="B213" t="s" s="227">
        <v>18</v>
      </c>
      <c r="C213" s="99"/>
      <c r="D213" s="99"/>
      <c r="E213" s="99"/>
    </row>
    <row r="214" ht="13.55" customHeight="1">
      <c r="A214" s="226">
        <v>221271</v>
      </c>
      <c r="B214" t="s" s="227">
        <v>1036</v>
      </c>
      <c r="C214" s="99"/>
      <c r="D214" s="99"/>
      <c r="E214" s="99"/>
    </row>
    <row r="215" ht="13.55" customHeight="1">
      <c r="A215" s="226">
        <v>222822</v>
      </c>
      <c r="B215" t="s" s="227">
        <v>1035</v>
      </c>
      <c r="C215" s="99"/>
      <c r="D215" s="99"/>
      <c r="E215" s="99"/>
    </row>
    <row r="216" ht="13.55" customHeight="1">
      <c r="A216" s="226">
        <v>222823</v>
      </c>
      <c r="B216" t="s" s="227">
        <v>1035</v>
      </c>
      <c r="C216" s="99"/>
      <c r="D216" s="99"/>
      <c r="E216" s="99"/>
    </row>
    <row r="217" ht="13.55" customHeight="1">
      <c r="A217" s="226">
        <v>225065</v>
      </c>
      <c r="B217" t="s" s="227">
        <v>18</v>
      </c>
      <c r="C217" s="99"/>
      <c r="D217" s="99"/>
      <c r="E217" s="99"/>
    </row>
    <row r="218" ht="13.55" customHeight="1">
      <c r="A218" s="226">
        <v>229938</v>
      </c>
      <c r="B218" t="s" s="227">
        <v>1036</v>
      </c>
      <c r="C218" s="99"/>
      <c r="D218" s="99"/>
      <c r="E218" s="99"/>
    </row>
    <row r="219" ht="13.55" customHeight="1">
      <c r="A219" s="226">
        <v>233592</v>
      </c>
      <c r="B219" t="s" s="227">
        <v>1036</v>
      </c>
      <c r="C219" s="99"/>
      <c r="D219" s="99"/>
      <c r="E219" s="99"/>
    </row>
    <row r="220" ht="13.55" customHeight="1">
      <c r="A220" s="226">
        <v>233593</v>
      </c>
      <c r="B220" t="s" s="227">
        <v>1036</v>
      </c>
      <c r="C220" s="99"/>
      <c r="D220" s="99"/>
      <c r="E220" s="99"/>
    </row>
    <row r="221" ht="13.55" customHeight="1">
      <c r="A221" s="226">
        <v>237648</v>
      </c>
      <c r="B221" t="s" s="227">
        <v>18</v>
      </c>
      <c r="C221" s="99"/>
      <c r="D221" s="99"/>
      <c r="E221" s="99"/>
    </row>
    <row r="222" ht="13.55" customHeight="1">
      <c r="A222" s="226">
        <v>237958</v>
      </c>
      <c r="B222" t="s" s="227">
        <v>1035</v>
      </c>
      <c r="C222" s="99"/>
      <c r="D222" s="99"/>
      <c r="E222" s="99"/>
    </row>
    <row r="223" ht="13.55" customHeight="1">
      <c r="A223" s="226">
        <v>241554</v>
      </c>
      <c r="B223" t="s" s="227">
        <v>18</v>
      </c>
      <c r="C223" s="99"/>
      <c r="D223" s="99"/>
      <c r="E223" s="99"/>
    </row>
    <row r="224" ht="13.55" customHeight="1">
      <c r="A224" s="226">
        <v>242835</v>
      </c>
      <c r="B224" t="s" s="227">
        <v>18</v>
      </c>
      <c r="C224" s="99"/>
      <c r="D224" s="99"/>
      <c r="E224" s="99"/>
    </row>
    <row r="225" ht="13.55" customHeight="1">
      <c r="A225" s="226">
        <v>242844</v>
      </c>
      <c r="B225" t="s" s="227">
        <v>18</v>
      </c>
      <c r="C225" s="99"/>
      <c r="D225" s="99"/>
      <c r="E225" s="99"/>
    </row>
    <row r="226" ht="13.55" customHeight="1">
      <c r="A226" s="226">
        <v>242846</v>
      </c>
      <c r="B226" t="s" s="227">
        <v>18</v>
      </c>
      <c r="C226" s="99"/>
      <c r="D226" s="99"/>
      <c r="E226" s="99"/>
    </row>
    <row r="227" ht="13.55" customHeight="1">
      <c r="A227" s="226">
        <v>242882</v>
      </c>
      <c r="B227" t="s" s="227">
        <v>18</v>
      </c>
      <c r="C227" s="99"/>
      <c r="D227" s="99"/>
      <c r="E227" s="99"/>
    </row>
    <row r="228" ht="13.55" customHeight="1">
      <c r="A228" s="226">
        <v>242886</v>
      </c>
      <c r="B228" t="s" s="227">
        <v>18</v>
      </c>
      <c r="C228" s="99"/>
      <c r="D228" s="99"/>
      <c r="E228" s="99"/>
    </row>
    <row r="229" ht="13.55" customHeight="1">
      <c r="A229" s="226">
        <v>243400</v>
      </c>
      <c r="B229" t="s" s="227">
        <v>18</v>
      </c>
      <c r="C229" s="99"/>
      <c r="D229" s="99"/>
      <c r="E229" s="99"/>
    </row>
    <row r="230" ht="13.55" customHeight="1">
      <c r="A230" s="226">
        <v>244287</v>
      </c>
      <c r="B230" t="s" s="227">
        <v>1036</v>
      </c>
      <c r="C230" s="99"/>
      <c r="D230" s="99"/>
      <c r="E230" s="99"/>
    </row>
    <row r="231" ht="13.55" customHeight="1">
      <c r="A231" s="226">
        <v>244572</v>
      </c>
      <c r="B231" t="s" s="227">
        <v>1036</v>
      </c>
      <c r="C231" s="99"/>
      <c r="D231" s="99"/>
      <c r="E231" s="99"/>
    </row>
    <row r="232" ht="13.55" customHeight="1">
      <c r="A232" s="226">
        <v>244892</v>
      </c>
      <c r="B232" t="s" s="227">
        <v>18</v>
      </c>
      <c r="C232" s="99"/>
      <c r="D232" s="99"/>
      <c r="E232" s="99"/>
    </row>
    <row r="233" ht="13.55" customHeight="1">
      <c r="A233" s="226">
        <v>245055</v>
      </c>
      <c r="B233" t="s" s="227">
        <v>1036</v>
      </c>
      <c r="C233" s="99"/>
      <c r="D233" s="99"/>
      <c r="E233" s="99"/>
    </row>
    <row r="234" ht="13.55" customHeight="1">
      <c r="A234" s="226">
        <v>245087</v>
      </c>
      <c r="B234" t="s" s="227">
        <v>1036</v>
      </c>
      <c r="C234" s="99"/>
      <c r="D234" s="99"/>
      <c r="E234" s="99"/>
    </row>
    <row r="235" ht="13.55" customHeight="1">
      <c r="A235" s="226">
        <v>245199</v>
      </c>
      <c r="B235" t="s" s="227">
        <v>1036</v>
      </c>
      <c r="C235" s="99"/>
      <c r="D235" s="99"/>
      <c r="E235" s="99"/>
    </row>
    <row r="236" ht="13.55" customHeight="1">
      <c r="A236" s="226">
        <v>245259</v>
      </c>
      <c r="B236" t="s" s="227">
        <v>1036</v>
      </c>
      <c r="C236" s="99"/>
      <c r="D236" s="99"/>
      <c r="E236" s="99"/>
    </row>
    <row r="237" ht="13.55" customHeight="1">
      <c r="A237" s="226">
        <v>247493</v>
      </c>
      <c r="B237" t="s" s="227">
        <v>1035</v>
      </c>
      <c r="C237" s="99"/>
      <c r="D237" s="99"/>
      <c r="E237" s="99"/>
    </row>
    <row r="238" ht="13.55" customHeight="1">
      <c r="A238" s="226">
        <v>247597</v>
      </c>
      <c r="B238" t="s" s="227">
        <v>1036</v>
      </c>
      <c r="C238" s="99"/>
      <c r="D238" s="99"/>
      <c r="E238" s="99"/>
    </row>
    <row r="239" ht="13.55" customHeight="1">
      <c r="A239" s="226">
        <v>247654</v>
      </c>
      <c r="B239" t="s" s="227">
        <v>1036</v>
      </c>
      <c r="C239" s="99"/>
      <c r="D239" s="99"/>
      <c r="E239" s="99"/>
    </row>
    <row r="240" ht="13.55" customHeight="1">
      <c r="A240" s="226">
        <v>248348</v>
      </c>
      <c r="B240" t="s" s="227">
        <v>1036</v>
      </c>
      <c r="C240" s="99"/>
      <c r="D240" s="99"/>
      <c r="E240" s="99"/>
    </row>
    <row r="241" ht="13.55" customHeight="1">
      <c r="A241" s="226">
        <v>248594</v>
      </c>
      <c r="B241" t="s" s="227">
        <v>1036</v>
      </c>
      <c r="C241" s="99"/>
      <c r="D241" s="99"/>
      <c r="E241" s="99"/>
    </row>
    <row r="242" ht="13.55" customHeight="1">
      <c r="A242" s="226">
        <v>248622</v>
      </c>
      <c r="B242" t="s" s="227">
        <v>1035</v>
      </c>
      <c r="C242" s="99"/>
      <c r="D242" s="99"/>
      <c r="E242" s="99"/>
    </row>
    <row r="243" ht="13.55" customHeight="1">
      <c r="A243" s="226">
        <v>248807</v>
      </c>
      <c r="B243" t="s" s="227">
        <v>18</v>
      </c>
      <c r="C243" s="99"/>
      <c r="D243" s="99"/>
      <c r="E243" s="99"/>
    </row>
    <row r="244" ht="13.55" customHeight="1">
      <c r="A244" s="226">
        <v>249331</v>
      </c>
      <c r="B244" t="s" s="227">
        <v>18</v>
      </c>
      <c r="C244" s="99"/>
      <c r="D244" s="99"/>
      <c r="E244" s="99"/>
    </row>
    <row r="245" ht="13.55" customHeight="1">
      <c r="A245" s="226">
        <v>249488</v>
      </c>
      <c r="B245" t="s" s="227">
        <v>18</v>
      </c>
      <c r="C245" s="99"/>
      <c r="D245" s="99"/>
      <c r="E245" s="99"/>
    </row>
    <row r="246" ht="13.55" customHeight="1">
      <c r="A246" s="226">
        <v>249563</v>
      </c>
      <c r="B246" t="s" s="227">
        <v>18</v>
      </c>
      <c r="C246" s="99"/>
      <c r="D246" s="99"/>
      <c r="E246" s="99"/>
    </row>
    <row r="247" ht="13.55" customHeight="1">
      <c r="A247" s="226">
        <v>249564</v>
      </c>
      <c r="B247" t="s" s="227">
        <v>18</v>
      </c>
      <c r="C247" s="99"/>
      <c r="D247" s="99"/>
      <c r="E247" s="99"/>
    </row>
    <row r="248" ht="13.55" customHeight="1">
      <c r="A248" s="226">
        <v>249696</v>
      </c>
      <c r="B248" t="s" s="227">
        <v>18</v>
      </c>
      <c r="C248" s="99"/>
      <c r="D248" s="99"/>
      <c r="E248" s="99"/>
    </row>
    <row r="249" ht="13.55" customHeight="1">
      <c r="A249" s="226">
        <v>250418</v>
      </c>
      <c r="B249" t="s" s="227">
        <v>1035</v>
      </c>
      <c r="C249" s="99"/>
      <c r="D249" s="99"/>
      <c r="E249" s="99"/>
    </row>
    <row r="250" ht="13.55" customHeight="1">
      <c r="A250" s="226">
        <v>250543</v>
      </c>
      <c r="B250" t="s" s="227">
        <v>1035</v>
      </c>
      <c r="C250" s="99"/>
      <c r="D250" s="99"/>
      <c r="E250" s="99"/>
    </row>
    <row r="251" ht="13.55" customHeight="1">
      <c r="A251" s="226">
        <v>250665</v>
      </c>
      <c r="B251" t="s" s="227">
        <v>1035</v>
      </c>
      <c r="C251" s="99"/>
      <c r="D251" s="99"/>
      <c r="E251" s="99"/>
    </row>
    <row r="252" ht="13.55" customHeight="1">
      <c r="A252" s="226">
        <v>251931</v>
      </c>
      <c r="B252" t="s" s="227">
        <v>1035</v>
      </c>
      <c r="C252" s="99"/>
      <c r="D252" s="99"/>
      <c r="E252" s="99"/>
    </row>
    <row r="253" ht="13.55" customHeight="1">
      <c r="A253" s="226">
        <v>251932</v>
      </c>
      <c r="B253" t="s" s="227">
        <v>1035</v>
      </c>
      <c r="C253" s="99"/>
      <c r="D253" s="99"/>
      <c r="E253" s="99"/>
    </row>
    <row r="254" ht="13.55" customHeight="1">
      <c r="A254" s="226">
        <v>252900</v>
      </c>
      <c r="B254" t="s" s="227">
        <v>1035</v>
      </c>
      <c r="C254" s="99"/>
      <c r="D254" s="99"/>
      <c r="E254" s="99"/>
    </row>
    <row r="255" ht="13.55" customHeight="1">
      <c r="A255" s="226">
        <v>255307</v>
      </c>
      <c r="B255" t="s" s="227">
        <v>1035</v>
      </c>
      <c r="C255" s="99"/>
      <c r="D255" s="99"/>
      <c r="E255" s="99"/>
    </row>
    <row r="256" ht="13.55" customHeight="1">
      <c r="A256" s="226">
        <v>255594</v>
      </c>
      <c r="B256" t="s" s="227">
        <v>1035</v>
      </c>
      <c r="C256" s="99"/>
      <c r="D256" s="99"/>
      <c r="E256" s="99"/>
    </row>
    <row r="257" ht="13.55" customHeight="1">
      <c r="A257" s="226">
        <v>255692</v>
      </c>
      <c r="B257" t="s" s="227">
        <v>1035</v>
      </c>
      <c r="C257" s="99"/>
      <c r="D257" s="99"/>
      <c r="E257" s="99"/>
    </row>
    <row r="258" ht="13.55" customHeight="1">
      <c r="A258" s="226">
        <v>257278</v>
      </c>
      <c r="B258" t="s" s="227">
        <v>18</v>
      </c>
      <c r="C258" s="99"/>
      <c r="D258" s="99"/>
      <c r="E258" s="99"/>
    </row>
    <row r="259" ht="13.55" customHeight="1">
      <c r="A259" s="226">
        <v>257303</v>
      </c>
      <c r="B259" t="s" s="227">
        <v>18</v>
      </c>
      <c r="C259" s="99"/>
      <c r="D259" s="99"/>
      <c r="E259" s="99"/>
    </row>
    <row r="260" ht="13.55" customHeight="1">
      <c r="A260" s="226">
        <v>257353</v>
      </c>
      <c r="B260" t="s" s="227">
        <v>18</v>
      </c>
      <c r="C260" s="99"/>
      <c r="D260" s="99"/>
      <c r="E260" s="99"/>
    </row>
    <row r="261" ht="13.55" customHeight="1">
      <c r="A261" s="226">
        <v>257752</v>
      </c>
      <c r="B261" t="s" s="227">
        <v>18</v>
      </c>
      <c r="C261" s="99"/>
      <c r="D261" s="99"/>
      <c r="E261" s="99"/>
    </row>
    <row r="262" ht="13.55" customHeight="1">
      <c r="A262" s="226">
        <v>258004</v>
      </c>
      <c r="B262" t="s" s="227">
        <v>1036</v>
      </c>
      <c r="C262" s="99"/>
      <c r="D262" s="99"/>
      <c r="E262" s="99"/>
    </row>
    <row r="263" ht="13.55" customHeight="1">
      <c r="A263" s="226">
        <v>265979</v>
      </c>
      <c r="B263" t="s" s="227">
        <v>1035</v>
      </c>
      <c r="C263" s="99"/>
      <c r="D263" s="99"/>
      <c r="E263" s="99"/>
    </row>
    <row r="264" ht="13.55" customHeight="1">
      <c r="A264" s="226">
        <v>272708</v>
      </c>
      <c r="B264" t="s" s="227">
        <v>1036</v>
      </c>
      <c r="C264" s="99"/>
      <c r="D264" s="99"/>
      <c r="E264" s="99"/>
    </row>
    <row r="265" ht="13.55" customHeight="1">
      <c r="A265" s="226">
        <v>279620</v>
      </c>
      <c r="B265" t="s" s="227">
        <v>1036</v>
      </c>
      <c r="C265" s="99"/>
      <c r="D265" s="99"/>
      <c r="E265" s="99"/>
    </row>
    <row r="266" ht="13.55" customHeight="1">
      <c r="A266" s="226">
        <v>292417</v>
      </c>
      <c r="B266" t="s" s="227">
        <v>1036</v>
      </c>
      <c r="C266" s="99"/>
      <c r="D266" s="99"/>
      <c r="E266" s="99"/>
    </row>
    <row r="267" ht="13.55" customHeight="1">
      <c r="A267" s="226">
        <v>300032</v>
      </c>
      <c r="B267" t="s" s="227">
        <v>1035</v>
      </c>
      <c r="C267" s="99"/>
      <c r="D267" s="99"/>
      <c r="E267" s="99"/>
    </row>
    <row r="268" ht="13.55" customHeight="1">
      <c r="A268" s="226">
        <v>300050</v>
      </c>
      <c r="B268" t="s" s="227">
        <v>18</v>
      </c>
      <c r="C268" s="99"/>
      <c r="D268" s="99"/>
      <c r="E268" s="99"/>
    </row>
    <row r="269" ht="13.55" customHeight="1">
      <c r="A269" s="226">
        <v>300078</v>
      </c>
      <c r="B269" t="s" s="227">
        <v>1036</v>
      </c>
      <c r="C269" s="99"/>
      <c r="D269" s="99"/>
      <c r="E269" s="99"/>
    </row>
    <row r="270" ht="13.55" customHeight="1">
      <c r="A270" s="226">
        <v>300079</v>
      </c>
      <c r="B270" t="s" s="227">
        <v>1036</v>
      </c>
      <c r="C270" s="99"/>
      <c r="D270" s="99"/>
      <c r="E270" s="99"/>
    </row>
    <row r="271" ht="13.55" customHeight="1">
      <c r="A271" s="226">
        <v>300084</v>
      </c>
      <c r="B271" t="s" s="227">
        <v>1036</v>
      </c>
      <c r="C271" s="99"/>
      <c r="D271" s="99"/>
      <c r="E271" s="99"/>
    </row>
    <row r="272" ht="13.55" customHeight="1">
      <c r="A272" s="226">
        <v>300130</v>
      </c>
      <c r="B272" t="s" s="227">
        <v>1035</v>
      </c>
      <c r="C272" s="99"/>
      <c r="D272" s="99"/>
      <c r="E272" s="99"/>
    </row>
    <row r="273" ht="13.55" customHeight="1">
      <c r="A273" s="226">
        <v>300172</v>
      </c>
      <c r="B273" t="s" s="227">
        <v>1035</v>
      </c>
      <c r="C273" s="99"/>
      <c r="D273" s="99"/>
      <c r="E273" s="99"/>
    </row>
    <row r="274" ht="13.55" customHeight="1">
      <c r="A274" s="226">
        <v>300209</v>
      </c>
      <c r="B274" t="s" s="227">
        <v>1035</v>
      </c>
      <c r="C274" s="99"/>
      <c r="D274" s="99"/>
      <c r="E274" s="99"/>
    </row>
    <row r="275" ht="13.55" customHeight="1">
      <c r="A275" s="226">
        <v>300250</v>
      </c>
      <c r="B275" t="s" s="227">
        <v>1036</v>
      </c>
      <c r="C275" s="99"/>
      <c r="D275" s="99"/>
      <c r="E275" s="99"/>
    </row>
    <row r="276" ht="13.55" customHeight="1">
      <c r="A276" s="226">
        <v>300276</v>
      </c>
      <c r="B276" t="s" s="227">
        <v>1035</v>
      </c>
      <c r="C276" s="99"/>
      <c r="D276" s="99"/>
      <c r="E276" s="99"/>
    </row>
    <row r="277" ht="13.55" customHeight="1">
      <c r="A277" s="226">
        <v>300297</v>
      </c>
      <c r="B277" t="s" s="227">
        <v>1035</v>
      </c>
      <c r="C277" s="99"/>
      <c r="D277" s="99"/>
      <c r="E277" s="99"/>
    </row>
    <row r="278" ht="13.55" customHeight="1">
      <c r="A278" s="226">
        <v>300314</v>
      </c>
      <c r="B278" t="s" s="227">
        <v>1035</v>
      </c>
      <c r="C278" s="99"/>
      <c r="D278" s="99"/>
      <c r="E278" s="99"/>
    </row>
    <row r="279" ht="13.55" customHeight="1">
      <c r="A279" s="226">
        <v>300318</v>
      </c>
      <c r="B279" t="s" s="227">
        <v>1035</v>
      </c>
      <c r="C279" s="99"/>
      <c r="D279" s="99"/>
      <c r="E279" s="99"/>
    </row>
    <row r="280" ht="13.55" customHeight="1">
      <c r="A280" s="226">
        <v>300319</v>
      </c>
      <c r="B280" t="s" s="227">
        <v>1035</v>
      </c>
      <c r="C280" s="99"/>
      <c r="D280" s="99"/>
      <c r="E280" s="99"/>
    </row>
    <row r="281" ht="13.55" customHeight="1">
      <c r="A281" s="226">
        <v>300322</v>
      </c>
      <c r="B281" t="s" s="227">
        <v>1035</v>
      </c>
      <c r="C281" s="99"/>
      <c r="D281" s="99"/>
      <c r="E281" s="99"/>
    </row>
    <row r="282" ht="13.55" customHeight="1">
      <c r="A282" s="226">
        <v>300323</v>
      </c>
      <c r="B282" t="s" s="227">
        <v>1036</v>
      </c>
      <c r="C282" s="99"/>
      <c r="D282" s="99"/>
      <c r="E282" s="99"/>
    </row>
    <row r="283" ht="13.55" customHeight="1">
      <c r="A283" s="226">
        <v>300334</v>
      </c>
      <c r="B283" t="s" s="227">
        <v>1036</v>
      </c>
      <c r="C283" s="99"/>
      <c r="D283" s="99"/>
      <c r="E283" s="99"/>
    </row>
    <row r="284" ht="13.55" customHeight="1">
      <c r="A284" s="226">
        <v>300349</v>
      </c>
      <c r="B284" t="s" s="227">
        <v>1036</v>
      </c>
      <c r="C284" s="99"/>
      <c r="D284" s="99"/>
      <c r="E284" s="99"/>
    </row>
    <row r="285" ht="13.55" customHeight="1">
      <c r="A285" s="226">
        <v>300375</v>
      </c>
      <c r="B285" t="s" s="227">
        <v>1035</v>
      </c>
      <c r="C285" s="99"/>
      <c r="D285" s="99"/>
      <c r="E285" s="99"/>
    </row>
    <row r="286" ht="13.55" customHeight="1">
      <c r="A286" s="226">
        <v>300377</v>
      </c>
      <c r="B286" t="s" s="227">
        <v>1035</v>
      </c>
      <c r="C286" s="99"/>
      <c r="D286" s="99"/>
      <c r="E286" s="99"/>
    </row>
    <row r="287" ht="13.55" customHeight="1">
      <c r="A287" s="226">
        <v>300397</v>
      </c>
      <c r="B287" t="s" s="227">
        <v>1035</v>
      </c>
      <c r="C287" s="99"/>
      <c r="D287" s="99"/>
      <c r="E287" s="99"/>
    </row>
    <row r="288" ht="13.55" customHeight="1">
      <c r="A288" s="226">
        <v>300399</v>
      </c>
      <c r="B288" t="s" s="227">
        <v>1035</v>
      </c>
      <c r="C288" s="99"/>
      <c r="D288" s="99"/>
      <c r="E288" s="99"/>
    </row>
    <row r="289" ht="13.55" customHeight="1">
      <c r="A289" s="226">
        <v>300400</v>
      </c>
      <c r="B289" t="s" s="227">
        <v>1035</v>
      </c>
      <c r="C289" s="99"/>
      <c r="D289" s="99"/>
      <c r="E289" s="99"/>
    </row>
    <row r="290" ht="13.55" customHeight="1">
      <c r="A290" s="226">
        <v>300412</v>
      </c>
      <c r="B290" t="s" s="227">
        <v>1036</v>
      </c>
      <c r="C290" s="99"/>
      <c r="D290" s="99"/>
      <c r="E290" s="99"/>
    </row>
    <row r="291" ht="13.55" customHeight="1">
      <c r="A291" s="226">
        <v>300429</v>
      </c>
      <c r="B291" t="s" s="227">
        <v>1036</v>
      </c>
      <c r="C291" s="99"/>
      <c r="D291" s="99"/>
      <c r="E291" s="99"/>
    </row>
    <row r="292" ht="13.55" customHeight="1">
      <c r="A292" s="226">
        <v>300441</v>
      </c>
      <c r="B292" t="s" s="227">
        <v>1036</v>
      </c>
      <c r="C292" s="99"/>
      <c r="D292" s="99"/>
      <c r="E292" s="99"/>
    </row>
    <row r="293" ht="13.55" customHeight="1">
      <c r="A293" s="226">
        <v>300445</v>
      </c>
      <c r="B293" t="s" s="227">
        <v>18</v>
      </c>
      <c r="C293" s="99"/>
      <c r="D293" s="99"/>
      <c r="E293" s="99"/>
    </row>
    <row r="294" ht="13.55" customHeight="1">
      <c r="A294" s="226">
        <v>300461</v>
      </c>
      <c r="B294" t="s" s="227">
        <v>1035</v>
      </c>
      <c r="C294" s="99"/>
      <c r="D294" s="99"/>
      <c r="E294" s="99"/>
    </row>
    <row r="295" ht="13.55" customHeight="1">
      <c r="A295" s="226">
        <v>300474</v>
      </c>
      <c r="B295" t="s" s="227">
        <v>18</v>
      </c>
      <c r="C295" s="99"/>
      <c r="D295" s="99"/>
      <c r="E295" s="99"/>
    </row>
    <row r="296" ht="13.55" customHeight="1">
      <c r="A296" s="226">
        <v>300491</v>
      </c>
      <c r="B296" t="s" s="227">
        <v>1036</v>
      </c>
      <c r="C296" s="99"/>
      <c r="D296" s="99"/>
      <c r="E296" s="99"/>
    </row>
    <row r="297" ht="13.55" customHeight="1">
      <c r="A297" s="226">
        <v>300508</v>
      </c>
      <c r="B297" t="s" s="227">
        <v>1035</v>
      </c>
      <c r="C297" s="99"/>
      <c r="D297" s="99"/>
      <c r="E297" s="99"/>
    </row>
    <row r="298" ht="13.55" customHeight="1">
      <c r="A298" s="226">
        <v>300516</v>
      </c>
      <c r="B298" t="s" s="227">
        <v>1035</v>
      </c>
      <c r="C298" s="99"/>
      <c r="D298" s="99"/>
      <c r="E298" s="99"/>
    </row>
    <row r="299" ht="13.55" customHeight="1">
      <c r="A299" s="226">
        <v>300519</v>
      </c>
      <c r="B299" t="s" s="227">
        <v>1035</v>
      </c>
      <c r="C299" s="99"/>
      <c r="D299" s="99"/>
      <c r="E299" s="99"/>
    </row>
    <row r="300" ht="13.55" customHeight="1">
      <c r="A300" s="226">
        <v>300530</v>
      </c>
      <c r="B300" t="s" s="227">
        <v>1035</v>
      </c>
      <c r="C300" s="99"/>
      <c r="D300" s="99"/>
      <c r="E300" s="99"/>
    </row>
    <row r="301" ht="13.55" customHeight="1">
      <c r="A301" s="226">
        <v>300531</v>
      </c>
      <c r="B301" t="s" s="227">
        <v>1035</v>
      </c>
      <c r="C301" s="99"/>
      <c r="D301" s="99"/>
      <c r="E301" s="99"/>
    </row>
    <row r="302" ht="13.55" customHeight="1">
      <c r="A302" s="226">
        <v>300537</v>
      </c>
      <c r="B302" t="s" s="227">
        <v>1036</v>
      </c>
      <c r="C302" s="99"/>
      <c r="D302" s="99"/>
      <c r="E302" s="99"/>
    </row>
    <row r="303" ht="13.55" customHeight="1">
      <c r="A303" s="226">
        <v>300546</v>
      </c>
      <c r="B303" t="s" s="227">
        <v>1035</v>
      </c>
      <c r="C303" s="99"/>
      <c r="D303" s="99"/>
      <c r="E303" s="99"/>
    </row>
    <row r="304" ht="13.55" customHeight="1">
      <c r="A304" s="226">
        <v>300613</v>
      </c>
      <c r="B304" t="s" s="227">
        <v>1036</v>
      </c>
      <c r="C304" s="99"/>
      <c r="D304" s="99"/>
      <c r="E304" s="99"/>
    </row>
    <row r="305" ht="13.55" customHeight="1">
      <c r="A305" s="226">
        <v>300628</v>
      </c>
      <c r="B305" t="s" s="227">
        <v>1036</v>
      </c>
      <c r="C305" s="99"/>
      <c r="D305" s="99"/>
      <c r="E305" s="99"/>
    </row>
    <row r="306" ht="13.55" customHeight="1">
      <c r="A306" s="226">
        <v>300631</v>
      </c>
      <c r="B306" t="s" s="227">
        <v>18</v>
      </c>
      <c r="C306" s="99"/>
      <c r="D306" s="99"/>
      <c r="E306" s="99"/>
    </row>
    <row r="307" ht="13.55" customHeight="1">
      <c r="A307" s="226">
        <v>300638</v>
      </c>
      <c r="B307" t="s" s="227">
        <v>1035</v>
      </c>
      <c r="C307" s="99"/>
      <c r="D307" s="99"/>
      <c r="E307" s="99"/>
    </row>
    <row r="308" ht="13.55" customHeight="1">
      <c r="A308" s="226">
        <v>300650</v>
      </c>
      <c r="B308" t="s" s="227">
        <v>18</v>
      </c>
      <c r="C308" s="99"/>
      <c r="D308" s="99"/>
      <c r="E308" s="99"/>
    </row>
    <row r="309" ht="13.55" customHeight="1">
      <c r="A309" s="226">
        <v>300651</v>
      </c>
      <c r="B309" t="s" s="227">
        <v>18</v>
      </c>
      <c r="C309" s="99"/>
      <c r="D309" s="99"/>
      <c r="E309" s="99"/>
    </row>
    <row r="310" ht="13.55" customHeight="1">
      <c r="A310" s="226">
        <v>300690</v>
      </c>
      <c r="B310" t="s" s="227">
        <v>18</v>
      </c>
      <c r="C310" s="99"/>
      <c r="D310" s="99"/>
      <c r="E310" s="99"/>
    </row>
    <row r="311" ht="13.55" customHeight="1">
      <c r="A311" s="226">
        <v>300696</v>
      </c>
      <c r="B311" t="s" s="227">
        <v>1036</v>
      </c>
      <c r="C311" s="99"/>
      <c r="D311" s="99"/>
      <c r="E311" s="99"/>
    </row>
    <row r="312" ht="13.55" customHeight="1">
      <c r="A312" s="226">
        <v>300714</v>
      </c>
      <c r="B312" t="s" s="227">
        <v>1035</v>
      </c>
      <c r="C312" s="99"/>
      <c r="D312" s="99"/>
      <c r="E312" s="99"/>
    </row>
    <row r="313" ht="13.55" customHeight="1">
      <c r="A313" s="226">
        <v>300718</v>
      </c>
      <c r="B313" t="s" s="227">
        <v>18</v>
      </c>
      <c r="C313" s="99"/>
      <c r="D313" s="99"/>
      <c r="E313" s="99"/>
    </row>
    <row r="314" ht="13.55" customHeight="1">
      <c r="A314" s="226">
        <v>300734</v>
      </c>
      <c r="B314" t="s" s="227">
        <v>1035</v>
      </c>
      <c r="C314" s="99"/>
      <c r="D314" s="99"/>
      <c r="E314" s="99"/>
    </row>
    <row r="315" ht="13.55" customHeight="1">
      <c r="A315" s="226">
        <v>300745</v>
      </c>
      <c r="B315" t="s" s="227">
        <v>1036</v>
      </c>
      <c r="C315" s="99"/>
      <c r="D315" s="99"/>
      <c r="E315" s="99"/>
    </row>
    <row r="316" ht="13.55" customHeight="1">
      <c r="A316" s="226">
        <v>300760</v>
      </c>
      <c r="B316" t="s" s="227">
        <v>1036</v>
      </c>
      <c r="C316" s="99"/>
      <c r="D316" s="99"/>
      <c r="E316" s="99"/>
    </row>
    <row r="317" ht="13.55" customHeight="1">
      <c r="A317" s="226">
        <v>300761</v>
      </c>
      <c r="B317" t="s" s="227">
        <v>1036</v>
      </c>
      <c r="C317" s="99"/>
      <c r="D317" s="99"/>
      <c r="E317" s="99"/>
    </row>
    <row r="318" ht="13.55" customHeight="1">
      <c r="A318" s="226">
        <v>300764</v>
      </c>
      <c r="B318" t="s" s="227">
        <v>1035</v>
      </c>
      <c r="C318" s="99"/>
      <c r="D318" s="99"/>
      <c r="E318" s="99"/>
    </row>
    <row r="319" ht="13.55" customHeight="1">
      <c r="A319" s="226">
        <v>300765</v>
      </c>
      <c r="B319" t="s" s="227">
        <v>1035</v>
      </c>
      <c r="C319" s="99"/>
      <c r="D319" s="99"/>
      <c r="E319" s="99"/>
    </row>
    <row r="320" ht="13.55" customHeight="1">
      <c r="A320" s="226">
        <v>300766</v>
      </c>
      <c r="B320" t="s" s="227">
        <v>1035</v>
      </c>
      <c r="C320" s="99"/>
      <c r="D320" s="99"/>
      <c r="E320" s="99"/>
    </row>
    <row r="321" ht="13.55" customHeight="1">
      <c r="A321" s="226">
        <v>300773</v>
      </c>
      <c r="B321" t="s" s="227">
        <v>18</v>
      </c>
      <c r="C321" s="99"/>
      <c r="D321" s="99"/>
      <c r="E321" s="99"/>
    </row>
    <row r="322" ht="13.55" customHeight="1">
      <c r="A322" s="226">
        <v>300782</v>
      </c>
      <c r="B322" t="s" s="227">
        <v>18</v>
      </c>
      <c r="C322" s="99"/>
      <c r="D322" s="99"/>
      <c r="E322" s="99"/>
    </row>
    <row r="323" ht="13.55" customHeight="1">
      <c r="A323" s="226">
        <v>300795</v>
      </c>
      <c r="B323" t="s" s="227">
        <v>18</v>
      </c>
      <c r="C323" s="99"/>
      <c r="D323" s="99"/>
      <c r="E323" s="99"/>
    </row>
    <row r="324" ht="13.55" customHeight="1">
      <c r="A324" s="226">
        <v>300848</v>
      </c>
      <c r="B324" t="s" s="227">
        <v>18</v>
      </c>
      <c r="C324" s="99"/>
      <c r="D324" s="99"/>
      <c r="E324" s="99"/>
    </row>
    <row r="325" ht="13.55" customHeight="1">
      <c r="A325" s="226">
        <v>300850</v>
      </c>
      <c r="B325" t="s" s="227">
        <v>1036</v>
      </c>
      <c r="C325" s="99"/>
      <c r="D325" s="99"/>
      <c r="E325" s="99"/>
    </row>
    <row r="326" ht="13.55" customHeight="1">
      <c r="A326" s="226">
        <v>300862</v>
      </c>
      <c r="B326" t="s" s="227">
        <v>1035</v>
      </c>
      <c r="C326" s="99"/>
      <c r="D326" s="99"/>
      <c r="E326" s="99"/>
    </row>
    <row r="327" ht="13.55" customHeight="1">
      <c r="A327" s="226">
        <v>300871</v>
      </c>
      <c r="B327" t="s" s="227">
        <v>18</v>
      </c>
      <c r="C327" s="99"/>
      <c r="D327" s="99"/>
      <c r="E327" s="99"/>
    </row>
    <row r="328" ht="13.55" customHeight="1">
      <c r="A328" s="226">
        <v>300877</v>
      </c>
      <c r="B328" t="s" s="227">
        <v>1035</v>
      </c>
      <c r="C328" s="99"/>
      <c r="D328" s="99"/>
      <c r="E328" s="99"/>
    </row>
    <row r="329" ht="13.55" customHeight="1">
      <c r="A329" s="226">
        <v>300909</v>
      </c>
      <c r="B329" t="s" s="227">
        <v>1036</v>
      </c>
      <c r="C329" s="99"/>
      <c r="D329" s="99"/>
      <c r="E329" s="99"/>
    </row>
    <row r="330" ht="13.55" customHeight="1">
      <c r="A330" s="226">
        <v>300913</v>
      </c>
      <c r="B330" t="s" s="227">
        <v>18</v>
      </c>
      <c r="C330" s="99"/>
      <c r="D330" s="99"/>
      <c r="E330" s="99"/>
    </row>
    <row r="331" ht="13.55" customHeight="1">
      <c r="A331" s="226">
        <v>300969</v>
      </c>
      <c r="B331" t="s" s="227">
        <v>18</v>
      </c>
      <c r="C331" s="99"/>
      <c r="D331" s="99"/>
      <c r="E331" s="99"/>
    </row>
    <row r="332" ht="13.55" customHeight="1">
      <c r="A332" s="226">
        <v>300971</v>
      </c>
      <c r="B332" t="s" s="227">
        <v>1035</v>
      </c>
      <c r="C332" s="99"/>
      <c r="D332" s="99"/>
      <c r="E332" s="99"/>
    </row>
    <row r="333" ht="13.55" customHeight="1">
      <c r="A333" s="226">
        <v>300984</v>
      </c>
      <c r="B333" t="s" s="227">
        <v>1036</v>
      </c>
      <c r="C333" s="99"/>
      <c r="D333" s="99"/>
      <c r="E333" s="99"/>
    </row>
    <row r="334" ht="13.55" customHeight="1">
      <c r="A334" s="226">
        <v>300985</v>
      </c>
      <c r="B334" t="s" s="227">
        <v>1036</v>
      </c>
      <c r="C334" s="99"/>
      <c r="D334" s="99"/>
      <c r="E334" s="99"/>
    </row>
    <row r="335" ht="13.55" customHeight="1">
      <c r="A335" s="226">
        <v>301065</v>
      </c>
      <c r="B335" t="s" s="227">
        <v>1035</v>
      </c>
      <c r="C335" s="99"/>
      <c r="D335" s="99"/>
      <c r="E335" s="99"/>
    </row>
    <row r="336" ht="13.55" customHeight="1">
      <c r="A336" s="226">
        <v>301066</v>
      </c>
      <c r="B336" t="s" s="227">
        <v>1035</v>
      </c>
      <c r="C336" s="99"/>
      <c r="D336" s="99"/>
      <c r="E336" s="99"/>
    </row>
    <row r="337" ht="13.55" customHeight="1">
      <c r="A337" s="226">
        <v>301125</v>
      </c>
      <c r="B337" t="s" s="227">
        <v>1035</v>
      </c>
      <c r="C337" s="99"/>
      <c r="D337" s="99"/>
      <c r="E337" s="99"/>
    </row>
    <row r="338" ht="13.55" customHeight="1">
      <c r="A338" s="226">
        <v>301149</v>
      </c>
      <c r="B338" t="s" s="227">
        <v>1035</v>
      </c>
      <c r="C338" s="99"/>
      <c r="D338" s="99"/>
      <c r="E338" s="99"/>
    </row>
    <row r="339" ht="13.55" customHeight="1">
      <c r="A339" s="226">
        <v>301183</v>
      </c>
      <c r="B339" t="s" s="227">
        <v>1036</v>
      </c>
      <c r="C339" s="99"/>
      <c r="D339" s="99"/>
      <c r="E339" s="99"/>
    </row>
    <row r="340" ht="13.55" customHeight="1">
      <c r="A340" s="226">
        <v>301191</v>
      </c>
      <c r="B340" t="s" s="227">
        <v>1036</v>
      </c>
      <c r="C340" s="99"/>
      <c r="D340" s="99"/>
      <c r="E340" s="99"/>
    </row>
    <row r="341" ht="13.55" customHeight="1">
      <c r="A341" s="226">
        <v>301224</v>
      </c>
      <c r="B341" t="s" s="227">
        <v>1036</v>
      </c>
      <c r="C341" s="99"/>
      <c r="D341" s="99"/>
      <c r="E341" s="99"/>
    </row>
    <row r="342" ht="13.55" customHeight="1">
      <c r="A342" s="226">
        <v>301404</v>
      </c>
      <c r="B342" t="s" s="227">
        <v>1036</v>
      </c>
      <c r="C342" s="99"/>
      <c r="D342" s="99"/>
      <c r="E342" s="99"/>
    </row>
    <row r="343" ht="13.55" customHeight="1">
      <c r="A343" s="226">
        <v>301413</v>
      </c>
      <c r="B343" t="s" s="227">
        <v>1036</v>
      </c>
      <c r="C343" s="99"/>
      <c r="D343" s="99"/>
      <c r="E343" s="99"/>
    </row>
    <row r="344" ht="13.55" customHeight="1">
      <c r="A344" s="226">
        <v>301452</v>
      </c>
      <c r="B344" t="s" s="227">
        <v>1035</v>
      </c>
      <c r="C344" s="99"/>
      <c r="D344" s="99"/>
      <c r="E344" s="99"/>
    </row>
    <row r="345" ht="13.55" customHeight="1">
      <c r="A345" s="226">
        <v>361881</v>
      </c>
      <c r="B345" t="s" s="227">
        <v>18</v>
      </c>
      <c r="C345" s="99"/>
      <c r="D345" s="99"/>
      <c r="E345" s="99"/>
    </row>
    <row r="346" ht="13.55" customHeight="1">
      <c r="A346" s="226">
        <v>362731</v>
      </c>
      <c r="B346" t="s" s="227">
        <v>18</v>
      </c>
      <c r="C346" s="99"/>
      <c r="D346" s="99"/>
      <c r="E346" s="99"/>
    </row>
    <row r="347" ht="13.55" customHeight="1">
      <c r="A347" s="226">
        <v>363119</v>
      </c>
      <c r="B347" t="s" s="227">
        <v>1035</v>
      </c>
      <c r="C347" s="99"/>
      <c r="D347" s="99"/>
      <c r="E347" s="99"/>
    </row>
    <row r="348" ht="13.55" customHeight="1">
      <c r="A348" s="226">
        <v>410134</v>
      </c>
      <c r="B348" t="s" s="227">
        <v>1035</v>
      </c>
      <c r="C348" s="99"/>
      <c r="D348" s="99"/>
      <c r="E348" s="99"/>
    </row>
    <row r="349" ht="13.55" customHeight="1">
      <c r="A349" s="226">
        <v>412676</v>
      </c>
      <c r="B349" t="s" s="227">
        <v>1035</v>
      </c>
      <c r="C349" s="99"/>
      <c r="D349" s="99"/>
      <c r="E349" s="99"/>
    </row>
    <row r="350" ht="13.55" customHeight="1">
      <c r="A350" s="226">
        <v>414409</v>
      </c>
      <c r="B350" t="s" s="227">
        <v>18</v>
      </c>
      <c r="C350" s="99"/>
      <c r="D350" s="99"/>
      <c r="E350" s="99"/>
    </row>
    <row r="351" ht="13.55" customHeight="1">
      <c r="A351" s="226">
        <v>416255</v>
      </c>
      <c r="B351" t="s" s="227">
        <v>1035</v>
      </c>
      <c r="C351" s="99"/>
      <c r="D351" s="99"/>
      <c r="E351" s="99"/>
    </row>
    <row r="352" ht="13.55" customHeight="1">
      <c r="A352" s="226">
        <v>432001</v>
      </c>
      <c r="B352" t="s" s="227">
        <v>1037</v>
      </c>
      <c r="C352" s="99"/>
      <c r="D352" s="99"/>
      <c r="E352" s="99"/>
    </row>
    <row r="353" ht="13.55" customHeight="1">
      <c r="A353" s="226">
        <v>447078</v>
      </c>
      <c r="B353" t="s" s="227">
        <v>1036</v>
      </c>
      <c r="C353" s="99"/>
      <c r="D353" s="99"/>
      <c r="E353" s="99"/>
    </row>
    <row r="354" ht="13.55" customHeight="1">
      <c r="A354" s="226">
        <v>447995</v>
      </c>
      <c r="B354" t="s" s="227">
        <v>1036</v>
      </c>
      <c r="C354" s="99"/>
      <c r="D354" s="99"/>
      <c r="E354" s="99"/>
    </row>
    <row r="355" ht="13.55" customHeight="1">
      <c r="A355" s="226">
        <v>451484</v>
      </c>
      <c r="B355" t="s" s="227">
        <v>1035</v>
      </c>
      <c r="C355" s="99"/>
      <c r="D355" s="99"/>
      <c r="E355" s="99"/>
    </row>
    <row r="356" ht="13.55" customHeight="1">
      <c r="A356" s="226">
        <v>457440</v>
      </c>
      <c r="B356" t="s" s="227">
        <v>18</v>
      </c>
      <c r="C356" s="99"/>
      <c r="D356" s="99"/>
      <c r="E356" s="99"/>
    </row>
    <row r="357" ht="13.55" customHeight="1">
      <c r="A357" s="226">
        <v>459917</v>
      </c>
      <c r="B357" t="s" s="227">
        <v>1035</v>
      </c>
      <c r="C357" s="99"/>
      <c r="D357" s="99"/>
      <c r="E357" s="99"/>
    </row>
    <row r="358" ht="13.55" customHeight="1">
      <c r="A358" s="226">
        <v>461558</v>
      </c>
      <c r="B358" t="s" s="227">
        <v>1035</v>
      </c>
      <c r="C358" s="99"/>
      <c r="D358" s="99"/>
      <c r="E358" s="99"/>
    </row>
    <row r="359" ht="13.55" customHeight="1">
      <c r="A359" s="226">
        <v>461624</v>
      </c>
      <c r="B359" t="s" s="227">
        <v>1035</v>
      </c>
      <c r="C359" s="99"/>
      <c r="D359" s="99"/>
      <c r="E359" s="99"/>
    </row>
    <row r="360" ht="13.55" customHeight="1">
      <c r="A360" s="226">
        <v>461632</v>
      </c>
      <c r="B360" t="s" s="227">
        <v>1035</v>
      </c>
      <c r="C360" s="99"/>
      <c r="D360" s="99"/>
      <c r="E360" s="99"/>
    </row>
    <row r="361" ht="13.55" customHeight="1">
      <c r="A361" s="226">
        <v>470336</v>
      </c>
      <c r="B361" t="s" s="227">
        <v>1036</v>
      </c>
      <c r="C361" s="99"/>
      <c r="D361" s="99"/>
      <c r="E361" s="99"/>
    </row>
    <row r="362" ht="13.55" customHeight="1">
      <c r="A362" s="226">
        <v>470625</v>
      </c>
      <c r="B362" t="s" s="227">
        <v>1036</v>
      </c>
      <c r="C362" s="99"/>
      <c r="D362" s="99"/>
      <c r="E362" s="99"/>
    </row>
    <row r="363" ht="13.55" customHeight="1">
      <c r="A363" s="226">
        <v>471581</v>
      </c>
      <c r="B363" t="s" s="227">
        <v>1035</v>
      </c>
      <c r="C363" s="99"/>
      <c r="D363" s="99"/>
      <c r="E363" s="99"/>
    </row>
    <row r="364" ht="13.55" customHeight="1">
      <c r="A364" s="226">
        <v>471599</v>
      </c>
      <c r="B364" t="s" s="227">
        <v>1035</v>
      </c>
      <c r="C364" s="99"/>
      <c r="D364" s="99"/>
      <c r="E364" s="99"/>
    </row>
    <row r="365" ht="13.55" customHeight="1">
      <c r="A365" s="226">
        <v>472175</v>
      </c>
      <c r="B365" t="s" s="227">
        <v>1036</v>
      </c>
      <c r="C365" s="99"/>
      <c r="D365" s="99"/>
      <c r="E365" s="99"/>
    </row>
    <row r="366" ht="13.55" customHeight="1">
      <c r="A366" s="226">
        <v>473868</v>
      </c>
      <c r="B366" t="s" s="227">
        <v>1035</v>
      </c>
      <c r="C366" s="99"/>
      <c r="D366" s="99"/>
      <c r="E366" s="99"/>
    </row>
    <row r="367" ht="13.55" customHeight="1">
      <c r="A367" s="226">
        <v>477869</v>
      </c>
      <c r="B367" t="s" s="227">
        <v>1035</v>
      </c>
      <c r="C367" s="99"/>
      <c r="D367" s="99"/>
      <c r="E367" s="99"/>
    </row>
    <row r="368" ht="13.55" customHeight="1">
      <c r="A368" s="226">
        <v>480269</v>
      </c>
      <c r="B368" t="s" s="227">
        <v>18</v>
      </c>
      <c r="C368" s="99"/>
      <c r="D368" s="99"/>
      <c r="E368" s="99"/>
    </row>
    <row r="369" ht="13.55" customHeight="1">
      <c r="A369" s="226">
        <v>480327</v>
      </c>
      <c r="B369" t="s" s="227">
        <v>18</v>
      </c>
      <c r="C369" s="99"/>
      <c r="D369" s="99"/>
      <c r="E369" s="99"/>
    </row>
    <row r="370" ht="13.55" customHeight="1">
      <c r="A370" s="226">
        <v>480814</v>
      </c>
      <c r="B370" t="s" s="227">
        <v>18</v>
      </c>
      <c r="C370" s="99"/>
      <c r="D370" s="99"/>
      <c r="E370" s="99"/>
    </row>
    <row r="371" ht="13.55" customHeight="1">
      <c r="A371" s="226">
        <v>480848</v>
      </c>
      <c r="B371" t="s" s="227">
        <v>18</v>
      </c>
      <c r="C371" s="99"/>
      <c r="D371" s="99"/>
      <c r="E371" s="99"/>
    </row>
    <row r="372" ht="13.55" customHeight="1">
      <c r="A372" s="226">
        <v>485391</v>
      </c>
      <c r="B372" t="s" s="227">
        <v>18</v>
      </c>
      <c r="C372" s="99"/>
      <c r="D372" s="99"/>
      <c r="E372" s="99"/>
    </row>
    <row r="373" ht="13.55" customHeight="1">
      <c r="A373" s="226">
        <v>490060</v>
      </c>
      <c r="B373" t="s" s="227">
        <v>1036</v>
      </c>
      <c r="C373" s="99"/>
      <c r="D373" s="99"/>
      <c r="E373" s="99"/>
    </row>
    <row r="374" ht="13.55" customHeight="1">
      <c r="A374" s="226">
        <v>494294</v>
      </c>
      <c r="B374" t="s" s="227">
        <v>18</v>
      </c>
      <c r="C374" s="99"/>
      <c r="D374" s="99"/>
      <c r="E374" s="99"/>
    </row>
    <row r="375" ht="13.55" customHeight="1">
      <c r="A375" s="226">
        <v>494302</v>
      </c>
      <c r="B375" t="s" s="227">
        <v>18</v>
      </c>
      <c r="C375" s="99"/>
      <c r="D375" s="99"/>
      <c r="E375" s="99"/>
    </row>
    <row r="376" ht="13.55" customHeight="1">
      <c r="A376" s="226">
        <v>501707</v>
      </c>
      <c r="B376" t="s" s="227">
        <v>1035</v>
      </c>
      <c r="C376" s="99"/>
      <c r="D376" s="99"/>
      <c r="E376" s="99"/>
    </row>
    <row r="377" ht="13.55" customHeight="1">
      <c r="A377" s="226">
        <v>544460</v>
      </c>
      <c r="B377" t="s" s="227">
        <v>1035</v>
      </c>
      <c r="C377" s="99"/>
      <c r="D377" s="99"/>
      <c r="E377" s="99"/>
    </row>
    <row r="378" ht="13.55" customHeight="1">
      <c r="A378" s="226">
        <v>556608</v>
      </c>
      <c r="B378" t="s" s="227">
        <v>18</v>
      </c>
      <c r="C378" s="99"/>
      <c r="D378" s="99"/>
      <c r="E378" s="99"/>
    </row>
    <row r="379" ht="13.55" customHeight="1">
      <c r="A379" s="226">
        <v>557454</v>
      </c>
      <c r="B379" t="s" s="227">
        <v>1035</v>
      </c>
      <c r="C379" s="99"/>
      <c r="D379" s="99"/>
      <c r="E379" s="99"/>
    </row>
    <row r="380" ht="13.55" customHeight="1">
      <c r="A380" s="226">
        <v>617738</v>
      </c>
      <c r="B380" t="s" s="227">
        <v>18</v>
      </c>
      <c r="C380" s="99"/>
      <c r="D380" s="99"/>
      <c r="E380" s="99"/>
    </row>
    <row r="381" ht="13.55" customHeight="1">
      <c r="A381" s="226">
        <v>617845</v>
      </c>
      <c r="B381" t="s" s="227">
        <v>18</v>
      </c>
      <c r="C381" s="99"/>
      <c r="D381" s="99"/>
      <c r="E381" s="99"/>
    </row>
    <row r="382" ht="13.55" customHeight="1">
      <c r="A382" s="226">
        <v>619510</v>
      </c>
      <c r="B382" t="s" s="227">
        <v>18</v>
      </c>
      <c r="C382" s="99"/>
      <c r="D382" s="99"/>
      <c r="E382" s="99"/>
    </row>
    <row r="383" ht="13.55" customHeight="1">
      <c r="A383" s="226">
        <v>631291</v>
      </c>
      <c r="B383" t="s" s="227">
        <v>1035</v>
      </c>
      <c r="C383" s="99"/>
      <c r="D383" s="99"/>
      <c r="E383" s="99"/>
    </row>
    <row r="384" ht="13.55" customHeight="1">
      <c r="A384" s="226">
        <v>641357</v>
      </c>
      <c r="B384" t="s" s="227">
        <v>1035</v>
      </c>
      <c r="C384" s="99"/>
      <c r="D384" s="99"/>
      <c r="E384" s="99"/>
    </row>
    <row r="385" ht="13.55" customHeight="1">
      <c r="A385" s="226">
        <v>641993</v>
      </c>
      <c r="B385" t="s" s="227">
        <v>18</v>
      </c>
      <c r="C385" s="99"/>
      <c r="D385" s="99"/>
      <c r="E385" s="99"/>
    </row>
    <row r="386" ht="13.55" customHeight="1">
      <c r="A386" s="226">
        <v>645150</v>
      </c>
      <c r="B386" t="s" s="227">
        <v>1036</v>
      </c>
      <c r="C386" s="99"/>
      <c r="D386" s="99"/>
      <c r="E386" s="99"/>
    </row>
    <row r="387" ht="13.55" customHeight="1">
      <c r="A387" s="226">
        <v>645762</v>
      </c>
      <c r="B387" t="s" s="227">
        <v>1036</v>
      </c>
      <c r="C387" s="99"/>
      <c r="D387" s="99"/>
      <c r="E387" s="99"/>
    </row>
    <row r="388" ht="13.55" customHeight="1">
      <c r="A388" s="226">
        <v>647279</v>
      </c>
      <c r="B388" t="s" s="227">
        <v>1035</v>
      </c>
      <c r="C388" s="99"/>
      <c r="D388" s="99"/>
      <c r="E388" s="99"/>
    </row>
    <row r="389" ht="13.55" customHeight="1">
      <c r="A389" s="226">
        <v>667246</v>
      </c>
      <c r="B389" t="s" s="227">
        <v>1035</v>
      </c>
      <c r="C389" s="99"/>
      <c r="D389" s="99"/>
      <c r="E389" s="99"/>
    </row>
    <row r="390" ht="13.55" customHeight="1">
      <c r="A390" s="226">
        <v>668087</v>
      </c>
      <c r="B390" t="s" s="227">
        <v>1035</v>
      </c>
      <c r="C390" s="99"/>
      <c r="D390" s="99"/>
      <c r="E390" s="99"/>
    </row>
    <row r="391" ht="13.55" customHeight="1">
      <c r="A391" s="226">
        <v>675371</v>
      </c>
      <c r="B391" t="s" s="227">
        <v>1035</v>
      </c>
      <c r="C391" s="99"/>
      <c r="D391" s="99"/>
      <c r="E391" s="99"/>
    </row>
    <row r="392" ht="13.55" customHeight="1">
      <c r="A392" s="226">
        <v>686584</v>
      </c>
      <c r="B392" t="s" s="227">
        <v>18</v>
      </c>
      <c r="C392" s="99"/>
      <c r="D392" s="99"/>
      <c r="E392" s="99"/>
    </row>
    <row r="393" ht="13.55" customHeight="1">
      <c r="A393" s="226">
        <v>694380</v>
      </c>
      <c r="B393" t="s" s="227">
        <v>18</v>
      </c>
      <c r="C393" s="99"/>
      <c r="D393" s="99"/>
      <c r="E393" s="99"/>
    </row>
    <row r="394" ht="13.55" customHeight="1">
      <c r="A394" s="226">
        <v>786475</v>
      </c>
      <c r="B394" t="s" s="227">
        <v>1035</v>
      </c>
      <c r="C394" s="99"/>
      <c r="D394" s="99"/>
      <c r="E394" s="99"/>
    </row>
    <row r="395" ht="13.55" customHeight="1">
      <c r="A395" s="226">
        <v>786780</v>
      </c>
      <c r="B395" t="s" s="227">
        <v>1035</v>
      </c>
      <c r="C395" s="99"/>
      <c r="D395" s="99"/>
      <c r="E395" s="99"/>
    </row>
    <row r="396" ht="13.55" customHeight="1">
      <c r="A396" s="226">
        <v>788596</v>
      </c>
      <c r="B396" t="s" s="227">
        <v>18</v>
      </c>
      <c r="C396" s="99"/>
      <c r="D396" s="99"/>
      <c r="E396" s="99"/>
    </row>
    <row r="397" ht="13.55" customHeight="1">
      <c r="A397" s="226">
        <v>791772</v>
      </c>
      <c r="B397" t="s" s="227">
        <v>18</v>
      </c>
      <c r="C397" s="99"/>
      <c r="D397" s="99"/>
      <c r="E397" s="99"/>
    </row>
    <row r="398" ht="13.55" customHeight="1">
      <c r="A398" s="226">
        <v>792226</v>
      </c>
      <c r="B398" t="s" s="227">
        <v>18</v>
      </c>
      <c r="C398" s="99"/>
      <c r="D398" s="99"/>
      <c r="E398" s="99"/>
    </row>
    <row r="399" ht="13.55" customHeight="1">
      <c r="A399" s="226">
        <v>792622</v>
      </c>
      <c r="B399" t="s" s="227">
        <v>18</v>
      </c>
      <c r="C399" s="99"/>
      <c r="D399" s="99"/>
      <c r="E399" s="99"/>
    </row>
    <row r="400" ht="13.55" customHeight="1">
      <c r="A400" s="226">
        <v>800079</v>
      </c>
      <c r="B400" t="s" s="227">
        <v>18</v>
      </c>
      <c r="C400" s="99"/>
      <c r="D400" s="99"/>
      <c r="E400" s="99"/>
    </row>
    <row r="401" ht="13.55" customHeight="1">
      <c r="A401" s="226">
        <v>800398</v>
      </c>
      <c r="B401" t="s" s="227">
        <v>18</v>
      </c>
      <c r="C401" s="99"/>
      <c r="D401" s="99"/>
      <c r="E401" s="99"/>
    </row>
    <row r="402" ht="13.55" customHeight="1">
      <c r="A402" s="226">
        <v>801357</v>
      </c>
      <c r="B402" t="s" s="227">
        <v>1035</v>
      </c>
      <c r="C402" s="99"/>
      <c r="D402" s="99"/>
      <c r="E402" s="99"/>
    </row>
    <row r="403" ht="13.55" customHeight="1">
      <c r="A403" s="226">
        <v>801373</v>
      </c>
      <c r="B403" t="s" s="227">
        <v>1035</v>
      </c>
      <c r="C403" s="99"/>
      <c r="D403" s="99"/>
      <c r="E403" s="99"/>
    </row>
    <row r="404" ht="13.55" customHeight="1">
      <c r="A404" s="226">
        <v>802003</v>
      </c>
      <c r="B404" t="s" s="227">
        <v>1037</v>
      </c>
      <c r="C404" s="99"/>
      <c r="D404" s="99"/>
      <c r="E404" s="99"/>
    </row>
    <row r="405" ht="13.55" customHeight="1">
      <c r="A405" s="226">
        <v>803395</v>
      </c>
      <c r="B405" t="s" s="227">
        <v>1036</v>
      </c>
      <c r="C405" s="99"/>
      <c r="D405" s="99"/>
      <c r="E405" s="99"/>
    </row>
    <row r="406" ht="13.55" customHeight="1">
      <c r="A406" s="226">
        <v>803684</v>
      </c>
      <c r="B406" t="s" s="227">
        <v>1035</v>
      </c>
      <c r="C406" s="99"/>
      <c r="D406" s="99"/>
      <c r="E406" s="99"/>
    </row>
    <row r="407" ht="13.55" customHeight="1">
      <c r="A407" s="226">
        <v>804781</v>
      </c>
      <c r="B407" t="s" s="227">
        <v>1035</v>
      </c>
      <c r="C407" s="99"/>
      <c r="D407" s="99"/>
      <c r="E407" s="99"/>
    </row>
    <row r="408" ht="13.55" customHeight="1">
      <c r="A408" s="226">
        <v>805358</v>
      </c>
      <c r="B408" t="s" s="227">
        <v>1035</v>
      </c>
      <c r="C408" s="99"/>
      <c r="D408" s="99"/>
      <c r="E408" s="99"/>
    </row>
    <row r="409" ht="13.55" customHeight="1">
      <c r="A409" s="226">
        <v>811514</v>
      </c>
      <c r="B409" t="s" s="227">
        <v>18</v>
      </c>
      <c r="C409" s="99"/>
      <c r="D409" s="99"/>
      <c r="E409" s="99"/>
    </row>
    <row r="410" ht="13.55" customHeight="1">
      <c r="A410" s="226">
        <v>817724</v>
      </c>
      <c r="B410" t="s" s="227">
        <v>18</v>
      </c>
      <c r="C410" s="99"/>
      <c r="D410" s="99"/>
      <c r="E410" s="99"/>
    </row>
    <row r="411" ht="13.55" customHeight="1">
      <c r="A411" s="226">
        <v>818617</v>
      </c>
      <c r="B411" t="s" s="227">
        <v>1036</v>
      </c>
      <c r="C411" s="99"/>
      <c r="D411" s="99"/>
      <c r="E411" s="99"/>
    </row>
    <row r="412" ht="13.55" customHeight="1">
      <c r="A412" s="226">
        <v>822483</v>
      </c>
      <c r="B412" t="s" s="227">
        <v>1035</v>
      </c>
      <c r="C412" s="99"/>
      <c r="D412" s="99"/>
      <c r="E412" s="99"/>
    </row>
    <row r="413" ht="13.55" customHeight="1">
      <c r="A413" s="226">
        <v>847574</v>
      </c>
      <c r="B413" t="s" s="227">
        <v>18</v>
      </c>
      <c r="C413" s="99"/>
      <c r="D413" s="99"/>
      <c r="E413" s="99"/>
    </row>
    <row r="414" ht="13.55" customHeight="1">
      <c r="A414" s="226">
        <v>848242</v>
      </c>
      <c r="B414" t="s" s="227">
        <v>18</v>
      </c>
      <c r="C414" s="99"/>
      <c r="D414" s="99"/>
      <c r="E414" s="99"/>
    </row>
    <row r="415" ht="13.55" customHeight="1">
      <c r="A415" s="226">
        <v>855677</v>
      </c>
      <c r="B415" t="s" s="227">
        <v>1035</v>
      </c>
      <c r="C415" s="99"/>
      <c r="D415" s="99"/>
      <c r="E415" s="99"/>
    </row>
    <row r="416" ht="13.55" customHeight="1">
      <c r="A416" s="226">
        <v>859066</v>
      </c>
      <c r="B416" t="s" s="227">
        <v>1035</v>
      </c>
      <c r="C416" s="99"/>
      <c r="D416" s="99"/>
      <c r="E416" s="99"/>
    </row>
    <row r="417" ht="13.55" customHeight="1">
      <c r="A417" s="226">
        <v>859074</v>
      </c>
      <c r="B417" t="s" s="227">
        <v>1035</v>
      </c>
      <c r="C417" s="99"/>
      <c r="D417" s="99"/>
      <c r="E417" s="99"/>
    </row>
    <row r="418" ht="13.55" customHeight="1">
      <c r="A418" s="226">
        <v>859678</v>
      </c>
      <c r="B418" t="s" s="227">
        <v>1035</v>
      </c>
      <c r="C418" s="99"/>
      <c r="D418" s="99"/>
      <c r="E418" s="99"/>
    </row>
    <row r="419" ht="13.55" customHeight="1">
      <c r="A419" s="226">
        <v>860999</v>
      </c>
      <c r="B419" t="s" s="227">
        <v>1035</v>
      </c>
      <c r="C419" s="99"/>
      <c r="D419" s="99"/>
      <c r="E419" s="99"/>
    </row>
    <row r="420" ht="13.55" customHeight="1">
      <c r="A420" s="226">
        <v>866939</v>
      </c>
      <c r="B420" t="s" s="227">
        <v>1036</v>
      </c>
      <c r="C420" s="99"/>
      <c r="D420" s="99"/>
      <c r="E420" s="99"/>
    </row>
    <row r="421" ht="13.55" customHeight="1">
      <c r="A421" s="226">
        <v>869394</v>
      </c>
      <c r="B421" t="s" s="227">
        <v>1035</v>
      </c>
      <c r="C421" s="99"/>
      <c r="D421" s="99"/>
      <c r="E421" s="99"/>
    </row>
    <row r="422" ht="13.55" customHeight="1">
      <c r="A422" s="226">
        <v>870226</v>
      </c>
      <c r="B422" t="s" s="227">
        <v>1035</v>
      </c>
      <c r="C422" s="99"/>
      <c r="D422" s="99"/>
      <c r="E422" s="99"/>
    </row>
    <row r="423" ht="13.55" customHeight="1">
      <c r="A423" s="226">
        <v>873493</v>
      </c>
      <c r="B423" t="s" s="227">
        <v>1035</v>
      </c>
      <c r="C423" s="99"/>
      <c r="D423" s="99"/>
      <c r="E423" s="99"/>
    </row>
    <row r="424" ht="13.55" customHeight="1">
      <c r="A424" s="226">
        <v>873778</v>
      </c>
      <c r="B424" t="s" s="227">
        <v>1035</v>
      </c>
      <c r="C424" s="99"/>
      <c r="D424" s="99"/>
      <c r="E424" s="99"/>
    </row>
    <row r="425" ht="13.55" customHeight="1">
      <c r="A425" s="226">
        <v>874530</v>
      </c>
      <c r="B425" t="s" s="227">
        <v>1036</v>
      </c>
      <c r="C425" s="99"/>
      <c r="D425" s="99"/>
      <c r="E425" s="99"/>
    </row>
    <row r="426" ht="13.55" customHeight="1">
      <c r="A426" s="226">
        <v>900003</v>
      </c>
      <c r="B426" t="s" s="227">
        <v>1037</v>
      </c>
      <c r="C426" s="99"/>
      <c r="D426" s="99"/>
      <c r="E426" s="99"/>
    </row>
    <row r="427" ht="13.55" customHeight="1">
      <c r="A427" s="226">
        <v>900045</v>
      </c>
      <c r="B427" t="s" s="227">
        <v>1037</v>
      </c>
      <c r="C427" s="99"/>
      <c r="D427" s="99"/>
      <c r="E427" s="99"/>
    </row>
    <row r="428" ht="13.55" customHeight="1">
      <c r="A428" s="226">
        <v>900048</v>
      </c>
      <c r="B428" t="s" s="227">
        <v>1037</v>
      </c>
      <c r="C428" s="99"/>
      <c r="D428" s="99"/>
      <c r="E428" s="99"/>
    </row>
    <row r="429" ht="13.55" customHeight="1">
      <c r="A429" s="226">
        <v>900051</v>
      </c>
      <c r="B429" t="s" s="227">
        <v>1037</v>
      </c>
      <c r="C429" s="99"/>
      <c r="D429" s="99"/>
      <c r="E429" s="99"/>
    </row>
    <row r="430" ht="13.55" customHeight="1">
      <c r="A430" s="226">
        <v>900055</v>
      </c>
      <c r="B430" t="s" s="227">
        <v>1037</v>
      </c>
      <c r="C430" s="99"/>
      <c r="D430" s="99"/>
      <c r="E430" s="99"/>
    </row>
    <row r="431" ht="13.55" customHeight="1">
      <c r="A431" s="226">
        <v>900063</v>
      </c>
      <c r="B431" t="s" s="227">
        <v>1037</v>
      </c>
      <c r="C431" s="99"/>
      <c r="D431" s="99"/>
      <c r="E431" s="99"/>
    </row>
    <row r="432" ht="13.55" customHeight="1">
      <c r="A432" s="226">
        <v>900070</v>
      </c>
      <c r="B432" t="s" s="227">
        <v>1037</v>
      </c>
      <c r="C432" s="99"/>
      <c r="D432" s="99"/>
      <c r="E432" s="99"/>
    </row>
    <row r="433" ht="13.55" customHeight="1">
      <c r="A433" s="226">
        <v>900071</v>
      </c>
      <c r="B433" t="s" s="227">
        <v>1037</v>
      </c>
      <c r="C433" s="99"/>
      <c r="D433" s="99"/>
      <c r="E433" s="99"/>
    </row>
    <row r="434" ht="13.55" customHeight="1">
      <c r="A434" s="226">
        <v>900071</v>
      </c>
      <c r="B434" t="s" s="227">
        <v>1035</v>
      </c>
      <c r="C434" s="99"/>
      <c r="D434" s="99"/>
      <c r="E434" s="99"/>
    </row>
    <row r="435" ht="13.55" customHeight="1">
      <c r="A435" s="226">
        <v>900072</v>
      </c>
      <c r="B435" t="s" s="227">
        <v>1037</v>
      </c>
      <c r="C435" s="99"/>
      <c r="D435" s="99"/>
      <c r="E435" s="99"/>
    </row>
    <row r="436" ht="13.55" customHeight="1">
      <c r="A436" s="226">
        <v>900075</v>
      </c>
      <c r="B436" t="s" s="227">
        <v>1037</v>
      </c>
      <c r="C436" s="99"/>
      <c r="D436" s="99"/>
      <c r="E436" s="99"/>
    </row>
    <row r="437" ht="13.55" customHeight="1">
      <c r="A437" s="226">
        <v>900077</v>
      </c>
      <c r="B437" t="s" s="227">
        <v>1037</v>
      </c>
      <c r="C437" s="99"/>
      <c r="D437" s="99"/>
      <c r="E437" s="99"/>
    </row>
    <row r="438" ht="13.55" customHeight="1">
      <c r="A438" s="226">
        <v>900078</v>
      </c>
      <c r="B438" t="s" s="227">
        <v>1037</v>
      </c>
      <c r="C438" s="99"/>
      <c r="D438" s="99"/>
      <c r="E438" s="99"/>
    </row>
    <row r="439" ht="13.55" customHeight="1">
      <c r="A439" s="226">
        <v>900086</v>
      </c>
      <c r="B439" t="s" s="227">
        <v>1037</v>
      </c>
      <c r="C439" s="99"/>
      <c r="D439" s="99"/>
      <c r="E439" s="99"/>
    </row>
    <row r="440" ht="13.55" customHeight="1">
      <c r="A440" s="226">
        <v>900089</v>
      </c>
      <c r="B440" t="s" s="227">
        <v>1037</v>
      </c>
      <c r="C440" s="99"/>
      <c r="D440" s="99"/>
      <c r="E440" s="99"/>
    </row>
    <row r="441" ht="13.55" customHeight="1">
      <c r="A441" s="226">
        <v>900091</v>
      </c>
      <c r="B441" t="s" s="227">
        <v>1037</v>
      </c>
      <c r="C441" s="99"/>
      <c r="D441" s="99"/>
      <c r="E441" s="99"/>
    </row>
    <row r="442" ht="13.55" customHeight="1">
      <c r="A442" s="226">
        <v>900093</v>
      </c>
      <c r="B442" t="s" s="227">
        <v>1037</v>
      </c>
      <c r="C442" s="99"/>
      <c r="D442" s="99"/>
      <c r="E442" s="99"/>
    </row>
    <row r="443" ht="13.55" customHeight="1">
      <c r="A443" s="226">
        <v>900095</v>
      </c>
      <c r="B443" t="s" s="227">
        <v>1037</v>
      </c>
      <c r="C443" s="99"/>
      <c r="D443" s="99"/>
      <c r="E443" s="99"/>
    </row>
    <row r="444" ht="13.55" customHeight="1">
      <c r="A444" s="226">
        <v>900096</v>
      </c>
      <c r="B444" t="s" s="227">
        <v>1037</v>
      </c>
      <c r="C444" s="99"/>
      <c r="D444" s="99"/>
      <c r="E444" s="99"/>
    </row>
    <row r="445" ht="13.55" customHeight="1">
      <c r="A445" s="226">
        <v>900403</v>
      </c>
      <c r="B445" t="s" s="227">
        <v>1036</v>
      </c>
      <c r="C445" s="99"/>
      <c r="D445" s="99"/>
      <c r="E445" s="99"/>
    </row>
    <row r="446" ht="13.55" customHeight="1">
      <c r="A446" s="226">
        <v>902006</v>
      </c>
      <c r="B446" t="s" s="227">
        <v>1037</v>
      </c>
      <c r="C446" s="99"/>
      <c r="D446" s="99"/>
      <c r="E446" s="99"/>
    </row>
    <row r="447" ht="13.55" customHeight="1">
      <c r="A447" s="226">
        <v>902025</v>
      </c>
      <c r="B447" t="s" s="227">
        <v>1037</v>
      </c>
      <c r="C447" s="99"/>
      <c r="D447" s="99"/>
      <c r="E447" s="99"/>
    </row>
    <row r="448" ht="13.55" customHeight="1">
      <c r="A448" s="226">
        <v>902086</v>
      </c>
      <c r="B448" t="s" s="227">
        <v>1037</v>
      </c>
      <c r="C448" s="99"/>
      <c r="D448" s="99"/>
      <c r="E448" s="99"/>
    </row>
    <row r="449" ht="13.55" customHeight="1">
      <c r="A449" s="226">
        <v>902129</v>
      </c>
      <c r="B449" t="s" s="227">
        <v>1037</v>
      </c>
      <c r="C449" s="99"/>
      <c r="D449" s="99"/>
      <c r="E449" s="99"/>
    </row>
    <row r="450" ht="13.55" customHeight="1">
      <c r="A450" s="226">
        <v>902136</v>
      </c>
      <c r="B450" t="s" s="227">
        <v>1037</v>
      </c>
      <c r="C450" s="99"/>
      <c r="D450" s="99"/>
      <c r="E450" s="99"/>
    </row>
    <row r="451" ht="13.55" customHeight="1">
      <c r="A451" s="226">
        <v>902151</v>
      </c>
      <c r="B451" t="s" s="227">
        <v>1037</v>
      </c>
      <c r="C451" s="99"/>
      <c r="D451" s="99"/>
      <c r="E451" s="99"/>
    </row>
    <row r="452" ht="13.55" customHeight="1">
      <c r="A452" s="226">
        <v>902152</v>
      </c>
      <c r="B452" t="s" s="227">
        <v>1037</v>
      </c>
      <c r="C452" s="99"/>
      <c r="D452" s="99"/>
      <c r="E452" s="99"/>
    </row>
    <row r="453" ht="13.55" customHeight="1">
      <c r="A453" s="226">
        <v>902170</v>
      </c>
      <c r="B453" t="s" s="227">
        <v>1037</v>
      </c>
      <c r="C453" s="99"/>
      <c r="D453" s="99"/>
      <c r="E453" s="99"/>
    </row>
    <row r="454" ht="13.55" customHeight="1">
      <c r="A454" s="226">
        <v>902171</v>
      </c>
      <c r="B454" t="s" s="227">
        <v>1037</v>
      </c>
      <c r="C454" s="99"/>
      <c r="D454" s="99"/>
      <c r="E454" s="99"/>
    </row>
    <row r="455" ht="13.55" customHeight="1">
      <c r="A455" s="226">
        <v>902173</v>
      </c>
      <c r="B455" t="s" s="227">
        <v>1037</v>
      </c>
      <c r="C455" s="99"/>
      <c r="D455" s="99"/>
      <c r="E455" s="99"/>
    </row>
    <row r="456" ht="13.55" customHeight="1">
      <c r="A456" s="226">
        <v>902175</v>
      </c>
      <c r="B456" t="s" s="227">
        <v>1037</v>
      </c>
      <c r="C456" s="99"/>
      <c r="D456" s="99"/>
      <c r="E456" s="99"/>
    </row>
    <row r="457" ht="13.55" customHeight="1">
      <c r="A457" s="226">
        <v>902176</v>
      </c>
      <c r="B457" t="s" s="227">
        <v>1037</v>
      </c>
      <c r="C457" s="99"/>
      <c r="D457" s="99"/>
      <c r="E457" s="99"/>
    </row>
    <row r="458" ht="13.55" customHeight="1">
      <c r="A458" s="226">
        <v>902177</v>
      </c>
      <c r="B458" t="s" s="227">
        <v>1037</v>
      </c>
      <c r="C458" s="99"/>
      <c r="D458" s="99"/>
      <c r="E458" s="99"/>
    </row>
    <row r="459" ht="13.55" customHeight="1">
      <c r="A459" s="226">
        <v>902179</v>
      </c>
      <c r="B459" t="s" s="227">
        <v>1037</v>
      </c>
      <c r="C459" s="99"/>
      <c r="D459" s="99"/>
      <c r="E459" s="99"/>
    </row>
    <row r="460" ht="13.55" customHeight="1">
      <c r="A460" s="226">
        <v>902180</v>
      </c>
      <c r="B460" t="s" s="227">
        <v>1037</v>
      </c>
      <c r="C460" s="99"/>
      <c r="D460" s="99"/>
      <c r="E460" s="99"/>
    </row>
    <row r="461" ht="13.55" customHeight="1">
      <c r="A461" s="226">
        <v>902182</v>
      </c>
      <c r="B461" t="s" s="227">
        <v>1037</v>
      </c>
      <c r="C461" s="99"/>
      <c r="D461" s="99"/>
      <c r="E461" s="99"/>
    </row>
    <row r="462" ht="13.55" customHeight="1">
      <c r="A462" s="226">
        <v>902184</v>
      </c>
      <c r="B462" t="s" s="227">
        <v>1037</v>
      </c>
      <c r="C462" s="99"/>
      <c r="D462" s="99"/>
      <c r="E462" s="99"/>
    </row>
    <row r="463" ht="13.55" customHeight="1">
      <c r="A463" s="226">
        <v>902187</v>
      </c>
      <c r="B463" t="s" s="227">
        <v>1037</v>
      </c>
      <c r="C463" s="99"/>
      <c r="D463" s="99"/>
      <c r="E463" s="99"/>
    </row>
    <row r="464" ht="13.55" customHeight="1">
      <c r="A464" s="226">
        <v>902188</v>
      </c>
      <c r="B464" t="s" s="227">
        <v>1037</v>
      </c>
      <c r="C464" s="99"/>
      <c r="D464" s="99"/>
      <c r="E464" s="99"/>
    </row>
    <row r="465" ht="13.55" customHeight="1">
      <c r="A465" s="226">
        <v>902194</v>
      </c>
      <c r="B465" t="s" s="227">
        <v>1037</v>
      </c>
      <c r="C465" s="99"/>
      <c r="D465" s="99"/>
      <c r="E465" s="99"/>
    </row>
    <row r="466" ht="13.55" customHeight="1">
      <c r="A466" s="226">
        <v>902195</v>
      </c>
      <c r="B466" t="s" s="227">
        <v>1037</v>
      </c>
      <c r="C466" s="99"/>
      <c r="D466" s="99"/>
      <c r="E466" s="99"/>
    </row>
    <row r="467" ht="13.55" customHeight="1">
      <c r="A467" s="226">
        <v>902196</v>
      </c>
      <c r="B467" t="s" s="227">
        <v>1037</v>
      </c>
      <c r="C467" s="99"/>
      <c r="D467" s="99"/>
      <c r="E467" s="99"/>
    </row>
    <row r="468" ht="13.55" customHeight="1">
      <c r="A468" s="226">
        <v>902197</v>
      </c>
      <c r="B468" t="s" s="227">
        <v>1037</v>
      </c>
      <c r="C468" s="99"/>
      <c r="D468" s="99"/>
      <c r="E468" s="99"/>
    </row>
    <row r="469" ht="13.55" customHeight="1">
      <c r="A469" s="226">
        <v>902198</v>
      </c>
      <c r="B469" t="s" s="227">
        <v>1037</v>
      </c>
      <c r="C469" s="99"/>
      <c r="D469" s="99"/>
      <c r="E469" s="99"/>
    </row>
    <row r="470" ht="13.55" customHeight="1">
      <c r="A470" s="226">
        <v>902199</v>
      </c>
      <c r="B470" t="s" s="227">
        <v>1037</v>
      </c>
      <c r="C470" s="99"/>
      <c r="D470" s="99"/>
      <c r="E470" s="99"/>
    </row>
    <row r="471" ht="13.55" customHeight="1">
      <c r="A471" s="226">
        <v>902200</v>
      </c>
      <c r="B471" t="s" s="227">
        <v>1037</v>
      </c>
      <c r="C471" s="99"/>
      <c r="D471" s="99"/>
      <c r="E471" s="99"/>
    </row>
    <row r="472" ht="13.55" customHeight="1">
      <c r="A472" s="226">
        <v>902201</v>
      </c>
      <c r="B472" t="s" s="227">
        <v>1037</v>
      </c>
      <c r="C472" s="99"/>
      <c r="D472" s="99"/>
      <c r="E472" s="99"/>
    </row>
    <row r="473" ht="13.55" customHeight="1">
      <c r="A473" s="226">
        <v>902204</v>
      </c>
      <c r="B473" t="s" s="227">
        <v>1037</v>
      </c>
      <c r="C473" s="99"/>
      <c r="D473" s="99"/>
      <c r="E473" s="99"/>
    </row>
    <row r="474" ht="13.55" customHeight="1">
      <c r="A474" s="226">
        <v>902205</v>
      </c>
      <c r="B474" t="s" s="227">
        <v>1037</v>
      </c>
      <c r="C474" s="99"/>
      <c r="D474" s="99"/>
      <c r="E474" s="99"/>
    </row>
    <row r="475" ht="13.55" customHeight="1">
      <c r="A475" s="226">
        <v>902207</v>
      </c>
      <c r="B475" t="s" s="227">
        <v>1037</v>
      </c>
      <c r="C475" s="99"/>
      <c r="D475" s="99"/>
      <c r="E475" s="99"/>
    </row>
    <row r="476" ht="13.55" customHeight="1">
      <c r="A476" s="226">
        <v>902208</v>
      </c>
      <c r="B476" t="s" s="227">
        <v>1037</v>
      </c>
      <c r="C476" s="99"/>
      <c r="D476" s="99"/>
      <c r="E476" s="99"/>
    </row>
    <row r="477" ht="13.55" customHeight="1">
      <c r="A477" s="226">
        <v>910384</v>
      </c>
      <c r="B477" t="s" s="227">
        <v>1036</v>
      </c>
      <c r="C477" s="99"/>
      <c r="D477" s="99"/>
      <c r="E477" s="99"/>
    </row>
    <row r="478" ht="13.55" customHeight="1">
      <c r="A478" s="226">
        <v>910390</v>
      </c>
      <c r="B478" t="s" s="227">
        <v>1035</v>
      </c>
      <c r="C478" s="99"/>
      <c r="D478" s="99"/>
      <c r="E478" s="99"/>
    </row>
    <row r="479" ht="13.55" customHeight="1">
      <c r="A479" s="226">
        <v>920785</v>
      </c>
      <c r="B479" t="s" s="227">
        <v>1036</v>
      </c>
      <c r="C479" s="99"/>
      <c r="D479" s="99"/>
      <c r="E479" s="99"/>
    </row>
    <row r="480" ht="13.55" customHeight="1">
      <c r="A480" s="226">
        <v>930717</v>
      </c>
      <c r="B480" t="s" s="227">
        <v>18</v>
      </c>
      <c r="C480" s="99"/>
      <c r="D480" s="99"/>
      <c r="E480" s="99"/>
    </row>
    <row r="481" ht="13.55" customHeight="1">
      <c r="A481" s="226">
        <v>940549</v>
      </c>
      <c r="B481" t="s" s="227">
        <v>1035</v>
      </c>
      <c r="C481" s="99"/>
      <c r="D481" s="99"/>
      <c r="E481" s="99"/>
    </row>
    <row r="482" ht="13.55" customHeight="1">
      <c r="A482" s="226">
        <v>950373</v>
      </c>
      <c r="B482" t="s" s="227">
        <v>1036</v>
      </c>
      <c r="C482" s="99"/>
      <c r="D482" s="99"/>
      <c r="E482" s="99"/>
    </row>
    <row r="483" ht="13.55" customHeight="1">
      <c r="A483" s="226">
        <v>961256</v>
      </c>
      <c r="B483" t="s" s="227">
        <v>1035</v>
      </c>
      <c r="C483" s="99"/>
      <c r="D483" s="99"/>
      <c r="E483" s="99"/>
    </row>
    <row r="484" ht="13.55" customHeight="1">
      <c r="A484" s="226">
        <v>961589</v>
      </c>
      <c r="B484" t="s" s="227">
        <v>18</v>
      </c>
      <c r="C484" s="99"/>
      <c r="D484" s="99"/>
      <c r="E484" s="99"/>
    </row>
    <row r="485" ht="13.55" customHeight="1">
      <c r="A485" s="226">
        <v>961705</v>
      </c>
      <c r="B485" t="s" s="227">
        <v>18</v>
      </c>
      <c r="C485" s="99"/>
      <c r="D485" s="99"/>
      <c r="E485" s="99"/>
    </row>
    <row r="486" ht="13.55" customHeight="1">
      <c r="A486" s="226">
        <v>970355</v>
      </c>
      <c r="B486" t="s" s="227">
        <v>1035</v>
      </c>
      <c r="C486" s="99"/>
      <c r="D486" s="99"/>
      <c r="E486" s="99"/>
    </row>
    <row r="487" ht="13.55" customHeight="1">
      <c r="A487" s="226">
        <v>970541</v>
      </c>
      <c r="B487" t="s" s="227">
        <v>1036</v>
      </c>
      <c r="C487" s="99"/>
      <c r="D487" s="99"/>
      <c r="E487" s="99"/>
    </row>
    <row r="488" ht="13.55" customHeight="1">
      <c r="A488" s="226">
        <v>980397</v>
      </c>
      <c r="B488" t="s" s="227">
        <v>1036</v>
      </c>
      <c r="C488" s="99"/>
      <c r="D488" s="99"/>
      <c r="E488" s="99"/>
    </row>
    <row r="489" ht="13.55" customHeight="1">
      <c r="A489" s="226">
        <v>980619</v>
      </c>
      <c r="B489" t="s" s="227">
        <v>1036</v>
      </c>
      <c r="C489" s="99"/>
      <c r="D489" s="99"/>
      <c r="E489" s="99"/>
    </row>
    <row r="490" ht="13.55" customHeight="1">
      <c r="A490" s="226">
        <v>998263</v>
      </c>
      <c r="B490" t="s" s="227">
        <v>18</v>
      </c>
      <c r="C490" s="99"/>
      <c r="D490" s="99"/>
      <c r="E490" s="99"/>
    </row>
    <row r="491" ht="13.55" customHeight="1">
      <c r="A491" s="226">
        <v>998281</v>
      </c>
      <c r="B491" t="s" s="227">
        <v>18</v>
      </c>
      <c r="C491" s="99"/>
      <c r="D491" s="99"/>
      <c r="E491" s="99"/>
    </row>
    <row r="492" ht="13.55" customHeight="1">
      <c r="A492" s="226">
        <v>998655</v>
      </c>
      <c r="B492" t="s" s="227">
        <v>18</v>
      </c>
      <c r="C492" s="99"/>
      <c r="D492" s="99"/>
      <c r="E492" s="99"/>
    </row>
    <row r="493" ht="13.55" customHeight="1">
      <c r="A493" s="226">
        <v>100180</v>
      </c>
      <c r="B493" t="s" s="227">
        <v>1035</v>
      </c>
      <c r="C493" s="99"/>
      <c r="D493" s="99"/>
      <c r="E493" s="99"/>
    </row>
    <row r="494" ht="13.55" customHeight="1">
      <c r="A494" s="226">
        <v>10950</v>
      </c>
      <c r="B494" t="s" s="227">
        <v>18</v>
      </c>
      <c r="C494" s="99"/>
      <c r="D494" s="99"/>
      <c r="E494" s="99"/>
    </row>
    <row r="495" ht="13.55" customHeight="1">
      <c r="A495" s="226">
        <v>11530</v>
      </c>
      <c r="B495" t="s" s="227">
        <v>18</v>
      </c>
      <c r="C495" s="99"/>
      <c r="D495" s="99"/>
      <c r="E495" s="99"/>
    </row>
    <row r="496" ht="13.55" customHeight="1">
      <c r="A496" s="226">
        <v>11576</v>
      </c>
      <c r="B496" t="s" s="227">
        <v>1035</v>
      </c>
      <c r="C496" s="99"/>
      <c r="D496" s="99"/>
      <c r="E496" s="99"/>
    </row>
    <row r="497" ht="13.55" customHeight="1">
      <c r="A497" s="226">
        <v>11681</v>
      </c>
      <c r="B497" t="s" s="227">
        <v>18</v>
      </c>
      <c r="C497" s="99"/>
      <c r="D497" s="99"/>
      <c r="E497" s="99"/>
    </row>
    <row r="498" ht="13.55" customHeight="1">
      <c r="A498" s="226">
        <v>11718</v>
      </c>
      <c r="B498" t="s" s="227">
        <v>1035</v>
      </c>
      <c r="C498" s="99"/>
      <c r="D498" s="99"/>
      <c r="E498" s="99"/>
    </row>
    <row r="499" ht="13.55" customHeight="1">
      <c r="A499" s="226">
        <v>11720</v>
      </c>
      <c r="B499" t="s" s="227">
        <v>18</v>
      </c>
      <c r="C499" s="99"/>
      <c r="D499" s="99"/>
      <c r="E499" s="99"/>
    </row>
    <row r="500" ht="13.55" customHeight="1">
      <c r="A500" s="226">
        <v>11751</v>
      </c>
      <c r="B500" t="s" s="227">
        <v>1035</v>
      </c>
      <c r="C500" s="99"/>
      <c r="D500" s="99"/>
      <c r="E500" s="99"/>
    </row>
    <row r="501" ht="13.55" customHeight="1">
      <c r="A501" s="226">
        <v>12598</v>
      </c>
      <c r="B501" t="s" s="227">
        <v>1035</v>
      </c>
      <c r="C501" s="99"/>
      <c r="D501" s="99"/>
      <c r="E501" s="99"/>
    </row>
    <row r="502" ht="13.55" customHeight="1">
      <c r="A502" s="226">
        <v>133072</v>
      </c>
      <c r="B502" t="s" s="227">
        <v>1035</v>
      </c>
      <c r="C502" s="99"/>
      <c r="D502" s="99"/>
      <c r="E502" s="99"/>
    </row>
    <row r="503" ht="13.55" customHeight="1">
      <c r="A503" s="226">
        <v>133172</v>
      </c>
      <c r="B503" t="s" s="227">
        <v>1035</v>
      </c>
      <c r="C503" s="99"/>
      <c r="D503" s="99"/>
      <c r="E503" s="99"/>
    </row>
    <row r="504" ht="13.55" customHeight="1">
      <c r="A504" s="226">
        <v>13345</v>
      </c>
      <c r="B504" t="s" s="227">
        <v>18</v>
      </c>
      <c r="C504" s="99"/>
      <c r="D504" s="99"/>
      <c r="E504" s="99"/>
    </row>
    <row r="505" ht="13.55" customHeight="1">
      <c r="A505" s="226">
        <v>133930</v>
      </c>
      <c r="B505" t="s" s="227">
        <v>1035</v>
      </c>
      <c r="C505" s="99"/>
      <c r="D505" s="99"/>
      <c r="E505" s="99"/>
    </row>
    <row r="506" ht="13.55" customHeight="1">
      <c r="A506" s="226">
        <v>135517</v>
      </c>
      <c r="B506" t="s" s="227">
        <v>1035</v>
      </c>
      <c r="C506" s="99"/>
      <c r="D506" s="99"/>
      <c r="E506" s="99"/>
    </row>
    <row r="507" ht="13.55" customHeight="1">
      <c r="A507" s="226">
        <v>137376</v>
      </c>
      <c r="B507" t="s" s="227">
        <v>1035</v>
      </c>
      <c r="C507" s="99"/>
      <c r="D507" s="99"/>
      <c r="E507" s="99"/>
    </row>
    <row r="508" ht="13.55" customHeight="1">
      <c r="A508" s="226">
        <v>147655</v>
      </c>
      <c r="B508" t="s" s="227">
        <v>1035</v>
      </c>
      <c r="C508" s="99"/>
      <c r="D508" s="99"/>
      <c r="E508" s="99"/>
    </row>
    <row r="509" ht="13.55" customHeight="1">
      <c r="A509" s="226">
        <v>147656</v>
      </c>
      <c r="B509" t="s" s="227">
        <v>1035</v>
      </c>
      <c r="C509" s="99"/>
      <c r="D509" s="99"/>
      <c r="E509" s="99"/>
    </row>
    <row r="510" ht="13.55" customHeight="1">
      <c r="A510" s="226">
        <v>147731</v>
      </c>
      <c r="B510" t="s" s="227">
        <v>1035</v>
      </c>
      <c r="C510" s="99"/>
      <c r="D510" s="99"/>
      <c r="E510" s="99"/>
    </row>
    <row r="511" ht="13.55" customHeight="1">
      <c r="A511" s="226">
        <v>153378</v>
      </c>
      <c r="B511" t="s" s="227">
        <v>1035</v>
      </c>
      <c r="C511" s="99"/>
      <c r="D511" s="99"/>
      <c r="E511" s="99"/>
    </row>
    <row r="512" ht="13.55" customHeight="1">
      <c r="A512" s="226">
        <v>15383</v>
      </c>
      <c r="B512" t="s" s="227">
        <v>1035</v>
      </c>
      <c r="C512" s="99"/>
      <c r="D512" s="99"/>
      <c r="E512" s="99"/>
    </row>
    <row r="513" ht="13.55" customHeight="1">
      <c r="A513" s="226">
        <v>153986</v>
      </c>
      <c r="B513" t="s" s="227">
        <v>1035</v>
      </c>
      <c r="C513" s="99"/>
      <c r="D513" s="99"/>
      <c r="E513" s="99"/>
    </row>
    <row r="514" ht="13.55" customHeight="1">
      <c r="A514" s="226">
        <v>154526</v>
      </c>
      <c r="B514" t="s" s="227">
        <v>1035</v>
      </c>
      <c r="C514" s="99"/>
      <c r="D514" s="99"/>
      <c r="E514" s="99"/>
    </row>
    <row r="515" ht="13.55" customHeight="1">
      <c r="A515" s="226">
        <v>154528</v>
      </c>
      <c r="B515" t="s" s="227">
        <v>1035</v>
      </c>
      <c r="C515" s="99"/>
      <c r="D515" s="99"/>
      <c r="E515" s="99"/>
    </row>
    <row r="516" ht="13.55" customHeight="1">
      <c r="A516" s="226">
        <v>156258</v>
      </c>
      <c r="B516" t="s" s="227">
        <v>1035</v>
      </c>
      <c r="C516" s="99"/>
      <c r="D516" s="99"/>
      <c r="E516" s="99"/>
    </row>
    <row r="517" ht="13.55" customHeight="1">
      <c r="A517" s="226">
        <v>156658</v>
      </c>
      <c r="B517" t="s" s="227">
        <v>1035</v>
      </c>
      <c r="C517" s="99"/>
      <c r="D517" s="99"/>
      <c r="E517" s="99"/>
    </row>
    <row r="518" ht="13.55" customHeight="1">
      <c r="A518" s="226">
        <v>160541</v>
      </c>
      <c r="B518" t="s" s="227">
        <v>1035</v>
      </c>
      <c r="C518" s="99"/>
      <c r="D518" s="99"/>
      <c r="E518" s="99"/>
    </row>
    <row r="519" ht="13.55" customHeight="1">
      <c r="A519" s="226">
        <v>160618</v>
      </c>
      <c r="B519" t="s" s="227">
        <v>1035</v>
      </c>
      <c r="C519" s="99"/>
      <c r="D519" s="99"/>
      <c r="E519" s="99"/>
    </row>
    <row r="520" ht="13.55" customHeight="1">
      <c r="A520" s="226">
        <v>163158</v>
      </c>
      <c r="B520" t="s" s="227">
        <v>1035</v>
      </c>
      <c r="C520" s="99"/>
      <c r="D520" s="99"/>
      <c r="E520" s="99"/>
    </row>
    <row r="521" ht="13.55" customHeight="1">
      <c r="A521" s="226">
        <v>164165</v>
      </c>
      <c r="B521" t="s" s="227">
        <v>1035</v>
      </c>
      <c r="C521" s="99"/>
      <c r="D521" s="99"/>
      <c r="E521" s="99"/>
    </row>
    <row r="522" ht="13.55" customHeight="1">
      <c r="A522" s="226">
        <v>16625</v>
      </c>
      <c r="B522" t="s" s="227">
        <v>1035</v>
      </c>
      <c r="C522" s="99"/>
      <c r="D522" s="99"/>
      <c r="E522" s="99"/>
    </row>
    <row r="523" ht="13.55" customHeight="1">
      <c r="A523" s="226">
        <v>169371</v>
      </c>
      <c r="B523" t="s" s="227">
        <v>1035</v>
      </c>
      <c r="C523" s="99"/>
      <c r="D523" s="99"/>
      <c r="E523" s="99"/>
    </row>
    <row r="524" ht="13.55" customHeight="1">
      <c r="A524" s="226">
        <v>170947</v>
      </c>
      <c r="B524" t="s" s="227">
        <v>1035</v>
      </c>
      <c r="C524" s="99"/>
      <c r="D524" s="99"/>
      <c r="E524" s="99"/>
    </row>
    <row r="525" ht="13.55" customHeight="1">
      <c r="A525" s="226">
        <v>1715</v>
      </c>
      <c r="B525" t="s" s="227">
        <v>1035</v>
      </c>
      <c r="C525" s="99"/>
      <c r="D525" s="99"/>
      <c r="E525" s="99"/>
    </row>
    <row r="526" ht="13.55" customHeight="1">
      <c r="A526" s="226">
        <v>173470</v>
      </c>
      <c r="B526" t="s" s="227">
        <v>1035</v>
      </c>
      <c r="C526" s="99"/>
      <c r="D526" s="99"/>
      <c r="E526" s="99"/>
    </row>
    <row r="527" ht="13.55" customHeight="1">
      <c r="A527" s="226">
        <v>173471</v>
      </c>
      <c r="B527" t="s" s="227">
        <v>1035</v>
      </c>
      <c r="C527" s="99"/>
      <c r="D527" s="99"/>
      <c r="E527" s="99"/>
    </row>
    <row r="528" ht="13.55" customHeight="1">
      <c r="A528" s="226">
        <v>174094</v>
      </c>
      <c r="B528" t="s" s="227">
        <v>1035</v>
      </c>
      <c r="C528" s="99"/>
      <c r="D528" s="99"/>
      <c r="E528" s="99"/>
    </row>
    <row r="529" ht="13.55" customHeight="1">
      <c r="A529" s="226">
        <v>174149</v>
      </c>
      <c r="B529" t="s" s="227">
        <v>1035</v>
      </c>
      <c r="C529" s="99"/>
      <c r="D529" s="99"/>
      <c r="E529" s="99"/>
    </row>
    <row r="530" ht="13.55" customHeight="1">
      <c r="A530" s="226">
        <v>174440</v>
      </c>
      <c r="B530" t="s" s="227">
        <v>1035</v>
      </c>
      <c r="C530" s="99"/>
      <c r="D530" s="99"/>
      <c r="E530" s="99"/>
    </row>
    <row r="531" ht="13.55" customHeight="1">
      <c r="A531" s="226">
        <v>176355</v>
      </c>
      <c r="B531" t="s" s="227">
        <v>1035</v>
      </c>
      <c r="C531" s="99"/>
      <c r="D531" s="99"/>
      <c r="E531" s="99"/>
    </row>
    <row r="532" ht="13.55" customHeight="1">
      <c r="A532" s="226">
        <v>18147</v>
      </c>
      <c r="B532" t="s" s="227">
        <v>1035</v>
      </c>
      <c r="C532" s="99"/>
      <c r="D532" s="99"/>
      <c r="E532" s="99"/>
    </row>
    <row r="533" ht="13.55" customHeight="1">
      <c r="A533" s="226">
        <v>182275</v>
      </c>
      <c r="B533" t="s" s="227">
        <v>1035</v>
      </c>
      <c r="C533" s="99"/>
      <c r="D533" s="99"/>
      <c r="E533" s="99"/>
    </row>
    <row r="534" ht="13.55" customHeight="1">
      <c r="A534" s="226">
        <v>1838</v>
      </c>
      <c r="B534" t="s" s="227">
        <v>1035</v>
      </c>
      <c r="C534" s="99"/>
      <c r="D534" s="99"/>
      <c r="E534" s="99"/>
    </row>
    <row r="535" ht="13.55" customHeight="1">
      <c r="A535" s="226">
        <v>1839</v>
      </c>
      <c r="B535" t="s" s="227">
        <v>1035</v>
      </c>
      <c r="C535" s="99"/>
      <c r="D535" s="99"/>
      <c r="E535" s="99"/>
    </row>
    <row r="536" ht="13.55" customHeight="1">
      <c r="A536" s="226">
        <v>184001</v>
      </c>
      <c r="B536" t="s" s="227">
        <v>1035</v>
      </c>
      <c r="C536" s="99"/>
      <c r="D536" s="99"/>
      <c r="E536" s="99"/>
    </row>
    <row r="537" ht="13.55" customHeight="1">
      <c r="A537" s="226">
        <v>1995</v>
      </c>
      <c r="B537" t="s" s="227">
        <v>1035</v>
      </c>
      <c r="C537" s="99"/>
      <c r="D537" s="99"/>
      <c r="E537" s="99"/>
    </row>
    <row r="538" ht="13.55" customHeight="1">
      <c r="A538" s="226">
        <v>20122</v>
      </c>
      <c r="B538" t="s" s="227">
        <v>1035</v>
      </c>
      <c r="C538" s="99"/>
      <c r="D538" s="99"/>
      <c r="E538" s="99"/>
    </row>
    <row r="539" ht="13.55" customHeight="1">
      <c r="A539" s="226">
        <v>20542</v>
      </c>
      <c r="B539" t="s" s="227">
        <v>1035</v>
      </c>
      <c r="C539" s="99"/>
      <c r="D539" s="99"/>
      <c r="E539" s="99"/>
    </row>
    <row r="540" ht="13.55" customHeight="1">
      <c r="A540" s="226">
        <v>22625</v>
      </c>
      <c r="B540" t="s" s="227">
        <v>1035</v>
      </c>
      <c r="C540" s="99"/>
      <c r="D540" s="99"/>
      <c r="E540" s="99"/>
    </row>
    <row r="541" ht="13.55" customHeight="1">
      <c r="A541" s="226">
        <v>24016</v>
      </c>
      <c r="B541" t="s" s="227">
        <v>1035</v>
      </c>
      <c r="C541" s="99"/>
      <c r="D541" s="99"/>
      <c r="E541" s="99"/>
    </row>
    <row r="542" ht="13.55" customHeight="1">
      <c r="A542" s="226">
        <v>24030</v>
      </c>
      <c r="B542" t="s" s="227">
        <v>1035</v>
      </c>
      <c r="C542" s="99"/>
      <c r="D542" s="99"/>
      <c r="E542" s="99"/>
    </row>
    <row r="543" ht="13.55" customHeight="1">
      <c r="A543" s="226">
        <v>24280</v>
      </c>
      <c r="B543" t="s" s="227">
        <v>1035</v>
      </c>
      <c r="C543" s="99"/>
      <c r="D543" s="99"/>
      <c r="E543" s="99"/>
    </row>
    <row r="544" ht="13.55" customHeight="1">
      <c r="A544" s="226">
        <v>25095</v>
      </c>
      <c r="B544" t="s" s="227">
        <v>1035</v>
      </c>
      <c r="C544" s="99"/>
      <c r="D544" s="99"/>
      <c r="E544" s="99"/>
    </row>
    <row r="545" ht="13.55" customHeight="1">
      <c r="A545" s="226">
        <v>25487</v>
      </c>
      <c r="B545" t="s" s="227">
        <v>1035</v>
      </c>
      <c r="C545" s="99"/>
      <c r="D545" s="99"/>
      <c r="E545" s="99"/>
    </row>
    <row r="546" ht="13.55" customHeight="1">
      <c r="A546" s="226">
        <v>25505</v>
      </c>
      <c r="B546" t="s" s="227">
        <v>1035</v>
      </c>
      <c r="C546" s="99"/>
      <c r="D546" s="99"/>
      <c r="E546" s="99"/>
    </row>
    <row r="547" ht="13.55" customHeight="1">
      <c r="A547" s="226">
        <v>2595</v>
      </c>
      <c r="B547" t="s" s="227">
        <v>1035</v>
      </c>
      <c r="C547" s="99"/>
      <c r="D547" s="99"/>
      <c r="E547" s="99"/>
    </row>
    <row r="548" ht="13.55" customHeight="1">
      <c r="A548" s="226">
        <v>26013</v>
      </c>
      <c r="B548" t="s" s="227">
        <v>1035</v>
      </c>
      <c r="C548" s="99"/>
      <c r="D548" s="99"/>
      <c r="E548" s="99"/>
    </row>
    <row r="549" ht="13.55" customHeight="1">
      <c r="A549" s="226">
        <v>26218</v>
      </c>
      <c r="B549" t="s" s="227">
        <v>1035</v>
      </c>
      <c r="C549" s="99"/>
      <c r="D549" s="99"/>
      <c r="E549" s="99"/>
    </row>
    <row r="550" ht="13.55" customHeight="1">
      <c r="A550" s="226">
        <v>2814</v>
      </c>
      <c r="B550" t="s" s="227">
        <v>1035</v>
      </c>
      <c r="C550" s="99"/>
      <c r="D550" s="99"/>
      <c r="E550" s="99"/>
    </row>
    <row r="551" ht="13.55" customHeight="1">
      <c r="A551" s="226">
        <v>28351</v>
      </c>
      <c r="B551" t="s" s="227">
        <v>1035</v>
      </c>
      <c r="C551" s="99"/>
      <c r="D551" s="99"/>
      <c r="E551" s="99"/>
    </row>
    <row r="552" ht="13.55" customHeight="1">
      <c r="A552" s="226">
        <v>30000</v>
      </c>
      <c r="B552" t="s" s="227">
        <v>1035</v>
      </c>
      <c r="C552" s="99"/>
      <c r="D552" s="99"/>
      <c r="E552" s="99"/>
    </row>
    <row r="553" ht="13.55" customHeight="1">
      <c r="A553" s="226">
        <v>30029</v>
      </c>
      <c r="B553" t="s" s="227">
        <v>1036</v>
      </c>
      <c r="C553" s="99"/>
      <c r="D553" s="99"/>
      <c r="E553" s="99"/>
    </row>
    <row r="554" ht="13.55" customHeight="1">
      <c r="A554" s="226">
        <v>30302</v>
      </c>
      <c r="B554" t="s" s="227">
        <v>1036</v>
      </c>
      <c r="C554" s="99"/>
      <c r="D554" s="99"/>
      <c r="E554" s="99"/>
    </row>
    <row r="555" ht="13.55" customHeight="1">
      <c r="A555" s="226">
        <v>30659</v>
      </c>
      <c r="B555" t="s" s="227">
        <v>1036</v>
      </c>
      <c r="C555" s="99"/>
      <c r="D555" s="99"/>
      <c r="E555" s="99"/>
    </row>
    <row r="556" ht="13.55" customHeight="1">
      <c r="A556" s="226">
        <v>30714</v>
      </c>
      <c r="B556" t="s" s="227">
        <v>1036</v>
      </c>
      <c r="C556" s="99"/>
      <c r="D556" s="99"/>
      <c r="E556" s="99"/>
    </row>
    <row r="557" ht="13.55" customHeight="1">
      <c r="A557" s="226">
        <v>3154</v>
      </c>
      <c r="B557" t="s" s="227">
        <v>1035</v>
      </c>
      <c r="C557" s="99"/>
      <c r="D557" s="99"/>
      <c r="E557" s="99"/>
    </row>
    <row r="558" ht="13.55" customHeight="1">
      <c r="A558" s="226">
        <v>33690</v>
      </c>
      <c r="B558" t="s" s="227">
        <v>1036</v>
      </c>
      <c r="C558" s="99"/>
      <c r="D558" s="99"/>
      <c r="E558" s="99"/>
    </row>
    <row r="559" ht="13.55" customHeight="1">
      <c r="A559" s="226">
        <v>33784</v>
      </c>
      <c r="B559" t="s" s="227">
        <v>1036</v>
      </c>
      <c r="C559" s="99"/>
      <c r="D559" s="99"/>
      <c r="E559" s="99"/>
    </row>
    <row r="560" ht="13.55" customHeight="1">
      <c r="A560" s="226">
        <v>34154</v>
      </c>
      <c r="B560" t="s" s="227">
        <v>1036</v>
      </c>
      <c r="C560" s="99"/>
      <c r="D560" s="99"/>
      <c r="E560" s="99"/>
    </row>
    <row r="561" ht="13.55" customHeight="1">
      <c r="A561" s="226">
        <v>35547</v>
      </c>
      <c r="B561" t="s" s="227">
        <v>1036</v>
      </c>
      <c r="C561" s="99"/>
      <c r="D561" s="99"/>
      <c r="E561" s="99"/>
    </row>
    <row r="562" ht="13.55" customHeight="1">
      <c r="A562" s="226">
        <v>35722</v>
      </c>
      <c r="B562" t="s" s="227">
        <v>1036</v>
      </c>
      <c r="C562" s="99"/>
      <c r="D562" s="99"/>
      <c r="E562" s="99"/>
    </row>
    <row r="563" ht="13.55" customHeight="1">
      <c r="A563" s="226">
        <v>35749</v>
      </c>
      <c r="B563" t="s" s="227">
        <v>1036</v>
      </c>
      <c r="C563" s="99"/>
      <c r="D563" s="99"/>
      <c r="E563" s="99"/>
    </row>
    <row r="564" ht="13.55" customHeight="1">
      <c r="A564" s="226">
        <v>35752</v>
      </c>
      <c r="B564" t="s" s="227">
        <v>1036</v>
      </c>
      <c r="C564" s="99"/>
      <c r="D564" s="99"/>
      <c r="E564" s="99"/>
    </row>
    <row r="565" ht="13.55" customHeight="1">
      <c r="A565" s="226">
        <v>35964</v>
      </c>
      <c r="B565" t="s" s="227">
        <v>1036</v>
      </c>
      <c r="C565" s="99"/>
      <c r="D565" s="99"/>
      <c r="E565" s="99"/>
    </row>
    <row r="566" ht="13.55" customHeight="1">
      <c r="A566" s="226">
        <v>36167</v>
      </c>
      <c r="B566" t="s" s="227">
        <v>1036</v>
      </c>
      <c r="C566" s="99"/>
      <c r="D566" s="99"/>
      <c r="E566" s="99"/>
    </row>
    <row r="567" ht="13.55" customHeight="1">
      <c r="A567" s="226">
        <v>36173</v>
      </c>
      <c r="B567" t="s" s="227">
        <v>1035</v>
      </c>
      <c r="C567" s="99"/>
      <c r="D567" s="99"/>
      <c r="E567" s="99"/>
    </row>
    <row r="568" ht="13.55" customHeight="1">
      <c r="A568" s="226">
        <v>36182</v>
      </c>
      <c r="B568" t="s" s="227">
        <v>1035</v>
      </c>
      <c r="C568" s="99"/>
      <c r="D568" s="99"/>
      <c r="E568" s="99"/>
    </row>
    <row r="569" ht="13.55" customHeight="1">
      <c r="A569" s="226">
        <v>36189</v>
      </c>
      <c r="B569" t="s" s="227">
        <v>1035</v>
      </c>
      <c r="C569" s="99"/>
      <c r="D569" s="99"/>
      <c r="E569" s="99"/>
    </row>
    <row r="570" ht="13.55" customHeight="1">
      <c r="A570" s="226">
        <v>36318</v>
      </c>
      <c r="B570" t="s" s="227">
        <v>1036</v>
      </c>
      <c r="C570" s="99"/>
      <c r="D570" s="99"/>
      <c r="E570" s="99"/>
    </row>
    <row r="571" ht="13.55" customHeight="1">
      <c r="A571" s="226">
        <v>36400</v>
      </c>
      <c r="B571" t="s" s="227">
        <v>1036</v>
      </c>
      <c r="C571" s="99"/>
      <c r="D571" s="99"/>
      <c r="E571" s="99"/>
    </row>
    <row r="572" ht="13.55" customHeight="1">
      <c r="A572" s="226">
        <v>36413</v>
      </c>
      <c r="B572" t="s" s="227">
        <v>1036</v>
      </c>
      <c r="C572" s="99"/>
      <c r="D572" s="99"/>
      <c r="E572" s="99"/>
    </row>
    <row r="573" ht="13.55" customHeight="1">
      <c r="A573" s="226">
        <v>36458</v>
      </c>
      <c r="B573" t="s" s="227">
        <v>1036</v>
      </c>
      <c r="C573" s="99"/>
      <c r="D573" s="99"/>
      <c r="E573" s="99"/>
    </row>
    <row r="574" ht="13.55" customHeight="1">
      <c r="A574" s="226">
        <v>36699</v>
      </c>
      <c r="B574" t="s" s="227">
        <v>1036</v>
      </c>
      <c r="C574" s="99"/>
      <c r="D574" s="99"/>
      <c r="E574" s="99"/>
    </row>
    <row r="575" ht="13.55" customHeight="1">
      <c r="A575" s="226">
        <v>37690</v>
      </c>
      <c r="B575" t="s" s="227">
        <v>1036</v>
      </c>
      <c r="C575" s="99"/>
      <c r="D575" s="99"/>
      <c r="E575" s="99"/>
    </row>
    <row r="576" ht="13.55" customHeight="1">
      <c r="A576" s="226">
        <v>38472</v>
      </c>
      <c r="B576" t="s" s="227">
        <v>1036</v>
      </c>
      <c r="C576" s="99"/>
      <c r="D576" s="99"/>
      <c r="E576" s="99"/>
    </row>
    <row r="577" ht="13.55" customHeight="1">
      <c r="A577" s="226">
        <v>38766</v>
      </c>
      <c r="B577" t="s" s="227">
        <v>1036</v>
      </c>
      <c r="C577" s="99"/>
      <c r="D577" s="99"/>
      <c r="E577" s="99"/>
    </row>
    <row r="578" ht="13.55" customHeight="1">
      <c r="A578" s="226">
        <v>38851</v>
      </c>
      <c r="B578" t="s" s="227">
        <v>1036</v>
      </c>
      <c r="C578" s="99"/>
      <c r="D578" s="99"/>
      <c r="E578" s="99"/>
    </row>
    <row r="579" ht="13.55" customHeight="1">
      <c r="A579" s="226">
        <v>38879</v>
      </c>
      <c r="B579" t="s" s="227">
        <v>1036</v>
      </c>
      <c r="C579" s="99"/>
      <c r="D579" s="99"/>
      <c r="E579" s="99"/>
    </row>
    <row r="580" ht="13.55" customHeight="1">
      <c r="A580" s="226">
        <v>38887</v>
      </c>
      <c r="B580" t="s" s="227">
        <v>1036</v>
      </c>
      <c r="C580" s="99"/>
      <c r="D580" s="99"/>
      <c r="E580" s="99"/>
    </row>
    <row r="581" ht="13.55" customHeight="1">
      <c r="A581" s="226">
        <v>38892</v>
      </c>
      <c r="B581" t="s" s="227">
        <v>1036</v>
      </c>
      <c r="C581" s="99"/>
      <c r="D581" s="99"/>
      <c r="E581" s="99"/>
    </row>
    <row r="582" ht="13.55" customHeight="1">
      <c r="A582" s="226">
        <v>38904</v>
      </c>
      <c r="B582" t="s" s="227">
        <v>1036</v>
      </c>
      <c r="C582" s="99"/>
      <c r="D582" s="99"/>
      <c r="E582" s="99"/>
    </row>
    <row r="583" ht="13.55" customHeight="1">
      <c r="A583" s="226">
        <v>39028</v>
      </c>
      <c r="B583" t="s" s="227">
        <v>1036</v>
      </c>
      <c r="C583" s="99"/>
      <c r="D583" s="99"/>
      <c r="E583" s="99"/>
    </row>
    <row r="584" ht="13.55" customHeight="1">
      <c r="A584" s="226">
        <v>39116</v>
      </c>
      <c r="B584" t="s" s="227">
        <v>1036</v>
      </c>
      <c r="C584" s="99"/>
      <c r="D584" s="99"/>
      <c r="E584" s="99"/>
    </row>
    <row r="585" ht="13.55" customHeight="1">
      <c r="A585" s="226">
        <v>39343</v>
      </c>
      <c r="B585" t="s" s="227">
        <v>1036</v>
      </c>
      <c r="C585" s="99"/>
      <c r="D585" s="99"/>
      <c r="E585" s="99"/>
    </row>
    <row r="586" ht="13.55" customHeight="1">
      <c r="A586" s="226">
        <v>39424</v>
      </c>
      <c r="B586" t="s" s="227">
        <v>1036</v>
      </c>
      <c r="C586" s="99"/>
      <c r="D586" s="99"/>
      <c r="E586" s="99"/>
    </row>
    <row r="587" ht="13.55" customHeight="1">
      <c r="A587" s="226">
        <v>39434</v>
      </c>
      <c r="B587" t="s" s="227">
        <v>1036</v>
      </c>
      <c r="C587" s="99"/>
      <c r="D587" s="99"/>
      <c r="E587" s="99"/>
    </row>
    <row r="588" ht="13.55" customHeight="1">
      <c r="A588" s="226">
        <v>39437</v>
      </c>
      <c r="B588" t="s" s="227">
        <v>1036</v>
      </c>
      <c r="C588" s="99"/>
      <c r="D588" s="99"/>
      <c r="E588" s="99"/>
    </row>
    <row r="589" ht="13.55" customHeight="1">
      <c r="A589" s="226">
        <v>39438</v>
      </c>
      <c r="B589" t="s" s="227">
        <v>1036</v>
      </c>
      <c r="C589" s="99"/>
      <c r="D589" s="99"/>
      <c r="E589" s="99"/>
    </row>
    <row r="590" ht="13.55" customHeight="1">
      <c r="A590" s="226">
        <v>39552</v>
      </c>
      <c r="B590" t="s" s="227">
        <v>1036</v>
      </c>
      <c r="C590" s="99"/>
      <c r="D590" s="99"/>
      <c r="E590" s="99"/>
    </row>
    <row r="591" ht="13.55" customHeight="1">
      <c r="A591" s="226">
        <v>39610</v>
      </c>
      <c r="B591" t="s" s="227">
        <v>1036</v>
      </c>
      <c r="C591" s="99"/>
      <c r="D591" s="99"/>
      <c r="E591" s="99"/>
    </row>
    <row r="592" ht="13.55" customHeight="1">
      <c r="A592" s="226">
        <v>39619</v>
      </c>
      <c r="B592" t="s" s="227">
        <v>1036</v>
      </c>
      <c r="C592" s="99"/>
      <c r="D592" s="99"/>
      <c r="E592" s="99"/>
    </row>
    <row r="593" ht="13.55" customHeight="1">
      <c r="A593" s="226">
        <v>39622</v>
      </c>
      <c r="B593" t="s" s="227">
        <v>1036</v>
      </c>
      <c r="C593" s="99"/>
      <c r="D593" s="99"/>
      <c r="E593" s="99"/>
    </row>
    <row r="594" ht="13.55" customHeight="1">
      <c r="A594" s="226">
        <v>39664</v>
      </c>
      <c r="B594" t="s" s="227">
        <v>1036</v>
      </c>
      <c r="C594" s="99"/>
      <c r="D594" s="99"/>
      <c r="E594" s="99"/>
    </row>
    <row r="595" ht="13.55" customHeight="1">
      <c r="A595" s="226">
        <v>39665</v>
      </c>
      <c r="B595" t="s" s="227">
        <v>1036</v>
      </c>
      <c r="C595" s="99"/>
      <c r="D595" s="99"/>
      <c r="E595" s="99"/>
    </row>
    <row r="596" ht="13.55" customHeight="1">
      <c r="A596" s="226">
        <v>39689</v>
      </c>
      <c r="B596" t="s" s="227">
        <v>1036</v>
      </c>
      <c r="C596" s="99"/>
      <c r="D596" s="99"/>
      <c r="E596" s="99"/>
    </row>
    <row r="597" ht="13.55" customHeight="1">
      <c r="A597" s="226">
        <v>39870</v>
      </c>
      <c r="B597" t="s" s="227">
        <v>1036</v>
      </c>
      <c r="C597" s="99"/>
      <c r="D597" s="99"/>
      <c r="E597" s="99"/>
    </row>
    <row r="598" ht="13.55" customHeight="1">
      <c r="A598" s="226">
        <v>40052</v>
      </c>
      <c r="B598" t="s" s="227">
        <v>18</v>
      </c>
      <c r="C598" s="99"/>
      <c r="D598" s="99"/>
      <c r="E598" s="99"/>
    </row>
    <row r="599" ht="13.55" customHeight="1">
      <c r="A599" s="226">
        <v>40299</v>
      </c>
      <c r="B599" t="s" s="227">
        <v>18</v>
      </c>
      <c r="C599" s="99"/>
      <c r="D599" s="99"/>
      <c r="E599" s="99"/>
    </row>
    <row r="600" ht="13.55" customHeight="1">
      <c r="A600" s="226">
        <v>40490</v>
      </c>
      <c r="B600" t="s" s="227">
        <v>18</v>
      </c>
      <c r="C600" s="99"/>
      <c r="D600" s="99"/>
      <c r="E600" s="99"/>
    </row>
    <row r="601" ht="13.55" customHeight="1">
      <c r="A601" s="226">
        <v>40809</v>
      </c>
      <c r="B601" t="s" s="227">
        <v>18</v>
      </c>
      <c r="C601" s="99"/>
      <c r="D601" s="99"/>
      <c r="E601" s="99"/>
    </row>
    <row r="602" ht="13.55" customHeight="1">
      <c r="A602" s="226">
        <v>40840</v>
      </c>
      <c r="B602" t="s" s="227">
        <v>1035</v>
      </c>
      <c r="C602" s="99"/>
      <c r="D602" s="99"/>
      <c r="E602" s="99"/>
    </row>
    <row r="603" ht="13.55" customHeight="1">
      <c r="A603" s="226">
        <v>40920</v>
      </c>
      <c r="B603" t="s" s="227">
        <v>1035</v>
      </c>
      <c r="C603" s="99"/>
      <c r="D603" s="99"/>
      <c r="E603" s="99"/>
    </row>
    <row r="604" ht="13.55" customHeight="1">
      <c r="A604" s="226">
        <v>40934</v>
      </c>
      <c r="B604" t="s" s="227">
        <v>18</v>
      </c>
      <c r="C604" s="99"/>
      <c r="D604" s="99"/>
      <c r="E604" s="99"/>
    </row>
    <row r="605" ht="13.55" customHeight="1">
      <c r="A605" s="226">
        <v>41002</v>
      </c>
      <c r="B605" t="s" s="227">
        <v>18</v>
      </c>
      <c r="C605" s="99"/>
      <c r="D605" s="99"/>
      <c r="E605" s="99"/>
    </row>
    <row r="606" ht="13.55" customHeight="1">
      <c r="A606" s="226">
        <v>41002</v>
      </c>
      <c r="B606" t="s" s="227">
        <v>1036</v>
      </c>
      <c r="C606" s="99"/>
      <c r="D606" s="99"/>
      <c r="E606" s="99"/>
    </row>
    <row r="607" ht="13.55" customHeight="1">
      <c r="A607" s="226">
        <v>41049</v>
      </c>
      <c r="B607" t="s" s="227">
        <v>18</v>
      </c>
      <c r="C607" s="99"/>
      <c r="D607" s="99"/>
      <c r="E607" s="99"/>
    </row>
    <row r="608" ht="13.55" customHeight="1">
      <c r="A608" s="226">
        <v>41164</v>
      </c>
      <c r="B608" t="s" s="227">
        <v>18</v>
      </c>
      <c r="C608" s="99"/>
      <c r="D608" s="99"/>
      <c r="E608" s="99"/>
    </row>
    <row r="609" ht="13.55" customHeight="1">
      <c r="A609" s="226">
        <v>41166</v>
      </c>
      <c r="B609" t="s" s="227">
        <v>18</v>
      </c>
      <c r="C609" s="99"/>
      <c r="D609" s="99"/>
      <c r="E609" s="99"/>
    </row>
    <row r="610" ht="13.55" customHeight="1">
      <c r="A610" s="226">
        <v>41197</v>
      </c>
      <c r="B610" t="s" s="227">
        <v>18</v>
      </c>
      <c r="C610" s="99"/>
      <c r="D610" s="99"/>
      <c r="E610" s="99"/>
    </row>
    <row r="611" ht="13.55" customHeight="1">
      <c r="A611" s="226">
        <v>41336</v>
      </c>
      <c r="B611" t="s" s="227">
        <v>18</v>
      </c>
      <c r="C611" s="99"/>
      <c r="D611" s="99"/>
      <c r="E611" s="99"/>
    </row>
    <row r="612" ht="13.55" customHeight="1">
      <c r="A612" s="226">
        <v>41483</v>
      </c>
      <c r="B612" t="s" s="227">
        <v>18</v>
      </c>
      <c r="C612" s="99"/>
      <c r="D612" s="99"/>
      <c r="E612" s="99"/>
    </row>
    <row r="613" ht="13.55" customHeight="1">
      <c r="A613" s="226">
        <v>41536</v>
      </c>
      <c r="B613" t="s" s="227">
        <v>18</v>
      </c>
      <c r="C613" s="99"/>
      <c r="D613" s="99"/>
      <c r="E613" s="99"/>
    </row>
    <row r="614" ht="13.55" customHeight="1">
      <c r="A614" s="226">
        <v>41614</v>
      </c>
      <c r="B614" t="s" s="227">
        <v>18</v>
      </c>
      <c r="C614" s="99"/>
      <c r="D614" s="99"/>
      <c r="E614" s="99"/>
    </row>
    <row r="615" ht="13.55" customHeight="1">
      <c r="A615" s="226">
        <v>41615</v>
      </c>
      <c r="B615" t="s" s="227">
        <v>18</v>
      </c>
      <c r="C615" s="99"/>
      <c r="D615" s="99"/>
      <c r="E615" s="99"/>
    </row>
    <row r="616" ht="13.55" customHeight="1">
      <c r="A616" s="226">
        <v>41722</v>
      </c>
      <c r="B616" t="s" s="227">
        <v>18</v>
      </c>
      <c r="C616" s="99"/>
      <c r="D616" s="99"/>
      <c r="E616" s="99"/>
    </row>
    <row r="617" ht="13.55" customHeight="1">
      <c r="A617" s="226">
        <v>42071</v>
      </c>
      <c r="B617" t="s" s="227">
        <v>1035</v>
      </c>
      <c r="C617" s="99"/>
      <c r="D617" s="99"/>
      <c r="E617" s="99"/>
    </row>
    <row r="618" ht="13.55" customHeight="1">
      <c r="A618" s="226">
        <v>42475</v>
      </c>
      <c r="B618" t="s" s="227">
        <v>1035</v>
      </c>
      <c r="C618" s="99"/>
      <c r="D618" s="99"/>
      <c r="E618" s="99"/>
    </row>
    <row r="619" ht="13.55" customHeight="1">
      <c r="A619" s="226">
        <v>42746</v>
      </c>
      <c r="B619" t="s" s="227">
        <v>1035</v>
      </c>
      <c r="C619" s="99"/>
      <c r="D619" s="99"/>
      <c r="E619" s="99"/>
    </row>
    <row r="620" ht="13.55" customHeight="1">
      <c r="A620" s="226">
        <v>4280</v>
      </c>
      <c r="B620" t="s" s="227">
        <v>1035</v>
      </c>
      <c r="C620" s="99"/>
      <c r="D620" s="99"/>
      <c r="E620" s="99"/>
    </row>
    <row r="621" ht="13.55" customHeight="1">
      <c r="A621" s="226">
        <v>42848</v>
      </c>
      <c r="B621" t="s" s="227">
        <v>1035</v>
      </c>
      <c r="C621" s="99"/>
      <c r="D621" s="99"/>
      <c r="E621" s="99"/>
    </row>
    <row r="622" ht="13.55" customHeight="1">
      <c r="A622" s="226">
        <v>42923</v>
      </c>
      <c r="B622" t="s" s="227">
        <v>1035</v>
      </c>
      <c r="C622" s="99"/>
      <c r="D622" s="99"/>
      <c r="E622" s="99"/>
    </row>
    <row r="623" ht="13.55" customHeight="1">
      <c r="A623" s="226">
        <v>43027</v>
      </c>
      <c r="B623" t="s" s="227">
        <v>1035</v>
      </c>
      <c r="C623" s="99"/>
      <c r="D623" s="99"/>
      <c r="E623" s="99"/>
    </row>
    <row r="624" ht="13.55" customHeight="1">
      <c r="A624" s="226">
        <v>43046</v>
      </c>
      <c r="B624" t="s" s="227">
        <v>1035</v>
      </c>
      <c r="C624" s="99"/>
      <c r="D624" s="99"/>
      <c r="E624" s="99"/>
    </row>
    <row r="625" ht="13.55" customHeight="1">
      <c r="A625" s="226">
        <v>43063</v>
      </c>
      <c r="B625" t="s" s="227">
        <v>1035</v>
      </c>
      <c r="C625" s="99"/>
      <c r="D625" s="99"/>
      <c r="E625" s="99"/>
    </row>
    <row r="626" ht="13.55" customHeight="1">
      <c r="A626" s="226">
        <v>43211</v>
      </c>
      <c r="B626" t="s" s="227">
        <v>1035</v>
      </c>
      <c r="C626" s="99"/>
      <c r="D626" s="99"/>
      <c r="E626" s="99"/>
    </row>
    <row r="627" ht="13.55" customHeight="1">
      <c r="A627" s="226">
        <v>43222</v>
      </c>
      <c r="B627" t="s" s="227">
        <v>1035</v>
      </c>
      <c r="C627" s="99"/>
      <c r="D627" s="99"/>
      <c r="E627" s="99"/>
    </row>
    <row r="628" ht="13.55" customHeight="1">
      <c r="A628" s="226">
        <v>43336</v>
      </c>
      <c r="B628" t="s" s="227">
        <v>1035</v>
      </c>
      <c r="C628" s="99"/>
      <c r="D628" s="99"/>
      <c r="E628" s="99"/>
    </row>
    <row r="629" ht="13.55" customHeight="1">
      <c r="A629" s="226">
        <v>43452</v>
      </c>
      <c r="B629" t="s" s="227">
        <v>1035</v>
      </c>
      <c r="C629" s="99"/>
      <c r="D629" s="99"/>
      <c r="E629" s="99"/>
    </row>
    <row r="630" ht="13.55" customHeight="1">
      <c r="A630" s="226">
        <v>43871</v>
      </c>
      <c r="B630" t="s" s="227">
        <v>1035</v>
      </c>
      <c r="C630" s="99"/>
      <c r="D630" s="99"/>
      <c r="E630" s="99"/>
    </row>
    <row r="631" ht="13.55" customHeight="1">
      <c r="A631" s="226">
        <v>4405</v>
      </c>
      <c r="B631" t="s" s="227">
        <v>1035</v>
      </c>
      <c r="C631" s="99"/>
      <c r="D631" s="99"/>
      <c r="E631" s="99"/>
    </row>
    <row r="632" ht="13.55" customHeight="1">
      <c r="A632" s="226">
        <v>44073</v>
      </c>
      <c r="B632" t="s" s="227">
        <v>1035</v>
      </c>
      <c r="C632" s="99"/>
      <c r="D632" s="99"/>
      <c r="E632" s="99"/>
    </row>
    <row r="633" ht="13.55" customHeight="1">
      <c r="A633" s="226">
        <v>44122</v>
      </c>
      <c r="B633" t="s" s="227">
        <v>1035</v>
      </c>
      <c r="C633" s="99"/>
      <c r="D633" s="99"/>
      <c r="E633" s="99"/>
    </row>
    <row r="634" ht="13.55" customHeight="1">
      <c r="A634" s="226">
        <v>4414</v>
      </c>
      <c r="B634" t="s" s="227">
        <v>1036</v>
      </c>
      <c r="C634" s="99"/>
      <c r="D634" s="99"/>
      <c r="E634" s="99"/>
    </row>
    <row r="635" ht="13.55" customHeight="1">
      <c r="A635" s="226">
        <v>44234</v>
      </c>
      <c r="B635" t="s" s="227">
        <v>1035</v>
      </c>
      <c r="C635" s="99"/>
      <c r="D635" s="99"/>
      <c r="E635" s="99"/>
    </row>
    <row r="636" ht="13.55" customHeight="1">
      <c r="A636" s="226">
        <v>44480</v>
      </c>
      <c r="B636" t="s" s="227">
        <v>1035</v>
      </c>
      <c r="C636" s="99"/>
      <c r="D636" s="99"/>
      <c r="E636" s="99"/>
    </row>
    <row r="637" ht="13.55" customHeight="1">
      <c r="A637" s="226">
        <v>4460</v>
      </c>
      <c r="B637" t="s" s="227">
        <v>1036</v>
      </c>
      <c r="C637" s="99"/>
      <c r="D637" s="99"/>
      <c r="E637" s="99"/>
    </row>
    <row r="638" ht="13.55" customHeight="1">
      <c r="A638" s="226">
        <v>44706</v>
      </c>
      <c r="B638" t="s" s="227">
        <v>1035</v>
      </c>
      <c r="C638" s="99"/>
      <c r="D638" s="99"/>
      <c r="E638" s="99"/>
    </row>
    <row r="639" ht="13.55" customHeight="1">
      <c r="A639" s="226">
        <v>4483</v>
      </c>
      <c r="B639" t="s" s="227">
        <v>1036</v>
      </c>
      <c r="C639" s="99"/>
      <c r="D639" s="99"/>
      <c r="E639" s="99"/>
    </row>
    <row r="640" ht="13.55" customHeight="1">
      <c r="A640" s="226">
        <v>45636</v>
      </c>
      <c r="B640" t="s" s="227">
        <v>18</v>
      </c>
      <c r="C640" s="99"/>
      <c r="D640" s="99"/>
      <c r="E640" s="99"/>
    </row>
    <row r="641" ht="13.55" customHeight="1">
      <c r="A641" s="226">
        <v>45728</v>
      </c>
      <c r="B641" t="s" s="227">
        <v>1035</v>
      </c>
      <c r="C641" s="99"/>
      <c r="D641" s="99"/>
      <c r="E641" s="99"/>
    </row>
    <row r="642" ht="13.55" customHeight="1">
      <c r="A642" s="226">
        <v>45729</v>
      </c>
      <c r="B642" t="s" s="227">
        <v>1035</v>
      </c>
      <c r="C642" s="99"/>
      <c r="D642" s="99"/>
      <c r="E642" s="99"/>
    </row>
    <row r="643" ht="13.55" customHeight="1">
      <c r="A643" s="226">
        <v>45730</v>
      </c>
      <c r="B643" t="s" s="227">
        <v>1035</v>
      </c>
      <c r="C643" s="99"/>
      <c r="D643" s="99"/>
      <c r="E643" s="99"/>
    </row>
    <row r="644" ht="13.55" customHeight="1">
      <c r="A644" s="226">
        <v>45767</v>
      </c>
      <c r="B644" t="s" s="227">
        <v>18</v>
      </c>
      <c r="C644" s="99"/>
      <c r="D644" s="99"/>
      <c r="E644" s="99"/>
    </row>
    <row r="645" ht="13.55" customHeight="1">
      <c r="A645" s="226">
        <v>46289</v>
      </c>
      <c r="B645" t="s" s="227">
        <v>1035</v>
      </c>
      <c r="C645" s="99"/>
      <c r="D645" s="99"/>
      <c r="E645" s="99"/>
    </row>
    <row r="646" ht="13.55" customHeight="1">
      <c r="A646" s="226">
        <v>46306</v>
      </c>
      <c r="B646" t="s" s="227">
        <v>18</v>
      </c>
      <c r="C646" s="99"/>
      <c r="D646" s="99"/>
      <c r="E646" s="99"/>
    </row>
    <row r="647" ht="13.55" customHeight="1">
      <c r="A647" s="226">
        <v>46439</v>
      </c>
      <c r="B647" t="s" s="227">
        <v>18</v>
      </c>
      <c r="C647" s="99"/>
      <c r="D647" s="99"/>
      <c r="E647" s="99"/>
    </row>
    <row r="648" ht="13.55" customHeight="1">
      <c r="A648" s="226">
        <v>46548</v>
      </c>
      <c r="B648" t="s" s="227">
        <v>1035</v>
      </c>
      <c r="C648" s="99"/>
      <c r="D648" s="99"/>
      <c r="E648" s="99"/>
    </row>
    <row r="649" ht="13.55" customHeight="1">
      <c r="A649" s="226">
        <v>47301</v>
      </c>
      <c r="B649" t="s" s="227">
        <v>18</v>
      </c>
      <c r="C649" s="99"/>
      <c r="D649" s="99"/>
      <c r="E649" s="99"/>
    </row>
    <row r="650" ht="13.55" customHeight="1">
      <c r="A650" s="226">
        <v>47473</v>
      </c>
      <c r="B650" t="s" s="227">
        <v>18</v>
      </c>
      <c r="C650" s="99"/>
      <c r="D650" s="99"/>
      <c r="E650" s="99"/>
    </row>
    <row r="651" ht="13.55" customHeight="1">
      <c r="A651" s="226">
        <v>47789</v>
      </c>
      <c r="B651" t="s" s="227">
        <v>18</v>
      </c>
      <c r="C651" s="99"/>
      <c r="D651" s="99"/>
      <c r="E651" s="99"/>
    </row>
    <row r="652" ht="13.55" customHeight="1">
      <c r="A652" s="226">
        <v>47929</v>
      </c>
      <c r="B652" t="s" s="227">
        <v>18</v>
      </c>
      <c r="C652" s="99"/>
      <c r="D652" s="99"/>
      <c r="E652" s="99"/>
    </row>
    <row r="653" ht="13.55" customHeight="1">
      <c r="A653" s="226">
        <v>47968</v>
      </c>
      <c r="B653" t="s" s="227">
        <v>18</v>
      </c>
      <c r="C653" s="99"/>
      <c r="D653" s="99"/>
      <c r="E653" s="99"/>
    </row>
    <row r="654" ht="13.55" customHeight="1">
      <c r="A654" s="226">
        <v>48095</v>
      </c>
      <c r="B654" t="s" s="227">
        <v>18</v>
      </c>
      <c r="C654" s="99"/>
      <c r="D654" s="99"/>
      <c r="E654" s="99"/>
    </row>
    <row r="655" ht="13.55" customHeight="1">
      <c r="A655" s="226">
        <v>48100</v>
      </c>
      <c r="B655" t="s" s="227">
        <v>18</v>
      </c>
      <c r="C655" s="99"/>
      <c r="D655" s="99"/>
      <c r="E655" s="99"/>
    </row>
    <row r="656" ht="13.55" customHeight="1">
      <c r="A656" s="226">
        <v>48101</v>
      </c>
      <c r="B656" t="s" s="227">
        <v>18</v>
      </c>
      <c r="C656" s="99"/>
      <c r="D656" s="99"/>
      <c r="E656" s="99"/>
    </row>
    <row r="657" ht="13.55" customHeight="1">
      <c r="A657" s="226">
        <v>48274</v>
      </c>
      <c r="B657" t="s" s="227">
        <v>18</v>
      </c>
      <c r="C657" s="99"/>
      <c r="D657" s="99"/>
      <c r="E657" s="99"/>
    </row>
    <row r="658" ht="13.55" customHeight="1">
      <c r="A658" s="226">
        <v>48675</v>
      </c>
      <c r="B658" t="s" s="227">
        <v>18</v>
      </c>
      <c r="C658" s="99"/>
      <c r="D658" s="99"/>
      <c r="E658" s="99"/>
    </row>
    <row r="659" ht="13.55" customHeight="1">
      <c r="A659" s="226">
        <v>49143</v>
      </c>
      <c r="B659" t="s" s="227">
        <v>18</v>
      </c>
      <c r="C659" s="99"/>
      <c r="D659" s="99"/>
      <c r="E659" s="99"/>
    </row>
    <row r="660" ht="13.55" customHeight="1">
      <c r="A660" s="226">
        <v>49238</v>
      </c>
      <c r="B660" t="s" s="227">
        <v>18</v>
      </c>
      <c r="C660" s="99"/>
      <c r="D660" s="99"/>
      <c r="E660" s="99"/>
    </row>
    <row r="661" ht="13.55" customHeight="1">
      <c r="A661" s="226">
        <v>49693</v>
      </c>
      <c r="B661" t="s" s="227">
        <v>18</v>
      </c>
      <c r="C661" s="99"/>
      <c r="D661" s="99"/>
      <c r="E661" s="99"/>
    </row>
    <row r="662" ht="13.55" customHeight="1">
      <c r="A662" s="226">
        <v>49735</v>
      </c>
      <c r="B662" t="s" s="227">
        <v>18</v>
      </c>
      <c r="C662" s="99"/>
      <c r="D662" s="99"/>
      <c r="E662" s="99"/>
    </row>
    <row r="663" ht="13.55" customHeight="1">
      <c r="A663" s="226">
        <v>5087</v>
      </c>
      <c r="B663" t="s" s="227">
        <v>1035</v>
      </c>
      <c r="C663" s="99"/>
      <c r="D663" s="99"/>
      <c r="E663" s="99"/>
    </row>
    <row r="664" ht="13.55" customHeight="1">
      <c r="A664" s="226">
        <v>51173</v>
      </c>
      <c r="B664" t="s" s="227">
        <v>1035</v>
      </c>
      <c r="C664" s="99"/>
      <c r="D664" s="99"/>
      <c r="E664" s="99"/>
    </row>
    <row r="665" ht="13.55" customHeight="1">
      <c r="A665" s="226">
        <v>5149</v>
      </c>
      <c r="B665" t="s" s="227">
        <v>1036</v>
      </c>
      <c r="C665" s="99"/>
      <c r="D665" s="99"/>
      <c r="E665" s="99"/>
    </row>
    <row r="666" ht="13.55" customHeight="1">
      <c r="A666" s="226">
        <v>52705</v>
      </c>
      <c r="B666" t="s" s="227">
        <v>1035</v>
      </c>
      <c r="C666" s="99"/>
      <c r="D666" s="99"/>
      <c r="E666" s="99"/>
    </row>
    <row r="667" ht="13.55" customHeight="1">
      <c r="A667" s="226">
        <v>5287</v>
      </c>
      <c r="B667" t="s" s="227">
        <v>1035</v>
      </c>
      <c r="C667" s="99"/>
      <c r="D667" s="99"/>
      <c r="E667" s="99"/>
    </row>
    <row r="668" ht="13.55" customHeight="1">
      <c r="A668" s="226">
        <v>5379</v>
      </c>
      <c r="B668" t="s" s="227">
        <v>1036</v>
      </c>
      <c r="C668" s="99"/>
      <c r="D668" s="99"/>
      <c r="E668" s="99"/>
    </row>
    <row r="669" ht="13.55" customHeight="1">
      <c r="A669" s="226">
        <v>5419</v>
      </c>
      <c r="B669" t="s" s="227">
        <v>1036</v>
      </c>
      <c r="C669" s="99"/>
      <c r="D669" s="99"/>
      <c r="E669" s="99"/>
    </row>
    <row r="670" ht="13.55" customHeight="1">
      <c r="A670" s="226">
        <v>59163</v>
      </c>
      <c r="B670" t="s" s="227">
        <v>1035</v>
      </c>
      <c r="C670" s="99"/>
      <c r="D670" s="99"/>
      <c r="E670" s="99"/>
    </row>
    <row r="671" ht="13.55" customHeight="1">
      <c r="A671" s="226">
        <v>5994</v>
      </c>
      <c r="B671" t="s" s="227">
        <v>1036</v>
      </c>
      <c r="C671" s="99"/>
      <c r="D671" s="99"/>
      <c r="E671" s="99"/>
    </row>
    <row r="672" ht="13.55" customHeight="1">
      <c r="A672" s="226">
        <v>60013</v>
      </c>
      <c r="B672" t="s" s="227">
        <v>1035</v>
      </c>
      <c r="C672" s="99"/>
      <c r="D672" s="99"/>
      <c r="E672" s="99"/>
    </row>
    <row r="673" ht="13.55" customHeight="1">
      <c r="A673" s="226">
        <v>62423</v>
      </c>
      <c r="B673" t="s" s="227">
        <v>1035</v>
      </c>
      <c r="C673" s="99"/>
      <c r="D673" s="99"/>
      <c r="E673" s="99"/>
    </row>
    <row r="674" ht="13.55" customHeight="1">
      <c r="A674" s="226">
        <v>6367</v>
      </c>
      <c r="B674" t="s" s="227">
        <v>1036</v>
      </c>
      <c r="C674" s="99"/>
      <c r="D674" s="99"/>
      <c r="E674" s="99"/>
    </row>
    <row r="675" ht="13.55" customHeight="1">
      <c r="A675" s="226">
        <v>6451</v>
      </c>
      <c r="B675" t="s" s="227">
        <v>1035</v>
      </c>
      <c r="C675" s="99"/>
      <c r="D675" s="99"/>
      <c r="E675" s="99"/>
    </row>
    <row r="676" ht="13.55" customHeight="1">
      <c r="A676" s="226">
        <v>66320</v>
      </c>
      <c r="B676" t="s" s="227">
        <v>1035</v>
      </c>
      <c r="C676" s="99"/>
      <c r="D676" s="99"/>
      <c r="E676" s="99"/>
    </row>
    <row r="677" ht="13.55" customHeight="1">
      <c r="A677" s="226">
        <v>66390</v>
      </c>
      <c r="B677" t="s" s="227">
        <v>1035</v>
      </c>
      <c r="C677" s="99"/>
      <c r="D677" s="99"/>
      <c r="E677" s="99"/>
    </row>
    <row r="678" ht="13.55" customHeight="1">
      <c r="A678" s="226">
        <v>66616</v>
      </c>
      <c r="B678" t="s" s="227">
        <v>1035</v>
      </c>
      <c r="C678" s="99"/>
      <c r="D678" s="99"/>
      <c r="E678" s="99"/>
    </row>
    <row r="679" ht="13.55" customHeight="1">
      <c r="A679" s="226">
        <v>6767</v>
      </c>
      <c r="B679" t="s" s="227">
        <v>1035</v>
      </c>
      <c r="C679" s="99"/>
      <c r="D679" s="99"/>
      <c r="E679" s="99"/>
    </row>
    <row r="680" ht="13.55" customHeight="1">
      <c r="A680" s="226">
        <v>6855</v>
      </c>
      <c r="B680" t="s" s="227">
        <v>1035</v>
      </c>
      <c r="C680" s="99"/>
      <c r="D680" s="99"/>
      <c r="E680" s="99"/>
    </row>
    <row r="681" ht="13.55" customHeight="1">
      <c r="A681" s="226">
        <v>6858</v>
      </c>
      <c r="B681" t="s" s="227">
        <v>1035</v>
      </c>
      <c r="C681" s="99"/>
      <c r="D681" s="99"/>
      <c r="E681" s="99"/>
    </row>
    <row r="682" ht="13.55" customHeight="1">
      <c r="A682" s="226">
        <v>6868</v>
      </c>
      <c r="B682" t="s" s="227">
        <v>1035</v>
      </c>
      <c r="C682" s="99"/>
      <c r="D682" s="99"/>
      <c r="E682" s="99"/>
    </row>
    <row r="683" ht="13.55" customHeight="1">
      <c r="A683" s="226">
        <v>6872</v>
      </c>
      <c r="B683" t="s" s="227">
        <v>1036</v>
      </c>
      <c r="C683" s="99"/>
      <c r="D683" s="99"/>
      <c r="E683" s="99"/>
    </row>
    <row r="684" ht="13.55" customHeight="1">
      <c r="A684" s="226">
        <v>69759</v>
      </c>
      <c r="B684" t="s" s="227">
        <v>1035</v>
      </c>
      <c r="C684" s="99"/>
      <c r="D684" s="99"/>
      <c r="E684" s="99"/>
    </row>
    <row r="685" ht="13.55" customHeight="1">
      <c r="A685" s="226">
        <v>69760</v>
      </c>
      <c r="B685" t="s" s="227">
        <v>1035</v>
      </c>
      <c r="C685" s="99"/>
      <c r="D685" s="99"/>
      <c r="E685" s="99"/>
    </row>
    <row r="686" ht="13.55" customHeight="1">
      <c r="A686" s="226">
        <v>69761</v>
      </c>
      <c r="B686" t="s" s="227">
        <v>1035</v>
      </c>
      <c r="C686" s="99"/>
      <c r="D686" s="99"/>
      <c r="E686" s="99"/>
    </row>
    <row r="687" ht="13.55" customHeight="1">
      <c r="A687" s="226">
        <v>70137</v>
      </c>
      <c r="B687" t="s" s="227">
        <v>1036</v>
      </c>
      <c r="C687" s="99"/>
      <c r="D687" s="99"/>
      <c r="E687" s="99"/>
    </row>
    <row r="688" ht="13.55" customHeight="1">
      <c r="A688" s="226">
        <v>70212</v>
      </c>
      <c r="B688" t="s" s="227">
        <v>1036</v>
      </c>
      <c r="C688" s="99"/>
      <c r="D688" s="99"/>
      <c r="E688" s="99"/>
    </row>
    <row r="689" ht="13.55" customHeight="1">
      <c r="A689" s="226">
        <v>70214</v>
      </c>
      <c r="B689" t="s" s="227">
        <v>1036</v>
      </c>
      <c r="C689" s="99"/>
      <c r="D689" s="99"/>
      <c r="E689" s="99"/>
    </row>
    <row r="690" ht="13.55" customHeight="1">
      <c r="A690" s="226">
        <v>70229</v>
      </c>
      <c r="B690" t="s" s="227">
        <v>1036</v>
      </c>
      <c r="C690" s="99"/>
      <c r="D690" s="99"/>
      <c r="E690" s="99"/>
    </row>
    <row r="691" ht="13.55" customHeight="1">
      <c r="A691" s="226">
        <v>70300</v>
      </c>
      <c r="B691" t="s" s="227">
        <v>1036</v>
      </c>
      <c r="C691" s="99"/>
      <c r="D691" s="99"/>
      <c r="E691" s="99"/>
    </row>
    <row r="692" ht="13.55" customHeight="1">
      <c r="A692" s="226">
        <v>70895</v>
      </c>
      <c r="B692" t="s" s="227">
        <v>1036</v>
      </c>
      <c r="C692" s="99"/>
      <c r="D692" s="99"/>
      <c r="E692" s="99"/>
    </row>
    <row r="693" ht="13.55" customHeight="1">
      <c r="A693" s="226">
        <v>71168</v>
      </c>
      <c r="B693" t="s" s="227">
        <v>1036</v>
      </c>
      <c r="C693" s="99"/>
      <c r="D693" s="99"/>
      <c r="E693" s="99"/>
    </row>
    <row r="694" ht="13.55" customHeight="1">
      <c r="A694" s="226">
        <v>71232</v>
      </c>
      <c r="B694" t="s" s="227">
        <v>1036</v>
      </c>
      <c r="C694" s="99"/>
      <c r="D694" s="99"/>
      <c r="E694" s="99"/>
    </row>
    <row r="695" ht="13.55" customHeight="1">
      <c r="A695" s="226">
        <v>71522</v>
      </c>
      <c r="B695" t="s" s="227">
        <v>1036</v>
      </c>
      <c r="C695" s="99"/>
      <c r="D695" s="99"/>
      <c r="E695" s="99"/>
    </row>
    <row r="696" ht="13.55" customHeight="1">
      <c r="A696" s="226">
        <v>71593</v>
      </c>
      <c r="B696" t="s" s="227">
        <v>1036</v>
      </c>
      <c r="C696" s="99"/>
      <c r="D696" s="99"/>
      <c r="E696" s="99"/>
    </row>
    <row r="697" ht="13.55" customHeight="1">
      <c r="A697" s="226">
        <v>71597</v>
      </c>
      <c r="B697" t="s" s="227">
        <v>1036</v>
      </c>
      <c r="C697" s="99"/>
      <c r="D697" s="99"/>
      <c r="E697" s="99"/>
    </row>
    <row r="698" ht="13.55" customHeight="1">
      <c r="A698" s="226">
        <v>71801</v>
      </c>
      <c r="B698" t="s" s="227">
        <v>1036</v>
      </c>
      <c r="C698" s="99"/>
      <c r="D698" s="99"/>
      <c r="E698" s="99"/>
    </row>
    <row r="699" ht="13.55" customHeight="1">
      <c r="A699" s="226">
        <v>71839</v>
      </c>
      <c r="B699" t="s" s="227">
        <v>1036</v>
      </c>
      <c r="C699" s="99"/>
      <c r="D699" s="99"/>
      <c r="E699" s="99"/>
    </row>
    <row r="700" ht="13.55" customHeight="1">
      <c r="A700" s="226">
        <v>72153</v>
      </c>
      <c r="B700" t="s" s="227">
        <v>1036</v>
      </c>
      <c r="C700" s="99"/>
      <c r="D700" s="99"/>
      <c r="E700" s="99"/>
    </row>
    <row r="701" ht="13.55" customHeight="1">
      <c r="A701" s="226">
        <v>72207</v>
      </c>
      <c r="B701" t="s" s="227">
        <v>1036</v>
      </c>
      <c r="C701" s="99"/>
      <c r="D701" s="99"/>
      <c r="E701" s="99"/>
    </row>
    <row r="702" ht="13.55" customHeight="1">
      <c r="A702" s="226">
        <v>72334</v>
      </c>
      <c r="B702" t="s" s="227">
        <v>1036</v>
      </c>
      <c r="C702" s="99"/>
      <c r="D702" s="99"/>
      <c r="E702" s="99"/>
    </row>
    <row r="703" ht="13.55" customHeight="1">
      <c r="A703" s="226">
        <v>72528</v>
      </c>
      <c r="B703" t="s" s="227">
        <v>1036</v>
      </c>
      <c r="C703" s="99"/>
      <c r="D703" s="99"/>
      <c r="E703" s="99"/>
    </row>
    <row r="704" ht="13.55" customHeight="1">
      <c r="A704" s="226">
        <v>72539</v>
      </c>
      <c r="B704" t="s" s="227">
        <v>1036</v>
      </c>
      <c r="C704" s="99"/>
      <c r="D704" s="99"/>
      <c r="E704" s="99"/>
    </row>
    <row r="705" ht="13.55" customHeight="1">
      <c r="A705" s="226">
        <v>72632</v>
      </c>
      <c r="B705" t="s" s="227">
        <v>1036</v>
      </c>
      <c r="C705" s="99"/>
      <c r="D705" s="99"/>
      <c r="E705" s="99"/>
    </row>
    <row r="706" ht="13.55" customHeight="1">
      <c r="A706" s="226">
        <v>72667</v>
      </c>
      <c r="B706" t="s" s="227">
        <v>1036</v>
      </c>
      <c r="C706" s="99"/>
      <c r="D706" s="99"/>
      <c r="E706" s="99"/>
    </row>
    <row r="707" ht="13.55" customHeight="1">
      <c r="A707" s="226">
        <v>72885</v>
      </c>
      <c r="B707" t="s" s="227">
        <v>1036</v>
      </c>
      <c r="C707" s="99"/>
      <c r="D707" s="99"/>
      <c r="E707" s="99"/>
    </row>
    <row r="708" ht="13.55" customHeight="1">
      <c r="A708" s="226">
        <v>73012</v>
      </c>
      <c r="B708" t="s" s="227">
        <v>1036</v>
      </c>
      <c r="C708" s="99"/>
      <c r="D708" s="99"/>
      <c r="E708" s="99"/>
    </row>
    <row r="709" ht="13.55" customHeight="1">
      <c r="A709" s="226">
        <v>7326</v>
      </c>
      <c r="B709" t="s" s="227">
        <v>1035</v>
      </c>
      <c r="C709" s="99"/>
      <c r="D709" s="99"/>
      <c r="E709" s="99"/>
    </row>
    <row r="710" ht="13.55" customHeight="1">
      <c r="A710" s="226">
        <v>7327</v>
      </c>
      <c r="B710" t="s" s="227">
        <v>1035</v>
      </c>
      <c r="C710" s="99"/>
      <c r="D710" s="99"/>
      <c r="E710" s="99"/>
    </row>
    <row r="711" ht="13.55" customHeight="1">
      <c r="A711" s="226">
        <v>73320</v>
      </c>
      <c r="B711" t="s" s="227">
        <v>1036</v>
      </c>
      <c r="C711" s="99"/>
      <c r="D711" s="99"/>
      <c r="E711" s="99"/>
    </row>
    <row r="712" ht="13.55" customHeight="1">
      <c r="A712" s="226">
        <v>73713</v>
      </c>
      <c r="B712" t="s" s="227">
        <v>1036</v>
      </c>
      <c r="C712" s="99"/>
      <c r="D712" s="99"/>
      <c r="E712" s="99"/>
    </row>
    <row r="713" ht="13.55" customHeight="1">
      <c r="A713" s="226">
        <v>73909</v>
      </c>
      <c r="B713" t="s" s="227">
        <v>1036</v>
      </c>
      <c r="C713" s="99"/>
      <c r="D713" s="99"/>
      <c r="E713" s="99"/>
    </row>
    <row r="714" ht="13.55" customHeight="1">
      <c r="A714" s="226">
        <v>74281</v>
      </c>
      <c r="B714" t="s" s="227">
        <v>1036</v>
      </c>
      <c r="C714" s="99"/>
      <c r="D714" s="99"/>
      <c r="E714" s="99"/>
    </row>
    <row r="715" ht="13.55" customHeight="1">
      <c r="A715" s="226">
        <v>74292</v>
      </c>
      <c r="B715" t="s" s="227">
        <v>1036</v>
      </c>
      <c r="C715" s="99"/>
      <c r="D715" s="99"/>
      <c r="E715" s="99"/>
    </row>
    <row r="716" ht="13.55" customHeight="1">
      <c r="A716" s="226">
        <v>74507</v>
      </c>
      <c r="B716" t="s" s="227">
        <v>1036</v>
      </c>
      <c r="C716" s="99"/>
      <c r="D716" s="99"/>
      <c r="E716" s="99"/>
    </row>
    <row r="717" ht="13.55" customHeight="1">
      <c r="A717" s="226">
        <v>74531</v>
      </c>
      <c r="B717" t="s" s="227">
        <v>1036</v>
      </c>
      <c r="C717" s="99"/>
      <c r="D717" s="99"/>
      <c r="E717" s="99"/>
    </row>
    <row r="718" ht="13.55" customHeight="1">
      <c r="A718" s="226">
        <v>74532</v>
      </c>
      <c r="B718" t="s" s="227">
        <v>1036</v>
      </c>
      <c r="C718" s="99"/>
      <c r="D718" s="99"/>
      <c r="E718" s="99"/>
    </row>
    <row r="719" ht="13.55" customHeight="1">
      <c r="A719" s="226">
        <v>74539</v>
      </c>
      <c r="B719" t="s" s="227">
        <v>1036</v>
      </c>
      <c r="C719" s="99"/>
      <c r="D719" s="99"/>
      <c r="E719" s="99"/>
    </row>
    <row r="720" ht="13.55" customHeight="1">
      <c r="A720" s="226">
        <v>74834</v>
      </c>
      <c r="B720" t="s" s="227">
        <v>1036</v>
      </c>
      <c r="C720" s="99"/>
      <c r="D720" s="99"/>
      <c r="E720" s="99"/>
    </row>
    <row r="721" ht="13.55" customHeight="1">
      <c r="A721" s="226">
        <v>75485</v>
      </c>
      <c r="B721" t="s" s="227">
        <v>1036</v>
      </c>
      <c r="C721" s="99"/>
      <c r="D721" s="99"/>
      <c r="E721" s="99"/>
    </row>
    <row r="722" ht="13.55" customHeight="1">
      <c r="A722" s="226">
        <v>75886</v>
      </c>
      <c r="B722" t="s" s="227">
        <v>1036</v>
      </c>
      <c r="C722" s="99"/>
      <c r="D722" s="99"/>
      <c r="E722" s="99"/>
    </row>
    <row r="723" ht="13.55" customHeight="1">
      <c r="A723" s="226">
        <v>76418</v>
      </c>
      <c r="B723" t="s" s="227">
        <v>1036</v>
      </c>
      <c r="C723" s="99"/>
      <c r="D723" s="99"/>
      <c r="E723" s="99"/>
    </row>
    <row r="724" ht="13.55" customHeight="1">
      <c r="A724" s="226">
        <v>80001</v>
      </c>
      <c r="B724" t="s" s="227">
        <v>18</v>
      </c>
      <c r="C724" s="99"/>
      <c r="D724" s="99"/>
      <c r="E724" s="99"/>
    </row>
    <row r="725" ht="13.55" customHeight="1">
      <c r="A725" s="226">
        <v>80014</v>
      </c>
      <c r="B725" t="s" s="227">
        <v>18</v>
      </c>
      <c r="C725" s="99"/>
      <c r="D725" s="99"/>
      <c r="E725" s="99"/>
    </row>
    <row r="726" ht="13.55" customHeight="1">
      <c r="A726" s="226">
        <v>80028</v>
      </c>
      <c r="B726" t="s" s="227">
        <v>18</v>
      </c>
      <c r="C726" s="99"/>
      <c r="D726" s="99"/>
      <c r="E726" s="99"/>
    </row>
    <row r="727" ht="13.55" customHeight="1">
      <c r="A727" s="226">
        <v>80032</v>
      </c>
      <c r="B727" t="s" s="227">
        <v>18</v>
      </c>
      <c r="C727" s="99"/>
      <c r="D727" s="99"/>
      <c r="E727" s="99"/>
    </row>
    <row r="728" ht="13.55" customHeight="1">
      <c r="A728" s="226">
        <v>80043</v>
      </c>
      <c r="B728" t="s" s="227">
        <v>18</v>
      </c>
      <c r="C728" s="99"/>
      <c r="D728" s="99"/>
      <c r="E728" s="99"/>
    </row>
    <row r="729" ht="13.55" customHeight="1">
      <c r="A729" s="226">
        <v>80085</v>
      </c>
      <c r="B729" t="s" s="227">
        <v>18</v>
      </c>
      <c r="C729" s="99"/>
      <c r="D729" s="99"/>
      <c r="E729" s="99"/>
    </row>
    <row r="730" ht="13.55" customHeight="1">
      <c r="A730" s="226">
        <v>80115</v>
      </c>
      <c r="B730" t="s" s="227">
        <v>18</v>
      </c>
      <c r="C730" s="99"/>
      <c r="D730" s="99"/>
      <c r="E730" s="99"/>
    </row>
    <row r="731" ht="13.55" customHeight="1">
      <c r="A731" s="226">
        <v>80117</v>
      </c>
      <c r="B731" t="s" s="227">
        <v>18</v>
      </c>
      <c r="C731" s="99"/>
      <c r="D731" s="99"/>
      <c r="E731" s="99"/>
    </row>
    <row r="732" ht="13.55" customHeight="1">
      <c r="A732" s="226">
        <v>80125</v>
      </c>
      <c r="B732" t="s" s="227">
        <v>18</v>
      </c>
      <c r="C732" s="99"/>
      <c r="D732" s="99"/>
      <c r="E732" s="99"/>
    </row>
    <row r="733" ht="13.55" customHeight="1">
      <c r="A733" s="226">
        <v>80192</v>
      </c>
      <c r="B733" t="s" s="227">
        <v>18</v>
      </c>
      <c r="C733" s="99"/>
      <c r="D733" s="99"/>
      <c r="E733" s="99"/>
    </row>
    <row r="734" ht="13.55" customHeight="1">
      <c r="A734" s="226">
        <v>80193</v>
      </c>
      <c r="B734" t="s" s="227">
        <v>18</v>
      </c>
      <c r="C734" s="99"/>
      <c r="D734" s="99"/>
      <c r="E734" s="99"/>
    </row>
    <row r="735" ht="13.55" customHeight="1">
      <c r="A735" s="226">
        <v>80195</v>
      </c>
      <c r="B735" t="s" s="227">
        <v>18</v>
      </c>
      <c r="C735" s="99"/>
      <c r="D735" s="99"/>
      <c r="E735" s="99"/>
    </row>
    <row r="736" ht="13.55" customHeight="1">
      <c r="A736" s="226">
        <v>80265</v>
      </c>
      <c r="B736" t="s" s="227">
        <v>18</v>
      </c>
      <c r="C736" s="99"/>
      <c r="D736" s="99"/>
      <c r="E736" s="99"/>
    </row>
    <row r="737" ht="13.55" customHeight="1">
      <c r="A737" s="226">
        <v>80269</v>
      </c>
      <c r="B737" t="s" s="227">
        <v>18</v>
      </c>
      <c r="C737" s="99"/>
      <c r="D737" s="99"/>
      <c r="E737" s="99"/>
    </row>
    <row r="738" ht="13.55" customHeight="1">
      <c r="A738" s="226">
        <v>80301</v>
      </c>
      <c r="B738" t="s" s="227">
        <v>18</v>
      </c>
      <c r="C738" s="99"/>
      <c r="D738" s="99"/>
      <c r="E738" s="99"/>
    </row>
    <row r="739" ht="13.55" customHeight="1">
      <c r="A739" s="226">
        <v>80333</v>
      </c>
      <c r="B739" t="s" s="227">
        <v>18</v>
      </c>
      <c r="C739" s="99"/>
      <c r="D739" s="99"/>
      <c r="E739" s="99"/>
    </row>
    <row r="740" ht="13.55" customHeight="1">
      <c r="A740" s="226">
        <v>80520</v>
      </c>
      <c r="B740" t="s" s="227">
        <v>18</v>
      </c>
      <c r="C740" s="99"/>
      <c r="D740" s="99"/>
      <c r="E740" s="99"/>
    </row>
    <row r="741" ht="13.55" customHeight="1">
      <c r="A741" s="226">
        <v>80828</v>
      </c>
      <c r="B741" t="s" s="227">
        <v>18</v>
      </c>
      <c r="C741" s="99"/>
      <c r="D741" s="99"/>
      <c r="E741" s="99"/>
    </row>
    <row r="742" ht="13.55" customHeight="1">
      <c r="A742" s="226">
        <v>80838</v>
      </c>
      <c r="B742" t="s" s="227">
        <v>18</v>
      </c>
      <c r="C742" s="99"/>
      <c r="D742" s="99"/>
      <c r="E742" s="99"/>
    </row>
    <row r="743" ht="13.55" customHeight="1">
      <c r="A743" s="226">
        <v>80947</v>
      </c>
      <c r="B743" t="s" s="227">
        <v>18</v>
      </c>
      <c r="C743" s="99"/>
      <c r="D743" s="99"/>
      <c r="E743" s="99"/>
    </row>
    <row r="744" ht="13.55" customHeight="1">
      <c r="A744" s="226">
        <v>80979</v>
      </c>
      <c r="B744" t="s" s="227">
        <v>18</v>
      </c>
      <c r="C744" s="99"/>
      <c r="D744" s="99"/>
      <c r="E744" s="99"/>
    </row>
    <row r="745" ht="13.55" customHeight="1">
      <c r="A745" s="226">
        <v>81118</v>
      </c>
      <c r="B745" t="s" s="227">
        <v>18</v>
      </c>
      <c r="C745" s="99"/>
      <c r="D745" s="99"/>
      <c r="E745" s="99"/>
    </row>
    <row r="746" ht="13.55" customHeight="1">
      <c r="A746" s="226">
        <v>81233</v>
      </c>
      <c r="B746" t="s" s="227">
        <v>18</v>
      </c>
      <c r="C746" s="99"/>
      <c r="D746" s="99"/>
      <c r="E746" s="99"/>
    </row>
    <row r="747" ht="13.55" customHeight="1">
      <c r="A747" s="226">
        <v>81235</v>
      </c>
      <c r="B747" t="s" s="227">
        <v>18</v>
      </c>
      <c r="C747" s="99"/>
      <c r="D747" s="99"/>
      <c r="E747" s="99"/>
    </row>
    <row r="748" ht="13.55" customHeight="1">
      <c r="A748" s="226">
        <v>81244</v>
      </c>
      <c r="B748" t="s" s="227">
        <v>18</v>
      </c>
      <c r="C748" s="99"/>
      <c r="D748" s="99"/>
      <c r="E748" s="99"/>
    </row>
    <row r="749" ht="13.55" customHeight="1">
      <c r="A749" s="226">
        <v>81330</v>
      </c>
      <c r="B749" t="s" s="227">
        <v>18</v>
      </c>
      <c r="C749" s="99"/>
      <c r="D749" s="99"/>
      <c r="E749" s="99"/>
    </row>
    <row r="750" ht="13.55" customHeight="1">
      <c r="A750" s="226">
        <v>81348</v>
      </c>
      <c r="B750" t="s" s="227">
        <v>18</v>
      </c>
      <c r="C750" s="99"/>
      <c r="D750" s="99"/>
      <c r="E750" s="99"/>
    </row>
    <row r="751" ht="13.55" customHeight="1">
      <c r="A751" s="226">
        <v>81645</v>
      </c>
      <c r="B751" t="s" s="227">
        <v>18</v>
      </c>
      <c r="C751" s="99"/>
      <c r="D751" s="99"/>
      <c r="E751" s="99"/>
    </row>
    <row r="752" ht="13.55" customHeight="1">
      <c r="A752" s="226">
        <v>81646</v>
      </c>
      <c r="B752" t="s" s="227">
        <v>18</v>
      </c>
      <c r="C752" s="99"/>
      <c r="D752" s="99"/>
      <c r="E752" s="99"/>
    </row>
    <row r="753" ht="13.55" customHeight="1">
      <c r="A753" s="226">
        <v>81649</v>
      </c>
      <c r="B753" t="s" s="227">
        <v>18</v>
      </c>
      <c r="C753" s="99"/>
      <c r="D753" s="99"/>
      <c r="E753" s="99"/>
    </row>
    <row r="754" ht="13.55" customHeight="1">
      <c r="A754" s="226">
        <v>81653</v>
      </c>
      <c r="B754" t="s" s="227">
        <v>18</v>
      </c>
      <c r="C754" s="99"/>
      <c r="D754" s="99"/>
      <c r="E754" s="99"/>
    </row>
    <row r="755" ht="13.55" customHeight="1">
      <c r="A755" s="226">
        <v>81675</v>
      </c>
      <c r="B755" t="s" s="227">
        <v>18</v>
      </c>
      <c r="C755" s="99"/>
      <c r="D755" s="99"/>
      <c r="E755" s="99"/>
    </row>
    <row r="756" ht="13.55" customHeight="1">
      <c r="A756" s="226">
        <v>81708</v>
      </c>
      <c r="B756" t="s" s="227">
        <v>18</v>
      </c>
      <c r="C756" s="99"/>
      <c r="D756" s="99"/>
      <c r="E756" s="99"/>
    </row>
    <row r="757" ht="13.55" customHeight="1">
      <c r="A757" s="226">
        <v>81891</v>
      </c>
      <c r="B757" t="s" s="227">
        <v>18</v>
      </c>
      <c r="C757" s="99"/>
      <c r="D757" s="99"/>
      <c r="E757" s="99"/>
    </row>
    <row r="758" ht="13.55" customHeight="1">
      <c r="A758" s="226">
        <v>81896</v>
      </c>
      <c r="B758" t="s" s="227">
        <v>18</v>
      </c>
      <c r="C758" s="99"/>
      <c r="D758" s="99"/>
      <c r="E758" s="99"/>
    </row>
    <row r="759" ht="13.55" customHeight="1">
      <c r="A759" s="226">
        <v>82116</v>
      </c>
      <c r="B759" t="s" s="227">
        <v>18</v>
      </c>
      <c r="C759" s="99"/>
      <c r="D759" s="99"/>
      <c r="E759" s="99"/>
    </row>
    <row r="760" ht="13.55" customHeight="1">
      <c r="A760" s="226">
        <v>82221</v>
      </c>
      <c r="B760" t="s" s="227">
        <v>18</v>
      </c>
      <c r="C760" s="99"/>
      <c r="D760" s="99"/>
      <c r="E760" s="99"/>
    </row>
    <row r="761" ht="13.55" customHeight="1">
      <c r="A761" s="226">
        <v>82224</v>
      </c>
      <c r="B761" t="s" s="227">
        <v>18</v>
      </c>
      <c r="C761" s="99"/>
      <c r="D761" s="99"/>
      <c r="E761" s="99"/>
    </row>
    <row r="762" ht="13.55" customHeight="1">
      <c r="A762" s="226">
        <v>82343</v>
      </c>
      <c r="B762" t="s" s="227">
        <v>18</v>
      </c>
      <c r="C762" s="99"/>
      <c r="D762" s="99"/>
      <c r="E762" s="99"/>
    </row>
    <row r="763" ht="13.55" customHeight="1">
      <c r="A763" s="226">
        <v>82405</v>
      </c>
      <c r="B763" t="s" s="227">
        <v>18</v>
      </c>
      <c r="C763" s="99"/>
      <c r="D763" s="99"/>
      <c r="E763" s="99"/>
    </row>
    <row r="764" ht="13.55" customHeight="1">
      <c r="A764" s="226">
        <v>82506</v>
      </c>
      <c r="B764" t="s" s="227">
        <v>18</v>
      </c>
      <c r="C764" s="99"/>
      <c r="D764" s="99"/>
      <c r="E764" s="99"/>
    </row>
    <row r="765" ht="13.55" customHeight="1">
      <c r="A765" s="226">
        <v>82572</v>
      </c>
      <c r="B765" t="s" s="227">
        <v>18</v>
      </c>
      <c r="C765" s="99"/>
      <c r="D765" s="99"/>
      <c r="E765" s="99"/>
    </row>
    <row r="766" ht="13.55" customHeight="1">
      <c r="A766" s="226">
        <v>82650</v>
      </c>
      <c r="B766" t="s" s="227">
        <v>18</v>
      </c>
      <c r="C766" s="99"/>
      <c r="D766" s="99"/>
      <c r="E766" s="99"/>
    </row>
    <row r="767" ht="13.55" customHeight="1">
      <c r="A767" s="226">
        <v>82651</v>
      </c>
      <c r="B767" t="s" s="227">
        <v>18</v>
      </c>
      <c r="C767" s="99"/>
      <c r="D767" s="99"/>
      <c r="E767" s="99"/>
    </row>
    <row r="768" ht="13.55" customHeight="1">
      <c r="A768" s="226">
        <v>82652</v>
      </c>
      <c r="B768" t="s" s="227">
        <v>18</v>
      </c>
      <c r="C768" s="99"/>
      <c r="D768" s="99"/>
      <c r="E768" s="99"/>
    </row>
    <row r="769" ht="13.55" customHeight="1">
      <c r="A769" s="226">
        <v>82654</v>
      </c>
      <c r="B769" t="s" s="227">
        <v>18</v>
      </c>
      <c r="C769" s="99"/>
      <c r="D769" s="99"/>
      <c r="E769" s="99"/>
    </row>
    <row r="770" ht="13.55" customHeight="1">
      <c r="A770" s="226">
        <v>82676</v>
      </c>
      <c r="B770" t="s" s="227">
        <v>18</v>
      </c>
      <c r="C770" s="99"/>
      <c r="D770" s="99"/>
      <c r="E770" s="99"/>
    </row>
    <row r="771" ht="13.55" customHeight="1">
      <c r="A771" s="226">
        <v>8346</v>
      </c>
      <c r="B771" t="s" s="227">
        <v>1035</v>
      </c>
      <c r="C771" s="99"/>
      <c r="D771" s="99"/>
      <c r="E771" s="99"/>
    </row>
    <row r="772" ht="13.55" customHeight="1">
      <c r="A772" s="226">
        <v>87250</v>
      </c>
      <c r="B772" t="s" s="227">
        <v>1035</v>
      </c>
      <c r="C772" s="99"/>
      <c r="D772" s="99"/>
      <c r="E772" s="99"/>
    </row>
    <row r="773" ht="13.55" customHeight="1">
      <c r="A773" s="226">
        <v>87715</v>
      </c>
      <c r="B773" t="s" s="227">
        <v>1035</v>
      </c>
      <c r="C773" s="99"/>
      <c r="D773" s="99"/>
      <c r="E773" s="99"/>
    </row>
    <row r="774" ht="13.55" customHeight="1">
      <c r="A774" s="226">
        <v>89189</v>
      </c>
      <c r="B774" t="s" s="227">
        <v>1035</v>
      </c>
      <c r="C774" s="99"/>
      <c r="D774" s="99"/>
      <c r="E774" s="99"/>
    </row>
    <row r="775" ht="13.55" customHeight="1">
      <c r="A775" s="226">
        <v>89511</v>
      </c>
      <c r="B775" t="s" s="227">
        <v>1035</v>
      </c>
      <c r="C775" s="99"/>
      <c r="D775" s="99"/>
      <c r="E775" s="99"/>
    </row>
    <row r="776" ht="13.55" customHeight="1">
      <c r="A776" s="226">
        <v>89599</v>
      </c>
      <c r="B776" t="s" s="227">
        <v>1035</v>
      </c>
      <c r="C776" s="99"/>
      <c r="D776" s="99"/>
      <c r="E776" s="99"/>
    </row>
    <row r="777" ht="13.55" customHeight="1">
      <c r="A777" s="226">
        <v>91323</v>
      </c>
      <c r="B777" t="s" s="227">
        <v>1035</v>
      </c>
      <c r="C777" s="99"/>
      <c r="D777" s="99"/>
      <c r="E777" s="99"/>
    </row>
    <row r="778" ht="13.55" customHeight="1">
      <c r="A778" s="226">
        <v>91685</v>
      </c>
      <c r="B778" t="s" s="227">
        <v>1035</v>
      </c>
      <c r="C778" s="99"/>
      <c r="D778" s="99"/>
      <c r="E778" s="99"/>
    </row>
    <row r="779" ht="13.55" customHeight="1">
      <c r="A779" s="226">
        <v>91687</v>
      </c>
      <c r="B779" t="s" s="227">
        <v>1035</v>
      </c>
      <c r="C779" s="99"/>
      <c r="D779" s="99"/>
      <c r="E779" s="99"/>
    </row>
    <row r="780" ht="13.55" customHeight="1">
      <c r="A780" s="226">
        <v>93027</v>
      </c>
      <c r="B780" t="s" s="227">
        <v>1035</v>
      </c>
      <c r="C780" s="99"/>
      <c r="D780" s="99"/>
      <c r="E780" s="99"/>
    </row>
    <row r="781" ht="13.55" customHeight="1">
      <c r="A781" s="226">
        <v>93616</v>
      </c>
      <c r="B781" t="s" s="227">
        <v>1035</v>
      </c>
      <c r="C781" s="99"/>
      <c r="D781" s="99"/>
      <c r="E781" s="99"/>
    </row>
    <row r="782" ht="13.55" customHeight="1">
      <c r="A782" s="226">
        <v>93683</v>
      </c>
      <c r="B782" t="s" s="227">
        <v>1035</v>
      </c>
      <c r="C782" s="99"/>
      <c r="D782" s="99"/>
      <c r="E782" s="99"/>
    </row>
    <row r="783" ht="13.55" customHeight="1">
      <c r="A783" s="226">
        <v>94606</v>
      </c>
      <c r="B783" t="s" s="227">
        <v>1035</v>
      </c>
      <c r="C783" s="99"/>
      <c r="D783" s="99"/>
      <c r="E783" s="99"/>
    </row>
    <row r="784" ht="13.55" customHeight="1">
      <c r="A784" s="226">
        <v>95351</v>
      </c>
      <c r="B784" t="s" s="227">
        <v>1035</v>
      </c>
      <c r="C784" s="99"/>
      <c r="D784" s="99"/>
      <c r="E784" s="99"/>
    </row>
    <row r="785" ht="13.55" customHeight="1">
      <c r="A785" s="226">
        <v>97151</v>
      </c>
      <c r="B785" t="s" s="227">
        <v>1035</v>
      </c>
      <c r="C785" s="99"/>
      <c r="D785" s="99"/>
      <c r="E785" s="99"/>
    </row>
    <row r="786" ht="13.55" customHeight="1">
      <c r="A786" s="226">
        <v>97319</v>
      </c>
      <c r="B786" t="s" s="227">
        <v>1035</v>
      </c>
      <c r="C786" s="99"/>
      <c r="D786" s="99"/>
      <c r="E786" s="99"/>
    </row>
    <row r="787" ht="13.55" customHeight="1">
      <c r="A787" s="226">
        <v>983</v>
      </c>
      <c r="B787" t="s" s="227">
        <v>1035</v>
      </c>
      <c r="C787" s="99"/>
      <c r="D787" s="99"/>
      <c r="E787" s="99"/>
    </row>
    <row r="788" ht="13.55" customHeight="1">
      <c r="A788" s="226">
        <v>98900</v>
      </c>
      <c r="B788" t="s" s="227">
        <v>1035</v>
      </c>
      <c r="C788" s="99"/>
      <c r="D788" s="99"/>
      <c r="E788" s="99"/>
    </row>
    <row r="789" ht="13.55" customHeight="1">
      <c r="A789" s="226">
        <v>99096</v>
      </c>
      <c r="B789" t="s" s="227">
        <v>1035</v>
      </c>
      <c r="C789" s="99"/>
      <c r="D789" s="99"/>
      <c r="E789" s="99"/>
    </row>
    <row r="790" ht="13.55" customHeight="1">
      <c r="A790" s="226">
        <v>99099</v>
      </c>
      <c r="B790" t="s" s="227">
        <v>1035</v>
      </c>
      <c r="C790" s="99"/>
      <c r="D790" s="99"/>
      <c r="E790" s="99"/>
    </row>
    <row r="791" ht="13.55" customHeight="1">
      <c r="A791" s="226">
        <v>99130</v>
      </c>
      <c r="B791" t="s" s="227">
        <v>1035</v>
      </c>
      <c r="C791" s="99"/>
      <c r="D791" s="99"/>
      <c r="E791" s="99"/>
    </row>
    <row r="792" ht="13.55" customHeight="1">
      <c r="A792" t="s" s="227">
        <v>279</v>
      </c>
      <c r="B792" t="s" s="227">
        <v>1035</v>
      </c>
      <c r="C792" s="99"/>
      <c r="D792" s="99"/>
      <c r="E792" s="99"/>
    </row>
    <row r="793" ht="13.55" customHeight="1">
      <c r="A793" t="s" s="227">
        <v>226</v>
      </c>
      <c r="B793" t="s" s="227">
        <v>1035</v>
      </c>
      <c r="C793" s="99"/>
      <c r="D793" s="99"/>
      <c r="E793" s="99"/>
    </row>
    <row r="794" ht="13.55" customHeight="1">
      <c r="A794" t="s" s="227">
        <v>209</v>
      </c>
      <c r="B794" t="s" s="227">
        <v>1035</v>
      </c>
      <c r="C794" s="99"/>
      <c r="D794" s="99"/>
      <c r="E794" s="99"/>
    </row>
    <row r="795" ht="13.55" customHeight="1">
      <c r="A795" t="s" s="227">
        <v>1038</v>
      </c>
      <c r="B795" t="s" s="227">
        <v>1035</v>
      </c>
      <c r="C795" s="99"/>
      <c r="D795" s="99"/>
      <c r="E795" s="99"/>
    </row>
    <row r="796" ht="13.55" customHeight="1">
      <c r="A796" t="s" s="227">
        <v>1039</v>
      </c>
      <c r="B796" t="s" s="227">
        <v>1035</v>
      </c>
      <c r="C796" s="99"/>
      <c r="D796" s="99"/>
      <c r="E796" s="99"/>
    </row>
    <row r="797" ht="13.55" customHeight="1">
      <c r="A797" t="s" s="227">
        <v>257</v>
      </c>
      <c r="B797" t="s" s="227">
        <v>1035</v>
      </c>
      <c r="C797" s="99"/>
      <c r="D797" s="99"/>
      <c r="E797" s="99"/>
    </row>
    <row r="798" ht="13.55" customHeight="1">
      <c r="A798" t="s" s="227">
        <v>1040</v>
      </c>
      <c r="B798" t="s" s="227">
        <v>1035</v>
      </c>
      <c r="C798" s="99"/>
      <c r="D798" s="99"/>
      <c r="E798" s="99"/>
    </row>
    <row r="799" ht="13.55" customHeight="1">
      <c r="A799" t="s" s="227">
        <v>254</v>
      </c>
      <c r="B799" t="s" s="227">
        <v>1035</v>
      </c>
      <c r="C799" s="99"/>
      <c r="D799" s="99"/>
      <c r="E799" s="99"/>
    </row>
    <row r="800" ht="13.55" customHeight="1">
      <c r="A800" t="s" s="227">
        <v>1041</v>
      </c>
      <c r="B800" t="s" s="227">
        <v>1035</v>
      </c>
      <c r="C800" s="99"/>
      <c r="D800" s="99"/>
      <c r="E800" s="99"/>
    </row>
    <row r="801" ht="13.55" customHeight="1">
      <c r="A801" t="s" s="227">
        <v>1042</v>
      </c>
      <c r="B801" t="s" s="227">
        <v>1035</v>
      </c>
      <c r="C801" s="99"/>
      <c r="D801" s="99"/>
      <c r="E801" s="99"/>
    </row>
    <row r="802" ht="13.55" customHeight="1">
      <c r="A802" t="s" s="227">
        <v>1043</v>
      </c>
      <c r="B802" t="s" s="227">
        <v>1035</v>
      </c>
      <c r="C802" s="99"/>
      <c r="D802" s="99"/>
      <c r="E802" s="99"/>
    </row>
    <row r="803" ht="13.55" customHeight="1">
      <c r="A803" t="s" s="227">
        <v>1044</v>
      </c>
      <c r="B803" t="s" s="227">
        <v>1035</v>
      </c>
      <c r="C803" s="99"/>
      <c r="D803" s="99"/>
      <c r="E803" s="99"/>
    </row>
    <row r="804" ht="13.55" customHeight="1">
      <c r="A804" t="s" s="227">
        <v>1045</v>
      </c>
      <c r="B804" t="s" s="227">
        <v>1035</v>
      </c>
      <c r="C804" s="99"/>
      <c r="D804" s="99"/>
      <c r="E804" s="99"/>
    </row>
    <row r="805" ht="13.55" customHeight="1">
      <c r="A805" t="s" s="227">
        <v>1046</v>
      </c>
      <c r="B805" t="s" s="227">
        <v>1035</v>
      </c>
      <c r="C805" s="99"/>
      <c r="D805" s="99"/>
      <c r="E805" s="99"/>
    </row>
    <row r="806" ht="13.55" customHeight="1">
      <c r="A806" t="s" s="227">
        <v>1047</v>
      </c>
      <c r="B806" t="s" s="227">
        <v>1035</v>
      </c>
      <c r="C806" s="99"/>
      <c r="D806" s="99"/>
      <c r="E806" s="99"/>
    </row>
    <row r="807" ht="13.55" customHeight="1">
      <c r="A807" t="s" s="227">
        <v>1048</v>
      </c>
      <c r="B807" t="s" s="227">
        <v>1035</v>
      </c>
      <c r="C807" s="99"/>
      <c r="D807" s="99"/>
      <c r="E807" s="99"/>
    </row>
    <row r="808" ht="13.55" customHeight="1">
      <c r="A808" t="s" s="227">
        <v>1049</v>
      </c>
      <c r="B808" t="s" s="227">
        <v>1035</v>
      </c>
      <c r="C808" s="99"/>
      <c r="D808" s="99"/>
      <c r="E808" s="99"/>
    </row>
    <row r="809" ht="13.55" customHeight="1">
      <c r="A809" t="s" s="227">
        <v>1050</v>
      </c>
      <c r="B809" t="s" s="227">
        <v>1035</v>
      </c>
      <c r="C809" s="99"/>
      <c r="D809" s="99"/>
      <c r="E809" s="99"/>
    </row>
    <row r="810" ht="13.55" customHeight="1">
      <c r="A810" t="s" s="227">
        <v>1051</v>
      </c>
      <c r="B810" t="s" s="227">
        <v>1035</v>
      </c>
      <c r="C810" s="99"/>
      <c r="D810" s="99"/>
      <c r="E810" s="99"/>
    </row>
    <row r="811" ht="13.55" customHeight="1">
      <c r="A811" t="s" s="227">
        <v>1052</v>
      </c>
      <c r="B811" t="s" s="227">
        <v>1035</v>
      </c>
      <c r="C811" s="99"/>
      <c r="D811" s="99"/>
      <c r="E811" s="9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4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228" customWidth="1"/>
    <col min="6" max="16384" width="10.8516" style="228" customWidth="1"/>
  </cols>
  <sheetData>
    <row r="1" ht="13.55" customHeight="1">
      <c r="A1" t="s" s="227">
        <v>1053</v>
      </c>
      <c r="B1" t="s" s="227">
        <v>1054</v>
      </c>
      <c r="C1" s="99"/>
      <c r="D1" s="99"/>
      <c r="E1" s="99"/>
    </row>
    <row r="2" ht="13.55" customHeight="1">
      <c r="A2" t="s" s="227">
        <v>1055</v>
      </c>
      <c r="B2" t="s" s="227">
        <v>1054</v>
      </c>
      <c r="C2" s="99"/>
      <c r="D2" s="99"/>
      <c r="E2" s="99"/>
    </row>
    <row r="3" ht="13.55" customHeight="1">
      <c r="A3" t="s" s="227">
        <v>1056</v>
      </c>
      <c r="B3" t="s" s="227">
        <v>1054</v>
      </c>
      <c r="C3" s="99"/>
      <c r="D3" s="99"/>
      <c r="E3" s="99"/>
    </row>
    <row r="4" ht="13.55" customHeight="1">
      <c r="A4" t="s" s="227">
        <v>1057</v>
      </c>
      <c r="B4" t="s" s="227">
        <v>1054</v>
      </c>
      <c r="C4" s="99"/>
      <c r="D4" s="99"/>
      <c r="E4" s="99"/>
    </row>
    <row r="5" ht="13.55" customHeight="1">
      <c r="A5" t="s" s="227">
        <v>1058</v>
      </c>
      <c r="B5" t="s" s="227">
        <v>1054</v>
      </c>
      <c r="C5" s="99"/>
      <c r="D5" s="99"/>
      <c r="E5" s="99"/>
    </row>
    <row r="6" ht="13.55" customHeight="1">
      <c r="A6" t="s" s="227">
        <v>1059</v>
      </c>
      <c r="B6" t="s" s="227">
        <v>1054</v>
      </c>
      <c r="C6" s="99"/>
      <c r="D6" s="99"/>
      <c r="E6" s="99"/>
    </row>
    <row r="7" ht="13.55" customHeight="1">
      <c r="A7" t="s" s="227">
        <v>1060</v>
      </c>
      <c r="B7" t="s" s="227">
        <v>1054</v>
      </c>
      <c r="C7" s="99"/>
      <c r="D7" s="99"/>
      <c r="E7" s="99"/>
    </row>
    <row r="8" ht="13.55" customHeight="1">
      <c r="A8" t="s" s="227">
        <v>1061</v>
      </c>
      <c r="B8" t="s" s="227">
        <v>1062</v>
      </c>
      <c r="C8" s="99"/>
      <c r="D8" s="99"/>
      <c r="E8" s="99"/>
    </row>
    <row r="9" ht="13.55" customHeight="1">
      <c r="A9" t="s" s="227">
        <v>1063</v>
      </c>
      <c r="B9" t="s" s="227">
        <v>1062</v>
      </c>
      <c r="C9" s="99"/>
      <c r="D9" s="99"/>
      <c r="E9" s="99"/>
    </row>
    <row r="10" ht="13.55" customHeight="1">
      <c r="A10" t="s" s="227">
        <v>1064</v>
      </c>
      <c r="B10" t="s" s="227">
        <v>1062</v>
      </c>
      <c r="C10" s="99"/>
      <c r="D10" s="99"/>
      <c r="E10" s="99"/>
    </row>
    <row r="11" ht="13.55" customHeight="1">
      <c r="A11" t="s" s="227">
        <v>1065</v>
      </c>
      <c r="B11" t="s" s="227">
        <v>1054</v>
      </c>
      <c r="C11" s="99"/>
      <c r="D11" s="99"/>
      <c r="E11" s="99"/>
    </row>
    <row r="12" ht="13.55" customHeight="1">
      <c r="A12" t="s" s="227">
        <v>1066</v>
      </c>
      <c r="B12" t="s" s="227">
        <v>1062</v>
      </c>
      <c r="C12" s="99"/>
      <c r="D12" s="99"/>
      <c r="E12" s="99"/>
    </row>
    <row r="13" ht="13.55" customHeight="1">
      <c r="A13" t="s" s="227">
        <v>1067</v>
      </c>
      <c r="B13" t="s" s="227">
        <v>1054</v>
      </c>
      <c r="C13" s="99"/>
      <c r="D13" s="99"/>
      <c r="E13" s="99"/>
    </row>
    <row r="14" ht="13.55" customHeight="1">
      <c r="A14" t="s" s="227">
        <v>1068</v>
      </c>
      <c r="B14" t="s" s="227">
        <v>1062</v>
      </c>
      <c r="C14" s="99"/>
      <c r="D14" s="99"/>
      <c r="E14" s="99"/>
    </row>
    <row r="15" ht="13.55" customHeight="1">
      <c r="A15" t="s" s="227">
        <v>1069</v>
      </c>
      <c r="B15" t="s" s="227">
        <v>1062</v>
      </c>
      <c r="C15" s="99"/>
      <c r="D15" s="99"/>
      <c r="E15" s="99"/>
    </row>
    <row r="16" ht="13.55" customHeight="1">
      <c r="A16" t="s" s="227">
        <v>1070</v>
      </c>
      <c r="B16" t="s" s="227">
        <v>1062</v>
      </c>
      <c r="C16" s="99"/>
      <c r="D16" s="99"/>
      <c r="E16" s="99"/>
    </row>
    <row r="17" ht="13.55" customHeight="1">
      <c r="A17" t="s" s="227">
        <v>1071</v>
      </c>
      <c r="B17" t="s" s="227">
        <v>1054</v>
      </c>
      <c r="C17" s="99"/>
      <c r="D17" s="99"/>
      <c r="E17" s="99"/>
    </row>
    <row r="18" ht="13.55" customHeight="1">
      <c r="A18" t="s" s="227">
        <v>1072</v>
      </c>
      <c r="B18" t="s" s="227">
        <v>1073</v>
      </c>
      <c r="C18" s="99"/>
      <c r="D18" s="99"/>
      <c r="E18" s="99"/>
    </row>
    <row r="19" ht="13.55" customHeight="1">
      <c r="A19" t="s" s="227">
        <v>1074</v>
      </c>
      <c r="B19" t="s" s="227">
        <v>1075</v>
      </c>
      <c r="C19" s="99"/>
      <c r="D19" s="99"/>
      <c r="E19" s="99"/>
    </row>
    <row r="20" ht="13.55" customHeight="1">
      <c r="A20" t="s" s="227">
        <v>1076</v>
      </c>
      <c r="B20" t="s" s="227">
        <v>1073</v>
      </c>
      <c r="C20" s="99"/>
      <c r="D20" s="99"/>
      <c r="E20" s="99"/>
    </row>
    <row r="21" ht="13.55" customHeight="1">
      <c r="A21" t="s" s="227">
        <v>1077</v>
      </c>
      <c r="B21" t="s" s="227">
        <v>1073</v>
      </c>
      <c r="C21" s="99"/>
      <c r="D21" s="99"/>
      <c r="E21" s="99"/>
    </row>
    <row r="22" ht="13.55" customHeight="1">
      <c r="A22" t="s" s="227">
        <v>1078</v>
      </c>
      <c r="B22" t="s" s="227">
        <v>1079</v>
      </c>
      <c r="C22" s="99"/>
      <c r="D22" s="99"/>
      <c r="E22" s="99"/>
    </row>
    <row r="23" ht="13.55" customHeight="1">
      <c r="A23" t="s" s="227">
        <v>1080</v>
      </c>
      <c r="B23" t="s" s="227">
        <v>1081</v>
      </c>
      <c r="C23" s="99"/>
      <c r="D23" s="99"/>
      <c r="E23" s="99"/>
    </row>
    <row r="24" ht="13.55" customHeight="1">
      <c r="A24" t="s" s="227">
        <v>1082</v>
      </c>
      <c r="B24" t="s" s="227">
        <v>1054</v>
      </c>
      <c r="C24" s="99"/>
      <c r="D24" s="99"/>
      <c r="E24" s="99"/>
    </row>
    <row r="25" ht="13.55" customHeight="1">
      <c r="A25" t="s" s="227">
        <v>1083</v>
      </c>
      <c r="B25" t="s" s="227">
        <v>1054</v>
      </c>
      <c r="C25" s="99"/>
      <c r="D25" s="99"/>
      <c r="E25" s="99"/>
    </row>
    <row r="26" ht="13.55" customHeight="1">
      <c r="A26" t="s" s="227">
        <v>1084</v>
      </c>
      <c r="B26" t="s" s="227">
        <v>1062</v>
      </c>
      <c r="C26" s="99"/>
      <c r="D26" s="99"/>
      <c r="E26" s="99"/>
    </row>
    <row r="27" ht="13.55" customHeight="1">
      <c r="A27" t="s" s="227">
        <v>1085</v>
      </c>
      <c r="B27" t="s" s="227">
        <v>1073</v>
      </c>
      <c r="C27" s="99"/>
      <c r="D27" s="99"/>
      <c r="E27" s="99"/>
    </row>
    <row r="28" ht="13.55" customHeight="1">
      <c r="A28" t="s" s="227">
        <v>1086</v>
      </c>
      <c r="B28" t="s" s="227">
        <v>1073</v>
      </c>
      <c r="C28" s="99"/>
      <c r="D28" s="99"/>
      <c r="E28" s="99"/>
    </row>
    <row r="29" ht="13.55" customHeight="1">
      <c r="A29" t="s" s="227">
        <v>1087</v>
      </c>
      <c r="B29" t="s" s="227">
        <v>1073</v>
      </c>
      <c r="C29" s="99"/>
      <c r="D29" s="99"/>
      <c r="E29" s="99"/>
    </row>
    <row r="30" ht="13.55" customHeight="1">
      <c r="A30" t="s" s="227">
        <v>1088</v>
      </c>
      <c r="B30" t="s" s="227">
        <v>1073</v>
      </c>
      <c r="C30" s="99"/>
      <c r="D30" s="99"/>
      <c r="E30" s="99"/>
    </row>
    <row r="31" ht="13.55" customHeight="1">
      <c r="A31" t="s" s="227">
        <v>1089</v>
      </c>
      <c r="B31" t="s" s="227">
        <v>1073</v>
      </c>
      <c r="C31" s="99"/>
      <c r="D31" s="99"/>
      <c r="E31" s="99"/>
    </row>
    <row r="32" ht="13.55" customHeight="1">
      <c r="A32" t="s" s="227">
        <v>1090</v>
      </c>
      <c r="B32" t="s" s="227">
        <v>1073</v>
      </c>
      <c r="C32" s="99"/>
      <c r="D32" s="99"/>
      <c r="E32" s="99"/>
    </row>
    <row r="33" ht="13.55" customHeight="1">
      <c r="A33" t="s" s="227">
        <v>1091</v>
      </c>
      <c r="B33" t="s" s="227">
        <v>1073</v>
      </c>
      <c r="C33" s="99"/>
      <c r="D33" s="99"/>
      <c r="E33" s="99"/>
    </row>
    <row r="34" ht="13.55" customHeight="1">
      <c r="A34" t="s" s="227">
        <v>1092</v>
      </c>
      <c r="B34" t="s" s="227">
        <v>1081</v>
      </c>
      <c r="C34" s="99"/>
      <c r="D34" s="99"/>
      <c r="E34" s="99"/>
    </row>
    <row r="35" ht="13.55" customHeight="1">
      <c r="A35" t="s" s="227">
        <v>1093</v>
      </c>
      <c r="B35" t="s" s="227">
        <v>1054</v>
      </c>
      <c r="C35" s="99"/>
      <c r="D35" s="99"/>
      <c r="E35" s="99"/>
    </row>
    <row r="36" ht="13.55" customHeight="1">
      <c r="A36" t="s" s="227">
        <v>1094</v>
      </c>
      <c r="B36" t="s" s="227">
        <v>1054</v>
      </c>
      <c r="C36" s="99"/>
      <c r="D36" s="99"/>
      <c r="E36" s="99"/>
    </row>
    <row r="37" ht="13.55" customHeight="1">
      <c r="A37" t="s" s="227">
        <v>1095</v>
      </c>
      <c r="B37" t="s" s="227">
        <v>1054</v>
      </c>
      <c r="C37" s="99"/>
      <c r="D37" s="99"/>
      <c r="E37" s="99"/>
    </row>
    <row r="38" ht="13.55" customHeight="1">
      <c r="A38" t="s" s="227">
        <v>1096</v>
      </c>
      <c r="B38" t="s" s="227">
        <v>1054</v>
      </c>
      <c r="C38" s="99"/>
      <c r="D38" s="99"/>
      <c r="E38" s="99"/>
    </row>
    <row r="39" ht="13.55" customHeight="1">
      <c r="A39" t="s" s="227">
        <v>1097</v>
      </c>
      <c r="B39" t="s" s="227">
        <v>1054</v>
      </c>
      <c r="C39" s="99"/>
      <c r="D39" s="99"/>
      <c r="E39" s="99"/>
    </row>
    <row r="40" ht="13.55" customHeight="1">
      <c r="A40" t="s" s="227">
        <v>1098</v>
      </c>
      <c r="B40" t="s" s="227">
        <v>1054</v>
      </c>
      <c r="C40" s="99"/>
      <c r="D40" s="99"/>
      <c r="E40" s="99"/>
    </row>
    <row r="41" ht="13.55" customHeight="1">
      <c r="A41" t="s" s="227">
        <v>1099</v>
      </c>
      <c r="B41" t="s" s="227">
        <v>1054</v>
      </c>
      <c r="C41" s="99"/>
      <c r="D41" s="99"/>
      <c r="E41" s="99"/>
    </row>
    <row r="42" ht="13.55" customHeight="1">
      <c r="A42" t="s" s="227">
        <v>1100</v>
      </c>
      <c r="B42" t="s" s="227">
        <v>1054</v>
      </c>
      <c r="C42" s="99"/>
      <c r="D42" s="99"/>
      <c r="E42" s="99"/>
    </row>
    <row r="43" ht="13.55" customHeight="1">
      <c r="A43" t="s" s="227">
        <v>1101</v>
      </c>
      <c r="B43" t="s" s="227">
        <v>1054</v>
      </c>
      <c r="C43" s="99"/>
      <c r="D43" s="99"/>
      <c r="E43" s="99"/>
    </row>
    <row r="44" ht="13.55" customHeight="1">
      <c r="A44" t="s" s="227">
        <v>1102</v>
      </c>
      <c r="B44" t="s" s="227">
        <v>1062</v>
      </c>
      <c r="C44" s="99"/>
      <c r="D44" s="99"/>
      <c r="E44" s="99"/>
    </row>
    <row r="45" ht="13.55" customHeight="1">
      <c r="A45" t="s" s="227">
        <v>1103</v>
      </c>
      <c r="B45" t="s" s="227">
        <v>1054</v>
      </c>
      <c r="C45" s="99"/>
      <c r="D45" s="99"/>
      <c r="E45" s="99"/>
    </row>
    <row r="46" ht="13.55" customHeight="1">
      <c r="A46" t="s" s="227">
        <v>1104</v>
      </c>
      <c r="B46" t="s" s="227">
        <v>1054</v>
      </c>
      <c r="C46" s="99"/>
      <c r="D46" s="99"/>
      <c r="E46" s="99"/>
    </row>
    <row r="47" ht="13.55" customHeight="1">
      <c r="A47" t="s" s="227">
        <v>1105</v>
      </c>
      <c r="B47" t="s" s="227">
        <v>1054</v>
      </c>
      <c r="C47" s="99"/>
      <c r="D47" s="99"/>
      <c r="E47" s="99"/>
    </row>
    <row r="48" ht="13.55" customHeight="1">
      <c r="A48" t="s" s="227">
        <v>1106</v>
      </c>
      <c r="B48" t="s" s="227">
        <v>1054</v>
      </c>
      <c r="C48" s="99"/>
      <c r="D48" s="99"/>
      <c r="E48" s="99"/>
    </row>
    <row r="49" ht="13.55" customHeight="1">
      <c r="A49" t="s" s="227">
        <v>1107</v>
      </c>
      <c r="B49" t="s" s="227">
        <v>1054</v>
      </c>
      <c r="C49" s="99"/>
      <c r="D49" s="99"/>
      <c r="E49" s="99"/>
    </row>
    <row r="50" ht="13.55" customHeight="1">
      <c r="A50" t="s" s="227">
        <v>1108</v>
      </c>
      <c r="B50" t="s" s="227">
        <v>1054</v>
      </c>
      <c r="C50" s="99"/>
      <c r="D50" s="99"/>
      <c r="E50" s="99"/>
    </row>
    <row r="51" ht="13.55" customHeight="1">
      <c r="A51" t="s" s="227">
        <v>1109</v>
      </c>
      <c r="B51" t="s" s="227">
        <v>1054</v>
      </c>
      <c r="C51" s="99"/>
      <c r="D51" s="99"/>
      <c r="E51" s="99"/>
    </row>
    <row r="52" ht="13.55" customHeight="1">
      <c r="A52" t="s" s="227">
        <v>1110</v>
      </c>
      <c r="B52" t="s" s="227">
        <v>1054</v>
      </c>
      <c r="C52" s="99"/>
      <c r="D52" s="99"/>
      <c r="E52" s="99"/>
    </row>
    <row r="53" ht="13.55" customHeight="1">
      <c r="A53" t="s" s="227">
        <v>1111</v>
      </c>
      <c r="B53" t="s" s="227">
        <v>1054</v>
      </c>
      <c r="C53" s="99"/>
      <c r="D53" s="99"/>
      <c r="E53" s="99"/>
    </row>
    <row r="54" ht="13.55" customHeight="1">
      <c r="A54" t="s" s="227">
        <v>1112</v>
      </c>
      <c r="B54" t="s" s="227">
        <v>1054</v>
      </c>
      <c r="C54" s="99"/>
      <c r="D54" s="99"/>
      <c r="E54" s="99"/>
    </row>
    <row r="55" ht="13.55" customHeight="1">
      <c r="A55" t="s" s="227">
        <v>1113</v>
      </c>
      <c r="B55" t="s" s="227">
        <v>1054</v>
      </c>
      <c r="C55" s="99"/>
      <c r="D55" s="99"/>
      <c r="E55" s="99"/>
    </row>
    <row r="56" ht="13.55" customHeight="1">
      <c r="A56" t="s" s="227">
        <v>1114</v>
      </c>
      <c r="B56" t="s" s="227">
        <v>1054</v>
      </c>
      <c r="C56" s="99"/>
      <c r="D56" s="99"/>
      <c r="E56" s="99"/>
    </row>
    <row r="57" ht="13.55" customHeight="1">
      <c r="A57" t="s" s="227">
        <v>1115</v>
      </c>
      <c r="B57" t="s" s="227">
        <v>1054</v>
      </c>
      <c r="C57" s="99"/>
      <c r="D57" s="99"/>
      <c r="E57" s="99"/>
    </row>
    <row r="58" ht="13.55" customHeight="1">
      <c r="A58" t="s" s="227">
        <v>1116</v>
      </c>
      <c r="B58" t="s" s="227">
        <v>1079</v>
      </c>
      <c r="C58" s="99"/>
      <c r="D58" s="99"/>
      <c r="E58" s="99"/>
    </row>
    <row r="59" ht="13.55" customHeight="1">
      <c r="A59" t="s" s="227">
        <v>1117</v>
      </c>
      <c r="B59" t="s" s="227">
        <v>1054</v>
      </c>
      <c r="C59" s="99"/>
      <c r="D59" s="99"/>
      <c r="E59" s="99"/>
    </row>
    <row r="60" ht="13.55" customHeight="1">
      <c r="A60" t="s" s="227">
        <v>1118</v>
      </c>
      <c r="B60" t="s" s="227">
        <v>1054</v>
      </c>
      <c r="C60" s="99"/>
      <c r="D60" s="99"/>
      <c r="E60" s="99"/>
    </row>
    <row r="61" ht="13.55" customHeight="1">
      <c r="A61" t="s" s="227">
        <v>1119</v>
      </c>
      <c r="B61" t="s" s="227">
        <v>1054</v>
      </c>
      <c r="C61" s="99"/>
      <c r="D61" s="99"/>
      <c r="E61" s="99"/>
    </row>
    <row r="62" ht="13.55" customHeight="1">
      <c r="A62" t="s" s="227">
        <v>1120</v>
      </c>
      <c r="B62" t="s" s="227">
        <v>1054</v>
      </c>
      <c r="C62" s="99"/>
      <c r="D62" s="99"/>
      <c r="E62" s="99"/>
    </row>
    <row r="63" ht="13.55" customHeight="1">
      <c r="A63" t="s" s="227">
        <v>1121</v>
      </c>
      <c r="B63" t="s" s="227">
        <v>1054</v>
      </c>
      <c r="C63" s="99"/>
      <c r="D63" s="99"/>
      <c r="E63" s="99"/>
    </row>
    <row r="64" ht="13.55" customHeight="1">
      <c r="A64" t="s" s="227">
        <v>1122</v>
      </c>
      <c r="B64" t="s" s="227">
        <v>1081</v>
      </c>
      <c r="C64" s="99"/>
      <c r="D64" s="99"/>
      <c r="E64" s="99"/>
    </row>
    <row r="65" ht="13.55" customHeight="1">
      <c r="A65" t="s" s="227">
        <v>1123</v>
      </c>
      <c r="B65" t="s" s="227">
        <v>1054</v>
      </c>
      <c r="C65" s="99"/>
      <c r="D65" s="99"/>
      <c r="E65" s="99"/>
    </row>
    <row r="66" ht="13.55" customHeight="1">
      <c r="A66" t="s" s="227">
        <v>1124</v>
      </c>
      <c r="B66" t="s" s="227">
        <v>1081</v>
      </c>
      <c r="C66" s="99"/>
      <c r="D66" s="99"/>
      <c r="E66" s="99"/>
    </row>
    <row r="67" ht="13.55" customHeight="1">
      <c r="A67" t="s" s="227">
        <v>1125</v>
      </c>
      <c r="B67" t="s" s="227">
        <v>1081</v>
      </c>
      <c r="C67" s="99"/>
      <c r="D67" s="99"/>
      <c r="E67" s="99"/>
    </row>
    <row r="68" ht="13.55" customHeight="1">
      <c r="A68" t="s" s="227">
        <v>1126</v>
      </c>
      <c r="B68" t="s" s="227">
        <v>1062</v>
      </c>
      <c r="C68" s="99"/>
      <c r="D68" s="99"/>
      <c r="E68" s="99"/>
    </row>
    <row r="69" ht="13.55" customHeight="1">
      <c r="A69" t="s" s="227">
        <v>1127</v>
      </c>
      <c r="B69" t="s" s="227">
        <v>1062</v>
      </c>
      <c r="C69" s="99"/>
      <c r="D69" s="99"/>
      <c r="E69" s="99"/>
    </row>
    <row r="70" ht="13.55" customHeight="1">
      <c r="A70" t="s" s="227">
        <v>1128</v>
      </c>
      <c r="B70" t="s" s="227">
        <v>1062</v>
      </c>
      <c r="C70" s="99"/>
      <c r="D70" s="99"/>
      <c r="E70" s="99"/>
    </row>
    <row r="71" ht="13.55" customHeight="1">
      <c r="A71" t="s" s="227">
        <v>1129</v>
      </c>
      <c r="B71" t="s" s="227">
        <v>1075</v>
      </c>
      <c r="C71" s="99"/>
      <c r="D71" s="99"/>
      <c r="E71" s="99"/>
    </row>
    <row r="72" ht="13.55" customHeight="1">
      <c r="A72" t="s" s="227">
        <v>1130</v>
      </c>
      <c r="B72" t="s" s="227">
        <v>1075</v>
      </c>
      <c r="C72" s="99"/>
      <c r="D72" s="99"/>
      <c r="E72" s="99"/>
    </row>
    <row r="73" ht="13.55" customHeight="1">
      <c r="A73" t="s" s="227">
        <v>1131</v>
      </c>
      <c r="B73" t="s" s="227">
        <v>1062</v>
      </c>
      <c r="C73" s="99"/>
      <c r="D73" s="99"/>
      <c r="E73" s="99"/>
    </row>
    <row r="74" ht="13.55" customHeight="1">
      <c r="A74" t="s" s="227">
        <v>1132</v>
      </c>
      <c r="B74" t="s" s="227">
        <v>1062</v>
      </c>
      <c r="C74" s="99"/>
      <c r="D74" s="99"/>
      <c r="E74" s="99"/>
    </row>
    <row r="75" ht="13.55" customHeight="1">
      <c r="A75" t="s" s="227">
        <v>1133</v>
      </c>
      <c r="B75" t="s" s="227">
        <v>1073</v>
      </c>
      <c r="C75" s="99"/>
      <c r="D75" s="99"/>
      <c r="E75" s="99"/>
    </row>
    <row r="76" ht="13.55" customHeight="1">
      <c r="A76" t="s" s="227">
        <v>1134</v>
      </c>
      <c r="B76" t="s" s="227">
        <v>1054</v>
      </c>
      <c r="C76" s="99"/>
      <c r="D76" s="99"/>
      <c r="E76" s="99"/>
    </row>
    <row r="77" ht="13.55" customHeight="1">
      <c r="A77" t="s" s="227">
        <v>1135</v>
      </c>
      <c r="B77" t="s" s="227">
        <v>1062</v>
      </c>
      <c r="C77" s="99"/>
      <c r="D77" s="99"/>
      <c r="E77" s="99"/>
    </row>
    <row r="78" ht="13.55" customHeight="1">
      <c r="A78" t="s" s="227">
        <v>1136</v>
      </c>
      <c r="B78" t="s" s="227">
        <v>1054</v>
      </c>
      <c r="C78" s="99"/>
      <c r="D78" s="99"/>
      <c r="E78" s="99"/>
    </row>
    <row r="79" ht="13.55" customHeight="1">
      <c r="A79" t="s" s="227">
        <v>1137</v>
      </c>
      <c r="B79" t="s" s="227">
        <v>1073</v>
      </c>
      <c r="C79" s="99"/>
      <c r="D79" s="99"/>
      <c r="E79" s="99"/>
    </row>
    <row r="80" ht="13.55" customHeight="1">
      <c r="A80" t="s" s="227">
        <v>1138</v>
      </c>
      <c r="B80" t="s" s="227">
        <v>1073</v>
      </c>
      <c r="C80" s="99"/>
      <c r="D80" s="99"/>
      <c r="E80" s="99"/>
    </row>
    <row r="81" ht="13.55" customHeight="1">
      <c r="A81" t="s" s="227">
        <v>1139</v>
      </c>
      <c r="B81" t="s" s="227">
        <v>1073</v>
      </c>
      <c r="C81" s="99"/>
      <c r="D81" s="99"/>
      <c r="E81" s="99"/>
    </row>
    <row r="82" ht="13.55" customHeight="1">
      <c r="A82" t="s" s="227">
        <v>1140</v>
      </c>
      <c r="B82" t="s" s="227">
        <v>1075</v>
      </c>
      <c r="C82" s="99"/>
      <c r="D82" s="99"/>
      <c r="E82" s="99"/>
    </row>
    <row r="83" ht="13.55" customHeight="1">
      <c r="A83" t="s" s="227">
        <v>1141</v>
      </c>
      <c r="B83" t="s" s="227">
        <v>1081</v>
      </c>
      <c r="C83" s="99"/>
      <c r="D83" s="99"/>
      <c r="E83" s="99"/>
    </row>
    <row r="84" ht="13.55" customHeight="1">
      <c r="A84" t="s" s="227">
        <v>1142</v>
      </c>
      <c r="B84" t="s" s="227">
        <v>1079</v>
      </c>
      <c r="C84" s="99"/>
      <c r="D84" s="99"/>
      <c r="E84" s="99"/>
    </row>
    <row r="85" ht="13.55" customHeight="1">
      <c r="A85" t="s" s="227">
        <v>1143</v>
      </c>
      <c r="B85" t="s" s="227">
        <v>1062</v>
      </c>
      <c r="C85" s="99"/>
      <c r="D85" s="99"/>
      <c r="E85" s="99"/>
    </row>
    <row r="86" ht="13.55" customHeight="1">
      <c r="A86" t="s" s="227">
        <v>1144</v>
      </c>
      <c r="B86" t="s" s="227">
        <v>1054</v>
      </c>
      <c r="C86" s="99"/>
      <c r="D86" s="99"/>
      <c r="E86" s="99"/>
    </row>
    <row r="87" ht="13.55" customHeight="1">
      <c r="A87" t="s" s="227">
        <v>1145</v>
      </c>
      <c r="B87" t="s" s="227">
        <v>1146</v>
      </c>
      <c r="C87" s="99"/>
      <c r="D87" s="99"/>
      <c r="E87" s="99"/>
    </row>
    <row r="88" ht="13.55" customHeight="1">
      <c r="A88" t="s" s="227">
        <v>1147</v>
      </c>
      <c r="B88" t="s" s="227">
        <v>1146</v>
      </c>
      <c r="C88" s="99"/>
      <c r="D88" s="99"/>
      <c r="E88" s="99"/>
    </row>
    <row r="89" ht="13.55" customHeight="1">
      <c r="A89" t="s" s="227">
        <v>1148</v>
      </c>
      <c r="B89" t="s" s="227">
        <v>1146</v>
      </c>
      <c r="C89" s="99"/>
      <c r="D89" s="99"/>
      <c r="E89" s="99"/>
    </row>
    <row r="90" ht="13.55" customHeight="1">
      <c r="A90" t="s" s="227">
        <v>1149</v>
      </c>
      <c r="B90" t="s" s="227">
        <v>1146</v>
      </c>
      <c r="C90" s="99"/>
      <c r="D90" s="99"/>
      <c r="E90" s="99"/>
    </row>
    <row r="91" ht="13.55" customHeight="1">
      <c r="A91" t="s" s="227">
        <v>1150</v>
      </c>
      <c r="B91" t="s" s="227">
        <v>1146</v>
      </c>
      <c r="C91" s="99"/>
      <c r="D91" s="99"/>
      <c r="E91" s="99"/>
    </row>
    <row r="92" ht="13.55" customHeight="1">
      <c r="A92" t="s" s="227">
        <v>1151</v>
      </c>
      <c r="B92" t="s" s="227">
        <v>1146</v>
      </c>
      <c r="C92" s="99"/>
      <c r="D92" s="99"/>
      <c r="E92" s="99"/>
    </row>
    <row r="93" ht="13.55" customHeight="1">
      <c r="A93" t="s" s="227">
        <v>1152</v>
      </c>
      <c r="B93" t="s" s="227">
        <v>1146</v>
      </c>
      <c r="C93" s="99"/>
      <c r="D93" s="99"/>
      <c r="E93" s="99"/>
    </row>
    <row r="94" ht="13.55" customHeight="1">
      <c r="A94" t="s" s="227">
        <v>1153</v>
      </c>
      <c r="B94" t="s" s="227">
        <v>1146</v>
      </c>
      <c r="C94" s="99"/>
      <c r="D94" s="99"/>
      <c r="E94" s="99"/>
    </row>
    <row r="95" ht="13.55" customHeight="1">
      <c r="A95" t="s" s="227">
        <v>1154</v>
      </c>
      <c r="B95" t="s" s="227">
        <v>1146</v>
      </c>
      <c r="C95" s="99"/>
      <c r="D95" s="99"/>
      <c r="E95" s="99"/>
    </row>
    <row r="96" ht="13.55" customHeight="1">
      <c r="A96" t="s" s="227">
        <v>1155</v>
      </c>
      <c r="B96" t="s" s="227">
        <v>1146</v>
      </c>
      <c r="C96" s="99"/>
      <c r="D96" s="99"/>
      <c r="E96" s="99"/>
    </row>
    <row r="97" ht="13.55" customHeight="1">
      <c r="A97" t="s" s="227">
        <v>1156</v>
      </c>
      <c r="B97" t="s" s="227">
        <v>1146</v>
      </c>
      <c r="C97" s="99"/>
      <c r="D97" s="99"/>
      <c r="E97" s="99"/>
    </row>
    <row r="98" ht="13.55" customHeight="1">
      <c r="A98" t="s" s="227">
        <v>1157</v>
      </c>
      <c r="B98" t="s" s="227">
        <v>1146</v>
      </c>
      <c r="C98" s="99"/>
      <c r="D98" s="99"/>
      <c r="E98" s="99"/>
    </row>
    <row r="99" ht="13.55" customHeight="1">
      <c r="A99" t="s" s="227">
        <v>1158</v>
      </c>
      <c r="B99" t="s" s="227">
        <v>1146</v>
      </c>
      <c r="C99" s="99"/>
      <c r="D99" s="99"/>
      <c r="E99" s="99"/>
    </row>
    <row r="100" ht="13.55" customHeight="1">
      <c r="A100" t="s" s="227">
        <v>1159</v>
      </c>
      <c r="B100" t="s" s="227">
        <v>1146</v>
      </c>
      <c r="C100" s="99"/>
      <c r="D100" s="99"/>
      <c r="E100" s="99"/>
    </row>
    <row r="101" ht="13.55" customHeight="1">
      <c r="A101" t="s" s="227">
        <v>1160</v>
      </c>
      <c r="B101" t="s" s="227">
        <v>1146</v>
      </c>
      <c r="C101" s="99"/>
      <c r="D101" s="99"/>
      <c r="E101" s="99"/>
    </row>
    <row r="102" ht="13.55" customHeight="1">
      <c r="A102" t="s" s="227">
        <v>1161</v>
      </c>
      <c r="B102" t="s" s="227">
        <v>1146</v>
      </c>
      <c r="C102" s="99"/>
      <c r="D102" s="99"/>
      <c r="E102" s="99"/>
    </row>
    <row r="103" ht="13.55" customHeight="1">
      <c r="A103" t="s" s="227">
        <v>1162</v>
      </c>
      <c r="B103" t="s" s="227">
        <v>1146</v>
      </c>
      <c r="C103" s="99"/>
      <c r="D103" s="99"/>
      <c r="E103" s="99"/>
    </row>
    <row r="104" ht="13.55" customHeight="1">
      <c r="A104" t="s" s="227">
        <v>1163</v>
      </c>
      <c r="B104" t="s" s="227">
        <v>1146</v>
      </c>
      <c r="C104" s="99"/>
      <c r="D104" s="99"/>
      <c r="E104" s="99"/>
    </row>
    <row r="105" ht="13.55" customHeight="1">
      <c r="A105" t="s" s="227">
        <v>1164</v>
      </c>
      <c r="B105" t="s" s="227">
        <v>1146</v>
      </c>
      <c r="C105" s="99"/>
      <c r="D105" s="99"/>
      <c r="E105" s="99"/>
    </row>
    <row r="106" ht="13.55" customHeight="1">
      <c r="A106" t="s" s="227">
        <v>1165</v>
      </c>
      <c r="B106" t="s" s="227">
        <v>1146</v>
      </c>
      <c r="C106" s="99"/>
      <c r="D106" s="99"/>
      <c r="E106" s="99"/>
    </row>
    <row r="107" ht="13.55" customHeight="1">
      <c r="A107" t="s" s="227">
        <v>1166</v>
      </c>
      <c r="B107" t="s" s="227">
        <v>1146</v>
      </c>
      <c r="C107" s="99"/>
      <c r="D107" s="99"/>
      <c r="E107" s="99"/>
    </row>
    <row r="108" ht="13.55" customHeight="1">
      <c r="A108" t="s" s="227">
        <v>1167</v>
      </c>
      <c r="B108" t="s" s="227">
        <v>1146</v>
      </c>
      <c r="C108" s="99"/>
      <c r="D108" s="99"/>
      <c r="E108" s="99"/>
    </row>
    <row r="109" ht="13.55" customHeight="1">
      <c r="A109" t="s" s="227">
        <v>1168</v>
      </c>
      <c r="B109" t="s" s="227">
        <v>1146</v>
      </c>
      <c r="C109" s="99"/>
      <c r="D109" s="99"/>
      <c r="E109" s="99"/>
    </row>
    <row r="110" ht="13.55" customHeight="1">
      <c r="A110" t="s" s="227">
        <v>1169</v>
      </c>
      <c r="B110" t="s" s="227">
        <v>1146</v>
      </c>
      <c r="C110" s="99"/>
      <c r="D110" s="99"/>
      <c r="E110" s="99"/>
    </row>
    <row r="111" ht="13.55" customHeight="1">
      <c r="A111" t="s" s="227">
        <v>1170</v>
      </c>
      <c r="B111" t="s" s="227">
        <v>1054</v>
      </c>
      <c r="C111" s="99"/>
      <c r="D111" s="99"/>
      <c r="E111" s="99"/>
    </row>
    <row r="112" ht="13.55" customHeight="1">
      <c r="A112" t="s" s="227">
        <v>1171</v>
      </c>
      <c r="B112" t="s" s="227">
        <v>1146</v>
      </c>
      <c r="C112" s="99"/>
      <c r="D112" s="99"/>
      <c r="E112" s="99"/>
    </row>
    <row r="113" ht="13.55" customHeight="1">
      <c r="A113" t="s" s="227">
        <v>1172</v>
      </c>
      <c r="B113" t="s" s="227">
        <v>1146</v>
      </c>
      <c r="C113" s="99"/>
      <c r="D113" s="99"/>
      <c r="E113" s="99"/>
    </row>
    <row r="114" ht="13.55" customHeight="1">
      <c r="A114" t="s" s="227">
        <v>1173</v>
      </c>
      <c r="B114" t="s" s="227">
        <v>1146</v>
      </c>
      <c r="C114" s="99"/>
      <c r="D114" s="99"/>
      <c r="E114" s="99"/>
    </row>
    <row r="115" ht="13.55" customHeight="1">
      <c r="A115" t="s" s="227">
        <v>1174</v>
      </c>
      <c r="B115" t="s" s="227">
        <v>1146</v>
      </c>
      <c r="C115" s="99"/>
      <c r="D115" s="99"/>
      <c r="E115" s="99"/>
    </row>
    <row r="116" ht="13.55" customHeight="1">
      <c r="A116" t="s" s="227">
        <v>1175</v>
      </c>
      <c r="B116" t="s" s="227">
        <v>1146</v>
      </c>
      <c r="C116" s="99"/>
      <c r="D116" s="99"/>
      <c r="E116" s="99"/>
    </row>
    <row r="117" ht="13.55" customHeight="1">
      <c r="A117" t="s" s="227">
        <v>1176</v>
      </c>
      <c r="B117" t="s" s="227">
        <v>1146</v>
      </c>
      <c r="C117" s="99"/>
      <c r="D117" s="99"/>
      <c r="E117" s="99"/>
    </row>
    <row r="118" ht="13.55" customHeight="1">
      <c r="A118" t="s" s="227">
        <v>1177</v>
      </c>
      <c r="B118" t="s" s="227">
        <v>1146</v>
      </c>
      <c r="C118" s="99"/>
      <c r="D118" s="99"/>
      <c r="E118" s="99"/>
    </row>
    <row r="119" ht="13.55" customHeight="1">
      <c r="A119" t="s" s="227">
        <v>1178</v>
      </c>
      <c r="B119" t="s" s="227">
        <v>1146</v>
      </c>
      <c r="C119" s="99"/>
      <c r="D119" s="99"/>
      <c r="E119" s="99"/>
    </row>
    <row r="120" ht="13.55" customHeight="1">
      <c r="A120" t="s" s="227">
        <v>1179</v>
      </c>
      <c r="B120" t="s" s="227">
        <v>1146</v>
      </c>
      <c r="C120" s="99"/>
      <c r="D120" s="99"/>
      <c r="E120" s="99"/>
    </row>
    <row r="121" ht="13.55" customHeight="1">
      <c r="A121" t="s" s="227">
        <v>1180</v>
      </c>
      <c r="B121" t="s" s="227">
        <v>1146</v>
      </c>
      <c r="C121" s="99"/>
      <c r="D121" s="99"/>
      <c r="E121" s="99"/>
    </row>
    <row r="122" ht="13.55" customHeight="1">
      <c r="A122" t="s" s="227">
        <v>1181</v>
      </c>
      <c r="B122" t="s" s="227">
        <v>1062</v>
      </c>
      <c r="C122" s="99"/>
      <c r="D122" s="99"/>
      <c r="E122" s="99"/>
    </row>
    <row r="123" ht="13.55" customHeight="1">
      <c r="A123" t="s" s="227">
        <v>1182</v>
      </c>
      <c r="B123" t="s" s="227">
        <v>1054</v>
      </c>
      <c r="C123" s="99"/>
      <c r="D123" s="99"/>
      <c r="E123" s="99"/>
    </row>
    <row r="124" ht="13.55" customHeight="1">
      <c r="A124" t="s" s="227">
        <v>1183</v>
      </c>
      <c r="B124" t="s" s="227">
        <v>1054</v>
      </c>
      <c r="C124" s="99"/>
      <c r="D124" s="99"/>
      <c r="E124" s="99"/>
    </row>
    <row r="125" ht="13.55" customHeight="1">
      <c r="A125" t="s" s="227">
        <v>1184</v>
      </c>
      <c r="B125" t="s" s="227">
        <v>1054</v>
      </c>
      <c r="C125" s="99"/>
      <c r="D125" s="99"/>
      <c r="E125" s="99"/>
    </row>
    <row r="126" ht="13.55" customHeight="1">
      <c r="A126" t="s" s="227">
        <v>1185</v>
      </c>
      <c r="B126" t="s" s="227">
        <v>1079</v>
      </c>
      <c r="C126" s="99"/>
      <c r="D126" s="99"/>
      <c r="E126" s="99"/>
    </row>
    <row r="127" ht="13.55" customHeight="1">
      <c r="A127" t="s" s="227">
        <v>1186</v>
      </c>
      <c r="B127" t="s" s="227">
        <v>1054</v>
      </c>
      <c r="C127" s="99"/>
      <c r="D127" s="99"/>
      <c r="E127" s="99"/>
    </row>
    <row r="128" ht="13.55" customHeight="1">
      <c r="A128" t="s" s="227">
        <v>1187</v>
      </c>
      <c r="B128" t="s" s="227">
        <v>1079</v>
      </c>
      <c r="C128" s="99"/>
      <c r="D128" s="99"/>
      <c r="E128" s="99"/>
    </row>
    <row r="129" ht="13.55" customHeight="1">
      <c r="A129" t="s" s="227">
        <v>1188</v>
      </c>
      <c r="B129" t="s" s="227">
        <v>1054</v>
      </c>
      <c r="C129" s="99"/>
      <c r="D129" s="99"/>
      <c r="E129" s="99"/>
    </row>
    <row r="130" ht="13.55" customHeight="1">
      <c r="A130" t="s" s="227">
        <v>1189</v>
      </c>
      <c r="B130" t="s" s="227">
        <v>1054</v>
      </c>
      <c r="C130" s="99"/>
      <c r="D130" s="99"/>
      <c r="E130" s="99"/>
    </row>
    <row r="131" ht="13.55" customHeight="1">
      <c r="A131" t="s" s="227">
        <v>1190</v>
      </c>
      <c r="B131" t="s" s="227">
        <v>1054</v>
      </c>
      <c r="C131" s="99"/>
      <c r="D131" s="99"/>
      <c r="E131" s="99"/>
    </row>
    <row r="132" ht="13.55" customHeight="1">
      <c r="A132" t="s" s="227">
        <v>1191</v>
      </c>
      <c r="B132" t="s" s="227">
        <v>1081</v>
      </c>
      <c r="C132" s="99"/>
      <c r="D132" s="99"/>
      <c r="E132" s="99"/>
    </row>
    <row r="133" ht="13.55" customHeight="1">
      <c r="A133" t="s" s="227">
        <v>1192</v>
      </c>
      <c r="B133" t="s" s="227">
        <v>1054</v>
      </c>
      <c r="C133" s="99"/>
      <c r="D133" s="99"/>
      <c r="E133" s="99"/>
    </row>
    <row r="134" ht="13.55" customHeight="1">
      <c r="A134" t="s" s="227">
        <v>1193</v>
      </c>
      <c r="B134" t="s" s="227">
        <v>1054</v>
      </c>
      <c r="C134" s="99"/>
      <c r="D134" s="99"/>
      <c r="E134" s="99"/>
    </row>
    <row r="135" ht="13.55" customHeight="1">
      <c r="A135" t="s" s="227">
        <v>1194</v>
      </c>
      <c r="B135" t="s" s="227">
        <v>1054</v>
      </c>
      <c r="C135" s="99"/>
      <c r="D135" s="99"/>
      <c r="E135" s="99"/>
    </row>
    <row r="136" ht="13.55" customHeight="1">
      <c r="A136" t="s" s="227">
        <v>1195</v>
      </c>
      <c r="B136" t="s" s="227">
        <v>1079</v>
      </c>
      <c r="C136" s="99"/>
      <c r="D136" s="99"/>
      <c r="E136" s="99"/>
    </row>
    <row r="137" ht="13.55" customHeight="1">
      <c r="A137" t="s" s="227">
        <v>1196</v>
      </c>
      <c r="B137" t="s" s="227">
        <v>1054</v>
      </c>
      <c r="C137" s="99"/>
      <c r="D137" s="99"/>
      <c r="E137" s="99"/>
    </row>
    <row r="138" ht="13.55" customHeight="1">
      <c r="A138" t="s" s="227">
        <v>1197</v>
      </c>
      <c r="B138" t="s" s="227">
        <v>1079</v>
      </c>
      <c r="C138" s="99"/>
      <c r="D138" s="99"/>
      <c r="E138" s="99"/>
    </row>
    <row r="139" ht="13.55" customHeight="1">
      <c r="A139" t="s" s="227">
        <v>1198</v>
      </c>
      <c r="B139" t="s" s="227">
        <v>1079</v>
      </c>
      <c r="C139" s="99"/>
      <c r="D139" s="99"/>
      <c r="E139" s="99"/>
    </row>
    <row r="140" ht="13.55" customHeight="1">
      <c r="A140" t="s" s="227">
        <v>1199</v>
      </c>
      <c r="B140" t="s" s="227">
        <v>1054</v>
      </c>
      <c r="C140" s="99"/>
      <c r="D140" s="99"/>
      <c r="E140" s="99"/>
    </row>
    <row r="141" ht="13.55" customHeight="1">
      <c r="A141" t="s" s="227">
        <v>1200</v>
      </c>
      <c r="B141" t="s" s="227">
        <v>1079</v>
      </c>
      <c r="C141" s="99"/>
      <c r="D141" s="99"/>
      <c r="E141" s="99"/>
    </row>
    <row r="142" ht="13.55" customHeight="1">
      <c r="A142" t="s" s="227">
        <v>1201</v>
      </c>
      <c r="B142" t="s" s="227">
        <v>1079</v>
      </c>
      <c r="C142" s="99"/>
      <c r="D142" s="99"/>
      <c r="E142" s="99"/>
    </row>
    <row r="143" ht="13.55" customHeight="1">
      <c r="A143" t="s" s="227">
        <v>1202</v>
      </c>
      <c r="B143" t="s" s="227">
        <v>1054</v>
      </c>
      <c r="C143" s="99"/>
      <c r="D143" s="99"/>
      <c r="E143" s="99"/>
    </row>
    <row r="144" ht="13.55" customHeight="1">
      <c r="A144" t="s" s="227">
        <v>1203</v>
      </c>
      <c r="B144" t="s" s="227">
        <v>1054</v>
      </c>
      <c r="C144" s="99"/>
      <c r="D144" s="99"/>
      <c r="E144" s="99"/>
    </row>
    <row r="145" ht="13.55" customHeight="1">
      <c r="A145" t="s" s="227">
        <v>1204</v>
      </c>
      <c r="B145" t="s" s="227">
        <v>1054</v>
      </c>
      <c r="C145" s="99"/>
      <c r="D145" s="99"/>
      <c r="E145" s="99"/>
    </row>
    <row r="146" ht="13.55" customHeight="1">
      <c r="A146" t="s" s="227">
        <v>1205</v>
      </c>
      <c r="B146" t="s" s="227">
        <v>1054</v>
      </c>
      <c r="C146" s="99"/>
      <c r="D146" s="99"/>
      <c r="E146" s="99"/>
    </row>
    <row r="147" ht="13.55" customHeight="1">
      <c r="A147" t="s" s="227">
        <v>1206</v>
      </c>
      <c r="B147" t="s" s="227">
        <v>1062</v>
      </c>
      <c r="C147" s="99"/>
      <c r="D147" s="99"/>
      <c r="E147" s="99"/>
    </row>
    <row r="148" ht="13.55" customHeight="1">
      <c r="A148" t="s" s="227">
        <v>1207</v>
      </c>
      <c r="B148" t="s" s="227">
        <v>1054</v>
      </c>
      <c r="C148" s="99"/>
      <c r="D148" s="99"/>
      <c r="E148" s="99"/>
    </row>
    <row r="149" ht="13.55" customHeight="1">
      <c r="A149" t="s" s="227">
        <v>1208</v>
      </c>
      <c r="B149" t="s" s="227">
        <v>1075</v>
      </c>
      <c r="C149" s="99"/>
      <c r="D149" s="99"/>
      <c r="E149" s="99"/>
    </row>
    <row r="150" ht="13.55" customHeight="1">
      <c r="A150" t="s" s="227">
        <v>1209</v>
      </c>
      <c r="B150" t="s" s="227">
        <v>1073</v>
      </c>
      <c r="C150" s="99"/>
      <c r="D150" s="99"/>
      <c r="E150" s="99"/>
    </row>
    <row r="151" ht="13.55" customHeight="1">
      <c r="A151" t="s" s="227">
        <v>1210</v>
      </c>
      <c r="B151" t="s" s="227">
        <v>1073</v>
      </c>
      <c r="C151" s="99"/>
      <c r="D151" s="99"/>
      <c r="E151" s="99"/>
    </row>
    <row r="152" ht="13.55" customHeight="1">
      <c r="A152" t="s" s="227">
        <v>1211</v>
      </c>
      <c r="B152" t="s" s="227">
        <v>1079</v>
      </c>
      <c r="C152" s="99"/>
      <c r="D152" s="99"/>
      <c r="E152" s="99"/>
    </row>
    <row r="153" ht="13.55" customHeight="1">
      <c r="A153" t="s" s="227">
        <v>1212</v>
      </c>
      <c r="B153" t="s" s="227">
        <v>1054</v>
      </c>
      <c r="C153" s="99"/>
      <c r="D153" s="99"/>
      <c r="E153" s="99"/>
    </row>
    <row r="154" ht="13.55" customHeight="1">
      <c r="A154" t="s" s="227">
        <v>1213</v>
      </c>
      <c r="B154" t="s" s="227">
        <v>1081</v>
      </c>
      <c r="C154" s="99"/>
      <c r="D154" s="99"/>
      <c r="E154" s="99"/>
    </row>
    <row r="155" ht="13.55" customHeight="1">
      <c r="A155" t="s" s="227">
        <v>1214</v>
      </c>
      <c r="B155" t="s" s="227">
        <v>1079</v>
      </c>
      <c r="C155" s="99"/>
      <c r="D155" s="99"/>
      <c r="E155" s="99"/>
    </row>
    <row r="156" ht="13.55" customHeight="1">
      <c r="A156" t="s" s="227">
        <v>1215</v>
      </c>
      <c r="B156" t="s" s="227">
        <v>1054</v>
      </c>
      <c r="C156" s="99"/>
      <c r="D156" s="99"/>
      <c r="E156" s="99"/>
    </row>
    <row r="157" ht="13.55" customHeight="1">
      <c r="A157" t="s" s="227">
        <v>1216</v>
      </c>
      <c r="B157" t="s" s="227">
        <v>1079</v>
      </c>
      <c r="C157" s="99"/>
      <c r="D157" s="99"/>
      <c r="E157" s="99"/>
    </row>
    <row r="158" ht="13.55" customHeight="1">
      <c r="A158" t="s" s="227">
        <v>1217</v>
      </c>
      <c r="B158" t="s" s="227">
        <v>1079</v>
      </c>
      <c r="C158" s="99"/>
      <c r="D158" s="99"/>
      <c r="E158" s="99"/>
    </row>
    <row r="159" ht="13.55" customHeight="1">
      <c r="A159" t="s" s="227">
        <v>1218</v>
      </c>
      <c r="B159" t="s" s="227">
        <v>1075</v>
      </c>
      <c r="C159" s="99"/>
      <c r="D159" s="99"/>
      <c r="E159" s="99"/>
    </row>
    <row r="160" ht="13.55" customHeight="1">
      <c r="A160" t="s" s="227">
        <v>1219</v>
      </c>
      <c r="B160" t="s" s="227">
        <v>1073</v>
      </c>
      <c r="C160" s="99"/>
      <c r="D160" s="99"/>
      <c r="E160" s="99"/>
    </row>
    <row r="161" ht="13.55" customHeight="1">
      <c r="A161" t="s" s="227">
        <v>1220</v>
      </c>
      <c r="B161" t="s" s="227">
        <v>1054</v>
      </c>
      <c r="C161" s="99"/>
      <c r="D161" s="99"/>
      <c r="E161" s="99"/>
    </row>
    <row r="162" ht="13.55" customHeight="1">
      <c r="A162" t="s" s="227">
        <v>1221</v>
      </c>
      <c r="B162" t="s" s="227">
        <v>1073</v>
      </c>
      <c r="C162" s="99"/>
      <c r="D162" s="99"/>
      <c r="E162" s="99"/>
    </row>
    <row r="163" ht="13.55" customHeight="1">
      <c r="A163" t="s" s="227">
        <v>1222</v>
      </c>
      <c r="B163" t="s" s="227">
        <v>1079</v>
      </c>
      <c r="C163" s="99"/>
      <c r="D163" s="99"/>
      <c r="E163" s="99"/>
    </row>
    <row r="164" ht="13.55" customHeight="1">
      <c r="A164" t="s" s="227">
        <v>1223</v>
      </c>
      <c r="B164" t="s" s="227">
        <v>1079</v>
      </c>
      <c r="C164" s="99"/>
      <c r="D164" s="99"/>
      <c r="E164" s="99"/>
    </row>
    <row r="165" ht="13.55" customHeight="1">
      <c r="A165" t="s" s="227">
        <v>1224</v>
      </c>
      <c r="B165" t="s" s="227">
        <v>1079</v>
      </c>
      <c r="C165" s="99"/>
      <c r="D165" s="99"/>
      <c r="E165" s="99"/>
    </row>
    <row r="166" ht="13.55" customHeight="1">
      <c r="A166" t="s" s="227">
        <v>1225</v>
      </c>
      <c r="B166" t="s" s="227">
        <v>1054</v>
      </c>
      <c r="C166" s="99"/>
      <c r="D166" s="99"/>
      <c r="E166" s="99"/>
    </row>
    <row r="167" ht="13.55" customHeight="1">
      <c r="A167" t="s" s="227">
        <v>786</v>
      </c>
      <c r="B167" t="s" s="227">
        <v>1226</v>
      </c>
      <c r="C167" s="99"/>
      <c r="D167" s="99"/>
      <c r="E167" s="99"/>
    </row>
    <row r="168" ht="13.55" customHeight="1">
      <c r="A168" t="s" s="227">
        <v>1227</v>
      </c>
      <c r="B168" t="s" s="227">
        <v>1228</v>
      </c>
      <c r="C168" s="99"/>
      <c r="D168" s="99"/>
      <c r="E168" s="99"/>
    </row>
    <row r="169" ht="13.55" customHeight="1">
      <c r="A169" t="s" s="227">
        <v>1229</v>
      </c>
      <c r="B169" t="s" s="227">
        <v>1228</v>
      </c>
      <c r="C169" s="99"/>
      <c r="D169" s="99"/>
      <c r="E169" s="99"/>
    </row>
    <row r="170" ht="13.55" customHeight="1">
      <c r="A170" t="s" s="227">
        <v>792</v>
      </c>
      <c r="B170" t="s" s="227">
        <v>1228</v>
      </c>
      <c r="C170" s="99"/>
      <c r="D170" s="99"/>
      <c r="E170" s="99"/>
    </row>
    <row r="171" ht="13.55" customHeight="1">
      <c r="A171" t="s" s="227">
        <v>796</v>
      </c>
      <c r="B171" t="s" s="227">
        <v>1228</v>
      </c>
      <c r="C171" s="99"/>
      <c r="D171" s="99"/>
      <c r="E171" s="99"/>
    </row>
    <row r="172" ht="13.55" customHeight="1">
      <c r="A172" t="s" s="227">
        <v>715</v>
      </c>
      <c r="B172" t="s" s="227">
        <v>1054</v>
      </c>
      <c r="C172" s="99"/>
      <c r="D172" s="99"/>
      <c r="E172" s="99"/>
    </row>
    <row r="173" ht="13.55" customHeight="1">
      <c r="A173" t="s" s="227">
        <v>816</v>
      </c>
      <c r="B173" t="s" s="227">
        <v>1054</v>
      </c>
      <c r="C173" s="99"/>
      <c r="D173" s="99"/>
      <c r="E173" s="99"/>
    </row>
    <row r="174" ht="13.55" customHeight="1">
      <c r="A174" t="s" s="227">
        <v>818</v>
      </c>
      <c r="B174" t="s" s="227">
        <v>1228</v>
      </c>
      <c r="C174" s="99"/>
      <c r="D174" s="99"/>
      <c r="E174" s="99"/>
    </row>
    <row r="175" ht="13.55" customHeight="1">
      <c r="A175" t="s" s="227">
        <v>814</v>
      </c>
      <c r="B175" t="s" s="227">
        <v>1228</v>
      </c>
      <c r="C175" s="99"/>
      <c r="D175" s="99"/>
      <c r="E175" s="99"/>
    </row>
    <row r="176" ht="13.55" customHeight="1">
      <c r="A176" t="s" s="227">
        <v>820</v>
      </c>
      <c r="B176" t="s" s="227">
        <v>1228</v>
      </c>
      <c r="C176" s="99"/>
      <c r="D176" s="99"/>
      <c r="E176" s="99"/>
    </row>
    <row r="177" ht="13.55" customHeight="1">
      <c r="A177" t="s" s="227">
        <v>1230</v>
      </c>
      <c r="B177" t="s" s="227">
        <v>1228</v>
      </c>
      <c r="C177" s="99"/>
      <c r="D177" s="99"/>
      <c r="E177" s="99"/>
    </row>
    <row r="178" ht="13.55" customHeight="1">
      <c r="A178" t="s" s="227">
        <v>812</v>
      </c>
      <c r="B178" t="s" s="227">
        <v>1228</v>
      </c>
      <c r="C178" s="99"/>
      <c r="D178" s="99"/>
      <c r="E178" s="99"/>
    </row>
    <row r="179" ht="13.55" customHeight="1">
      <c r="A179" t="s" s="227">
        <v>788</v>
      </c>
      <c r="B179" t="s" s="227">
        <v>1228</v>
      </c>
      <c r="C179" s="99"/>
      <c r="D179" s="99"/>
      <c r="E179" s="99"/>
    </row>
    <row r="180" ht="13.55" customHeight="1">
      <c r="A180" t="s" s="227">
        <v>790</v>
      </c>
      <c r="B180" t="s" s="227">
        <v>1226</v>
      </c>
      <c r="C180" s="99"/>
      <c r="D180" s="99"/>
      <c r="E180" s="99"/>
    </row>
    <row r="181" ht="13.55" customHeight="1">
      <c r="A181" t="s" s="227">
        <v>1231</v>
      </c>
      <c r="B181" t="s" s="227">
        <v>1226</v>
      </c>
      <c r="C181" s="99"/>
      <c r="D181" s="99"/>
      <c r="E181" s="99"/>
    </row>
    <row r="182" ht="13.55" customHeight="1">
      <c r="A182" t="s" s="227">
        <v>1232</v>
      </c>
      <c r="B182" t="s" s="227">
        <v>1226</v>
      </c>
      <c r="C182" s="99"/>
      <c r="D182" s="99"/>
      <c r="E182" s="99"/>
    </row>
    <row r="183" ht="13.55" customHeight="1">
      <c r="A183" t="s" s="227">
        <v>780</v>
      </c>
      <c r="B183" t="s" s="227">
        <v>1226</v>
      </c>
      <c r="C183" s="99"/>
      <c r="D183" s="99"/>
      <c r="E183" s="99"/>
    </row>
    <row r="184" ht="13.55" customHeight="1">
      <c r="A184" t="s" s="227">
        <v>701</v>
      </c>
      <c r="B184" t="s" s="227">
        <v>1062</v>
      </c>
      <c r="C184" s="99"/>
      <c r="D184" s="99"/>
      <c r="E184" s="99"/>
    </row>
    <row r="185" ht="13.55" customHeight="1">
      <c r="A185" t="s" s="227">
        <v>707</v>
      </c>
      <c r="B185" t="s" s="227">
        <v>1062</v>
      </c>
      <c r="C185" s="99"/>
      <c r="D185" s="99"/>
      <c r="E185" s="99"/>
    </row>
    <row r="186" ht="13.55" customHeight="1">
      <c r="A186" t="s" s="227">
        <v>1233</v>
      </c>
      <c r="B186" t="s" s="227">
        <v>1062</v>
      </c>
      <c r="C186" s="99"/>
      <c r="D186" s="99"/>
      <c r="E186" s="99"/>
    </row>
    <row r="187" ht="13.55" customHeight="1">
      <c r="A187" t="s" s="227">
        <v>699</v>
      </c>
      <c r="B187" t="s" s="227">
        <v>1062</v>
      </c>
      <c r="C187" s="99"/>
      <c r="D187" s="99"/>
      <c r="E187" s="99"/>
    </row>
    <row r="188" ht="13.55" customHeight="1">
      <c r="A188" t="s" s="227">
        <v>1234</v>
      </c>
      <c r="B188" t="s" s="227">
        <v>1062</v>
      </c>
      <c r="C188" s="99"/>
      <c r="D188" s="99"/>
      <c r="E188" s="99"/>
    </row>
    <row r="189" ht="13.55" customHeight="1">
      <c r="A189" t="s" s="227">
        <v>1235</v>
      </c>
      <c r="B189" t="s" s="227">
        <v>1062</v>
      </c>
      <c r="C189" s="99"/>
      <c r="D189" s="99"/>
      <c r="E189" s="99"/>
    </row>
    <row r="190" ht="13.55" customHeight="1">
      <c r="A190" t="s" s="227">
        <v>709</v>
      </c>
      <c r="B190" t="s" s="227">
        <v>1062</v>
      </c>
      <c r="C190" s="99"/>
      <c r="D190" s="99"/>
      <c r="E190" s="99"/>
    </row>
    <row r="191" ht="13.55" customHeight="1">
      <c r="A191" t="s" s="227">
        <v>696</v>
      </c>
      <c r="B191" t="s" s="227">
        <v>1062</v>
      </c>
      <c r="C191" s="99"/>
      <c r="D191" s="99"/>
      <c r="E191" s="99"/>
    </row>
    <row r="192" ht="13.55" customHeight="1">
      <c r="A192" t="s" s="227">
        <v>703</v>
      </c>
      <c r="B192" t="s" s="227">
        <v>1062</v>
      </c>
      <c r="C192" s="99"/>
      <c r="D192" s="99"/>
      <c r="E192" s="99"/>
    </row>
    <row r="193" ht="13.55" customHeight="1">
      <c r="A193" t="s" s="227">
        <v>751</v>
      </c>
      <c r="B193" t="s" s="227">
        <v>1226</v>
      </c>
      <c r="C193" s="99"/>
      <c r="D193" s="99"/>
      <c r="E193" s="99"/>
    </row>
    <row r="194" ht="13.55" customHeight="1">
      <c r="A194" t="s" s="227">
        <v>736</v>
      </c>
      <c r="B194" t="s" s="227">
        <v>1226</v>
      </c>
      <c r="C194" s="99"/>
      <c r="D194" s="99"/>
      <c r="E194" s="99"/>
    </row>
    <row r="195" ht="13.55" customHeight="1">
      <c r="A195" t="s" s="227">
        <v>1236</v>
      </c>
      <c r="B195" t="s" s="227">
        <v>1226</v>
      </c>
      <c r="C195" s="99"/>
      <c r="D195" s="99"/>
      <c r="E195" s="99"/>
    </row>
    <row r="196" ht="13.55" customHeight="1">
      <c r="A196" t="s" s="227">
        <v>758</v>
      </c>
      <c r="B196" t="s" s="227">
        <v>1226</v>
      </c>
      <c r="C196" s="99"/>
      <c r="D196" s="99"/>
      <c r="E196" s="99"/>
    </row>
    <row r="197" ht="13.55" customHeight="1">
      <c r="A197" t="s" s="227">
        <v>768</v>
      </c>
      <c r="B197" t="s" s="227">
        <v>1226</v>
      </c>
      <c r="C197" s="99"/>
      <c r="D197" s="99"/>
      <c r="E197" s="99"/>
    </row>
    <row r="198" ht="13.55" customHeight="1">
      <c r="A198" t="s" s="227">
        <v>804</v>
      </c>
      <c r="B198" t="s" s="227">
        <v>1226</v>
      </c>
      <c r="C198" s="99"/>
      <c r="D198" s="99"/>
      <c r="E198" s="99"/>
    </row>
    <row r="199" ht="13.55" customHeight="1">
      <c r="A199" t="s" s="227">
        <v>718</v>
      </c>
      <c r="B199" t="s" s="227">
        <v>1226</v>
      </c>
      <c r="C199" s="99"/>
      <c r="D199" s="99"/>
      <c r="E199" s="99"/>
    </row>
    <row r="200" ht="13.55" customHeight="1">
      <c r="A200" t="s" s="227">
        <v>720</v>
      </c>
      <c r="B200" t="s" s="227">
        <v>1226</v>
      </c>
      <c r="C200" s="99"/>
      <c r="D200" s="99"/>
      <c r="E200" s="99"/>
    </row>
    <row r="201" ht="13.55" customHeight="1">
      <c r="A201" t="s" s="227">
        <v>1237</v>
      </c>
      <c r="B201" t="s" s="227">
        <v>1226</v>
      </c>
      <c r="C201" s="99"/>
      <c r="D201" s="99"/>
      <c r="E201" s="99"/>
    </row>
    <row r="202" ht="13.55" customHeight="1">
      <c r="A202" t="s" s="227">
        <v>1238</v>
      </c>
      <c r="B202" t="s" s="227">
        <v>1226</v>
      </c>
      <c r="C202" s="99"/>
      <c r="D202" s="99"/>
      <c r="E202" s="99"/>
    </row>
    <row r="203" ht="13.55" customHeight="1">
      <c r="A203" t="s" s="227">
        <v>722</v>
      </c>
      <c r="B203" t="s" s="227">
        <v>1226</v>
      </c>
      <c r="C203" s="99"/>
      <c r="D203" s="99"/>
      <c r="E203" s="99"/>
    </row>
    <row r="204" ht="13.55" customHeight="1">
      <c r="A204" t="s" s="227">
        <v>741</v>
      </c>
      <c r="B204" t="s" s="227">
        <v>1226</v>
      </c>
      <c r="C204" s="99"/>
      <c r="D204" s="99"/>
      <c r="E204" s="99"/>
    </row>
    <row r="205" ht="13.55" customHeight="1">
      <c r="A205" t="s" s="227">
        <v>727</v>
      </c>
      <c r="B205" t="s" s="227">
        <v>1226</v>
      </c>
      <c r="C205" s="99"/>
      <c r="D205" s="99"/>
      <c r="E205" s="99"/>
    </row>
    <row r="206" ht="13.55" customHeight="1">
      <c r="A206" t="s" s="227">
        <v>1239</v>
      </c>
      <c r="B206" t="s" s="227">
        <v>1226</v>
      </c>
      <c r="C206" s="99"/>
      <c r="D206" s="99"/>
      <c r="E206" s="99"/>
    </row>
    <row r="207" ht="13.55" customHeight="1">
      <c r="A207" t="s" s="227">
        <v>772</v>
      </c>
      <c r="B207" t="s" s="227">
        <v>1226</v>
      </c>
      <c r="C207" s="99"/>
      <c r="D207" s="99"/>
      <c r="E207" s="99"/>
    </row>
    <row r="208" ht="13.55" customHeight="1">
      <c r="A208" t="s" s="227">
        <v>756</v>
      </c>
      <c r="B208" t="s" s="227">
        <v>1226</v>
      </c>
      <c r="C208" s="99"/>
      <c r="D208" s="99"/>
      <c r="E208" s="99"/>
    </row>
    <row r="209" ht="13.55" customHeight="1">
      <c r="A209" t="s" s="227">
        <v>694</v>
      </c>
      <c r="B209" t="s" s="227">
        <v>1226</v>
      </c>
      <c r="C209" s="99"/>
      <c r="D209" s="99"/>
      <c r="E209" s="99"/>
    </row>
    <row r="210" ht="13.55" customHeight="1">
      <c r="A210" t="s" s="227">
        <v>782</v>
      </c>
      <c r="B210" t="s" s="227">
        <v>1226</v>
      </c>
      <c r="C210" s="99"/>
      <c r="D210" s="99"/>
      <c r="E210" s="99"/>
    </row>
    <row r="211" ht="13.55" customHeight="1">
      <c r="A211" t="s" s="227">
        <v>1240</v>
      </c>
      <c r="B211" t="s" s="227">
        <v>1226</v>
      </c>
      <c r="C211" s="99"/>
      <c r="D211" s="99"/>
      <c r="E211" s="99"/>
    </row>
    <row r="212" ht="13.55" customHeight="1">
      <c r="A212" t="s" s="227">
        <v>776</v>
      </c>
      <c r="B212" t="s" s="227">
        <v>1226</v>
      </c>
      <c r="C212" s="99"/>
      <c r="D212" s="99"/>
      <c r="E212" s="99"/>
    </row>
    <row r="213" ht="13.55" customHeight="1">
      <c r="A213" t="s" s="227">
        <v>746</v>
      </c>
      <c r="B213" t="s" s="227">
        <v>1226</v>
      </c>
      <c r="C213" s="99"/>
      <c r="D213" s="99"/>
      <c r="E213" s="99"/>
    </row>
    <row r="214" ht="13.55" customHeight="1">
      <c r="A214" t="s" s="227">
        <v>764</v>
      </c>
      <c r="B214" t="s" s="227">
        <v>1226</v>
      </c>
      <c r="C214" s="99"/>
      <c r="D214" s="99"/>
      <c r="E214" s="99"/>
    </row>
    <row r="215" ht="13.55" customHeight="1">
      <c r="A215" t="s" s="227">
        <v>798</v>
      </c>
      <c r="B215" t="s" s="227">
        <v>1226</v>
      </c>
      <c r="C215" s="99"/>
      <c r="D215" s="99"/>
      <c r="E215" s="99"/>
    </row>
    <row r="216" ht="13.55" customHeight="1">
      <c r="A216" t="s" s="227">
        <v>826</v>
      </c>
      <c r="B216" t="s" s="227">
        <v>1226</v>
      </c>
      <c r="C216" s="99"/>
      <c r="D216" s="99"/>
      <c r="E216" s="99"/>
    </row>
    <row r="217" ht="13.55" customHeight="1">
      <c r="A217" t="s" s="227">
        <v>1241</v>
      </c>
      <c r="B217" t="s" s="227">
        <v>1226</v>
      </c>
      <c r="C217" s="99"/>
      <c r="D217" s="99"/>
      <c r="E217" s="99"/>
    </row>
    <row r="218" ht="13.55" customHeight="1">
      <c r="A218" t="s" s="227">
        <v>760</v>
      </c>
      <c r="B218" t="s" s="227">
        <v>1226</v>
      </c>
      <c r="C218" s="99"/>
      <c r="D218" s="99"/>
      <c r="E218" s="99"/>
    </row>
    <row r="219" ht="13.55" customHeight="1">
      <c r="A219" t="s" s="227">
        <v>1242</v>
      </c>
      <c r="B219" t="s" s="227">
        <v>1226</v>
      </c>
      <c r="C219" s="99"/>
      <c r="D219" s="99"/>
      <c r="E219" s="99"/>
    </row>
    <row r="220" ht="13.55" customHeight="1">
      <c r="A220" t="s" s="227">
        <v>1243</v>
      </c>
      <c r="B220" t="s" s="227">
        <v>1226</v>
      </c>
      <c r="C220" s="99"/>
      <c r="D220" s="99"/>
      <c r="E220" s="99"/>
    </row>
    <row r="221" ht="13.55" customHeight="1">
      <c r="A221" t="s" s="227">
        <v>739</v>
      </c>
      <c r="B221" t="s" s="227">
        <v>1226</v>
      </c>
      <c r="C221" s="99"/>
      <c r="D221" s="99"/>
      <c r="E221" s="99"/>
    </row>
    <row r="222" ht="13.55" customHeight="1">
      <c r="A222" t="s" s="227">
        <v>734</v>
      </c>
      <c r="B222" t="s" s="227">
        <v>1226</v>
      </c>
      <c r="C222" s="99"/>
      <c r="D222" s="99"/>
      <c r="E222" s="99"/>
    </row>
    <row r="223" ht="13.55" customHeight="1">
      <c r="A223" t="s" s="227">
        <v>732</v>
      </c>
      <c r="B223" t="s" s="227">
        <v>1226</v>
      </c>
      <c r="C223" s="99"/>
      <c r="D223" s="99"/>
      <c r="E223" s="99"/>
    </row>
    <row r="224" ht="13.55" customHeight="1">
      <c r="A224" s="99"/>
      <c r="B224" t="s" s="227">
        <v>1081</v>
      </c>
      <c r="C224" s="99"/>
      <c r="D224" s="99"/>
      <c r="E224" s="99"/>
    </row>
    <row r="225" ht="13.55" customHeight="1">
      <c r="A225" s="99"/>
      <c r="B225" t="s" s="227">
        <v>1081</v>
      </c>
      <c r="C225" s="99"/>
      <c r="D225" s="99"/>
      <c r="E225" s="99"/>
    </row>
    <row r="226" ht="13.55" customHeight="1">
      <c r="A226" s="99"/>
      <c r="B226" t="s" s="227">
        <v>1081</v>
      </c>
      <c r="C226" s="99"/>
      <c r="D226" s="99"/>
      <c r="E226" s="99"/>
    </row>
    <row r="227" ht="13.55" customHeight="1">
      <c r="A227" s="99"/>
      <c r="B227" t="s" s="227">
        <v>1054</v>
      </c>
      <c r="C227" s="99"/>
      <c r="D227" s="99"/>
      <c r="E227" s="99"/>
    </row>
    <row r="228" ht="13.55" customHeight="1">
      <c r="A228" s="99"/>
      <c r="B228" t="s" s="227">
        <v>1054</v>
      </c>
      <c r="C228" s="99"/>
      <c r="D228" s="99"/>
      <c r="E228" s="99"/>
    </row>
    <row r="229" ht="13.55" customHeight="1">
      <c r="A229" s="99"/>
      <c r="B229" t="s" s="227">
        <v>1075</v>
      </c>
      <c r="C229" s="99"/>
      <c r="D229" s="99"/>
      <c r="E229" s="99"/>
    </row>
    <row r="230" ht="13.55" customHeight="1">
      <c r="A230" s="99"/>
      <c r="B230" t="s" s="227">
        <v>1054</v>
      </c>
      <c r="C230" s="99"/>
      <c r="D230" s="99"/>
      <c r="E230" s="99"/>
    </row>
    <row r="231" ht="13.55" customHeight="1">
      <c r="A231" s="99"/>
      <c r="B231" t="s" s="227">
        <v>1054</v>
      </c>
      <c r="C231" s="99"/>
      <c r="D231" s="99"/>
      <c r="E231" s="99"/>
    </row>
    <row r="232" ht="13.55" customHeight="1">
      <c r="A232" s="99"/>
      <c r="B232" t="s" s="227">
        <v>1054</v>
      </c>
      <c r="C232" s="99"/>
      <c r="D232" s="99"/>
      <c r="E232" s="99"/>
    </row>
    <row r="233" ht="13.55" customHeight="1">
      <c r="A233" s="99"/>
      <c r="B233" t="s" s="227">
        <v>1146</v>
      </c>
      <c r="C233" s="99"/>
      <c r="D233" s="99"/>
      <c r="E233" s="99"/>
    </row>
    <row r="234" ht="13.55" customHeight="1">
      <c r="A234" s="99"/>
      <c r="B234" t="s" s="227">
        <v>1226</v>
      </c>
      <c r="C234" s="99"/>
      <c r="D234" s="99"/>
      <c r="E234" s="99"/>
    </row>
    <row r="235" ht="13.55" customHeight="1">
      <c r="A235" s="99"/>
      <c r="B235" t="s" s="227">
        <v>1226</v>
      </c>
      <c r="C235" s="99"/>
      <c r="D235" s="99"/>
      <c r="E235" s="99"/>
    </row>
    <row r="236" ht="13.55" customHeight="1">
      <c r="A236" s="99"/>
      <c r="B236" t="s" s="227">
        <v>1226</v>
      </c>
      <c r="C236" s="99"/>
      <c r="D236" s="99"/>
      <c r="E236" s="99"/>
    </row>
    <row r="237" ht="13.55" customHeight="1">
      <c r="A237" s="99"/>
      <c r="B237" t="s" s="227">
        <v>1226</v>
      </c>
      <c r="C237" s="99"/>
      <c r="D237" s="99"/>
      <c r="E237" s="99"/>
    </row>
    <row r="238" ht="13.55" customHeight="1">
      <c r="A238" s="99"/>
      <c r="B238" t="s" s="227">
        <v>1226</v>
      </c>
      <c r="C238" s="99"/>
      <c r="D238" s="99"/>
      <c r="E238" s="99"/>
    </row>
    <row r="239" ht="13.55" customHeight="1">
      <c r="A239" s="99"/>
      <c r="B239" t="s" s="227">
        <v>1226</v>
      </c>
      <c r="C239" s="99"/>
      <c r="D239" s="99"/>
      <c r="E239" s="99"/>
    </row>
    <row r="240" ht="13.55" customHeight="1">
      <c r="A240" s="99"/>
      <c r="B240" t="s" s="227">
        <v>1226</v>
      </c>
      <c r="C240" s="99"/>
      <c r="D240" s="99"/>
      <c r="E240" s="99"/>
    </row>
    <row r="241" ht="13.55" customHeight="1">
      <c r="A241" s="99"/>
      <c r="B241" t="s" s="227">
        <v>1226</v>
      </c>
      <c r="C241" s="99"/>
      <c r="D241" s="99"/>
      <c r="E241" s="99"/>
    </row>
    <row r="242" ht="13.55" customHeight="1">
      <c r="A242" s="99"/>
      <c r="B242" t="s" s="227">
        <v>1226</v>
      </c>
      <c r="C242" s="99"/>
      <c r="D242" s="99"/>
      <c r="E242" s="99"/>
    </row>
    <row r="243" ht="13.55" customHeight="1">
      <c r="A243" s="99"/>
      <c r="B243" t="s" s="227">
        <v>1226</v>
      </c>
      <c r="C243" s="99"/>
      <c r="D243" s="99"/>
      <c r="E243" s="99"/>
    </row>
    <row r="244" ht="13.55" customHeight="1">
      <c r="A244" s="99"/>
      <c r="B244" t="s" s="227">
        <v>1226</v>
      </c>
      <c r="C244" s="99"/>
      <c r="D244" s="99"/>
      <c r="E244" s="99"/>
    </row>
    <row r="245" ht="13.55" customHeight="1">
      <c r="A245" s="99"/>
      <c r="B245" t="s" s="227">
        <v>1226</v>
      </c>
      <c r="C245" s="99"/>
      <c r="D245" s="99"/>
      <c r="E245" s="99"/>
    </row>
    <row r="246" ht="13.55" customHeight="1">
      <c r="A246" s="99"/>
      <c r="B246" t="s" s="227">
        <v>1226</v>
      </c>
      <c r="C246" s="99"/>
      <c r="D246" s="99"/>
      <c r="E246" s="99"/>
    </row>
    <row r="247" ht="13.55" customHeight="1">
      <c r="A247" s="99"/>
      <c r="B247" t="s" s="227">
        <v>1226</v>
      </c>
      <c r="C247" s="99"/>
      <c r="D247" s="99"/>
      <c r="E247" s="99"/>
    </row>
    <row r="248" ht="13.55" customHeight="1">
      <c r="A248" s="99"/>
      <c r="B248" t="s" s="227">
        <v>1226</v>
      </c>
      <c r="C248" s="99"/>
      <c r="D248" s="99"/>
      <c r="E248" s="99"/>
    </row>
    <row r="249" ht="13.55" customHeight="1">
      <c r="A249" s="99"/>
      <c r="B249" t="s" s="227">
        <v>1226</v>
      </c>
      <c r="C249" s="99"/>
      <c r="D249" s="99"/>
      <c r="E249" s="99"/>
    </row>
    <row r="250" ht="13.55" customHeight="1">
      <c r="A250" s="99"/>
      <c r="B250" t="s" s="227">
        <v>1226</v>
      </c>
      <c r="C250" s="99"/>
      <c r="D250" s="99"/>
      <c r="E250" s="99"/>
    </row>
    <row r="251" ht="13.55" customHeight="1">
      <c r="A251" s="99"/>
      <c r="B251" t="s" s="227">
        <v>1226</v>
      </c>
      <c r="C251" s="99"/>
      <c r="D251" s="99"/>
      <c r="E251" s="99"/>
    </row>
    <row r="252" ht="13.55" customHeight="1">
      <c r="A252" s="99"/>
      <c r="B252" t="s" s="227">
        <v>1226</v>
      </c>
      <c r="C252" s="99"/>
      <c r="D252" s="99"/>
      <c r="E252" s="99"/>
    </row>
    <row r="253" ht="13.55" customHeight="1">
      <c r="A253" s="99"/>
      <c r="B253" t="s" s="227">
        <v>1226</v>
      </c>
      <c r="C253" s="99"/>
      <c r="D253" s="99"/>
      <c r="E253" s="99"/>
    </row>
    <row r="254" ht="13.55" customHeight="1">
      <c r="A254" s="99"/>
      <c r="B254" t="s" s="227">
        <v>1226</v>
      </c>
      <c r="C254" s="99"/>
      <c r="D254" s="99"/>
      <c r="E254" s="99"/>
    </row>
    <row r="255" ht="13.55" customHeight="1">
      <c r="A255" s="99"/>
      <c r="B255" t="s" s="227">
        <v>1226</v>
      </c>
      <c r="C255" s="99"/>
      <c r="D255" s="99"/>
      <c r="E255" s="99"/>
    </row>
    <row r="256" ht="13.55" customHeight="1">
      <c r="A256" s="99"/>
      <c r="B256" t="s" s="227">
        <v>1226</v>
      </c>
      <c r="C256" s="99"/>
      <c r="D256" s="99"/>
      <c r="E256" s="99"/>
    </row>
    <row r="257" ht="13.55" customHeight="1">
      <c r="A257" s="99"/>
      <c r="B257" t="s" s="227">
        <v>1226</v>
      </c>
      <c r="C257" s="99"/>
      <c r="D257" s="99"/>
      <c r="E257" s="99"/>
    </row>
    <row r="258" ht="13.55" customHeight="1">
      <c r="A258" s="99"/>
      <c r="B258" t="s" s="227">
        <v>1226</v>
      </c>
      <c r="C258" s="99"/>
      <c r="D258" s="99"/>
      <c r="E258" s="99"/>
    </row>
    <row r="259" ht="13.55" customHeight="1">
      <c r="A259" s="99"/>
      <c r="B259" t="s" s="227">
        <v>1226</v>
      </c>
      <c r="C259" s="99"/>
      <c r="D259" s="99"/>
      <c r="E259" s="99"/>
    </row>
    <row r="260" ht="13.55" customHeight="1">
      <c r="A260" s="99"/>
      <c r="B260" t="s" s="227">
        <v>1226</v>
      </c>
      <c r="C260" s="99"/>
      <c r="D260" s="99"/>
      <c r="E260" s="99"/>
    </row>
    <row r="261" ht="13.55" customHeight="1">
      <c r="A261" s="99"/>
      <c r="B261" t="s" s="227">
        <v>1226</v>
      </c>
      <c r="C261" s="99"/>
      <c r="D261" s="99"/>
      <c r="E261" s="99"/>
    </row>
    <row r="262" ht="13.55" customHeight="1">
      <c r="A262" s="99"/>
      <c r="B262" t="s" s="227">
        <v>1226</v>
      </c>
      <c r="C262" s="99"/>
      <c r="D262" s="99"/>
      <c r="E262" s="99"/>
    </row>
    <row r="263" ht="13.55" customHeight="1">
      <c r="A263" s="99"/>
      <c r="B263" t="s" s="227">
        <v>1226</v>
      </c>
      <c r="C263" s="99"/>
      <c r="D263" s="99"/>
      <c r="E263" s="99"/>
    </row>
    <row r="264" ht="13.55" customHeight="1">
      <c r="A264" s="99"/>
      <c r="B264" t="s" s="227">
        <v>1226</v>
      </c>
      <c r="C264" s="99"/>
      <c r="D264" s="99"/>
      <c r="E264" s="99"/>
    </row>
    <row r="265" ht="13.55" customHeight="1">
      <c r="A265" s="99"/>
      <c r="B265" t="s" s="227">
        <v>1226</v>
      </c>
      <c r="C265" s="99"/>
      <c r="D265" s="99"/>
      <c r="E265" s="99"/>
    </row>
    <row r="266" ht="13.55" customHeight="1">
      <c r="A266" s="99"/>
      <c r="B266" t="s" s="227">
        <v>1226</v>
      </c>
      <c r="C266" s="99"/>
      <c r="D266" s="99"/>
      <c r="E266" s="99"/>
    </row>
    <row r="267" ht="13.55" customHeight="1">
      <c r="A267" s="99"/>
      <c r="B267" t="s" s="227">
        <v>1226</v>
      </c>
      <c r="C267" s="99"/>
      <c r="D267" s="99"/>
      <c r="E267" s="99"/>
    </row>
    <row r="268" ht="13.55" customHeight="1">
      <c r="A268" s="99"/>
      <c r="B268" t="s" s="227">
        <v>1226</v>
      </c>
      <c r="C268" s="99"/>
      <c r="D268" s="99"/>
      <c r="E268" s="99"/>
    </row>
    <row r="269" ht="13.55" customHeight="1">
      <c r="A269" s="99"/>
      <c r="B269" t="s" s="227">
        <v>1226</v>
      </c>
      <c r="C269" s="99"/>
      <c r="D269" s="99"/>
      <c r="E269" s="99"/>
    </row>
    <row r="270" ht="13.55" customHeight="1">
      <c r="A270" s="99"/>
      <c r="B270" t="s" s="227">
        <v>1226</v>
      </c>
      <c r="C270" s="99"/>
      <c r="D270" s="99"/>
      <c r="E270" s="99"/>
    </row>
    <row r="271" ht="13.55" customHeight="1">
      <c r="A271" s="99"/>
      <c r="B271" t="s" s="227">
        <v>1226</v>
      </c>
      <c r="C271" s="99"/>
      <c r="D271" s="99"/>
      <c r="E271" s="99"/>
    </row>
    <row r="272" ht="13.55" customHeight="1">
      <c r="A272" s="99"/>
      <c r="B272" t="s" s="227">
        <v>1228</v>
      </c>
      <c r="C272" s="99"/>
      <c r="D272" s="99"/>
      <c r="E272" s="99"/>
    </row>
    <row r="273" ht="13.55" customHeight="1">
      <c r="A273" s="99"/>
      <c r="B273" t="s" s="227">
        <v>1228</v>
      </c>
      <c r="C273" s="99"/>
      <c r="D273" s="99"/>
      <c r="E273" s="99"/>
    </row>
    <row r="274" ht="13.55" customHeight="1">
      <c r="A274" s="99"/>
      <c r="B274" t="s" s="227">
        <v>1228</v>
      </c>
      <c r="C274" s="99"/>
      <c r="D274" s="99"/>
      <c r="E274" s="9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7"/>
  <sheetViews>
    <sheetView workbookViewId="0" showGridLines="0" defaultGridColor="1"/>
  </sheetViews>
  <sheetFormatPr defaultColWidth="10.8333" defaultRowHeight="15" customHeight="1" outlineLevelRow="0" outlineLevelCol="0"/>
  <cols>
    <col min="1" max="1" width="33.3516" style="229" customWidth="1"/>
    <col min="2" max="2" width="27.3516" style="229" customWidth="1"/>
    <col min="3" max="3" width="57.3516" style="229" customWidth="1"/>
    <col min="4" max="4" width="96" style="229" customWidth="1"/>
    <col min="5" max="5" width="34.5" style="229" customWidth="1"/>
    <col min="6" max="6" width="23.6719" style="229" customWidth="1"/>
    <col min="7" max="7" width="22" style="229" customWidth="1"/>
    <col min="8" max="8" hidden="1" width="10.8333" style="229" customWidth="1"/>
    <col min="9" max="9" width="10.8516" style="229" customWidth="1"/>
    <col min="10" max="16384" width="10.8516" style="229" customWidth="1"/>
  </cols>
  <sheetData>
    <row r="1" ht="22.5" customHeight="1">
      <c r="A1" t="s" s="230">
        <v>1244</v>
      </c>
      <c r="B1" s="206"/>
      <c r="C1" s="206"/>
      <c r="D1" s="206"/>
      <c r="E1" s="206"/>
      <c r="F1" s="206"/>
      <c r="G1" s="231"/>
      <c r="H1" s="206"/>
      <c r="I1" s="99"/>
    </row>
    <row r="2" ht="18" customHeight="1">
      <c r="A2" t="s" s="33">
        <v>1245</v>
      </c>
      <c r="B2" t="s" s="34">
        <v>1246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2"/>
    </row>
    <row r="3" ht="42" customHeight="1">
      <c r="A3" t="s" s="233">
        <v>200</v>
      </c>
      <c r="B3" s="234">
        <v>98900</v>
      </c>
      <c r="C3" t="s" s="235">
        <v>1247</v>
      </c>
      <c r="D3" t="s" s="236">
        <v>217</v>
      </c>
      <c r="E3" t="s" s="235">
        <v>218</v>
      </c>
      <c r="F3" s="237"/>
      <c r="G3" s="238">
        <v>16.209</v>
      </c>
      <c r="H3" s="239"/>
      <c r="I3" s="99"/>
    </row>
    <row r="4" ht="42" customHeight="1">
      <c r="A4" t="s" s="240">
        <v>200</v>
      </c>
      <c r="B4" s="241">
        <v>26013</v>
      </c>
      <c r="C4" t="s" s="56">
        <v>1248</v>
      </c>
      <c r="D4" t="s" s="242">
        <v>207</v>
      </c>
      <c r="E4" t="s" s="243">
        <v>66</v>
      </c>
      <c r="F4" s="244"/>
      <c r="G4" s="59">
        <v>6.429</v>
      </c>
      <c r="H4" s="66"/>
      <c r="I4" s="245"/>
    </row>
    <row r="5" ht="42" customHeight="1">
      <c r="A5" t="s" s="246">
        <v>200</v>
      </c>
      <c r="B5" s="247">
        <v>20542</v>
      </c>
      <c r="C5" t="s" s="248">
        <v>1247</v>
      </c>
      <c r="D5" t="s" s="249">
        <v>234</v>
      </c>
      <c r="E5" t="s" s="248">
        <v>66</v>
      </c>
      <c r="F5" s="250"/>
      <c r="G5" s="251">
        <v>6.578</v>
      </c>
      <c r="H5" s="252"/>
      <c r="I5" s="99"/>
    </row>
    <row r="6" ht="42" customHeight="1">
      <c r="A6" t="s" s="240">
        <v>200</v>
      </c>
      <c r="B6" s="241">
        <v>6767</v>
      </c>
      <c r="C6" t="s" s="56">
        <v>1247</v>
      </c>
      <c r="D6" t="s" s="242">
        <v>300</v>
      </c>
      <c r="E6" t="s" s="243">
        <v>66</v>
      </c>
      <c r="F6" s="244"/>
      <c r="G6" s="59">
        <v>6.069</v>
      </c>
      <c r="H6" s="66"/>
      <c r="I6" s="245"/>
    </row>
    <row r="7" ht="42" customHeight="1">
      <c r="A7" t="s" s="246">
        <v>200</v>
      </c>
      <c r="B7" s="247">
        <v>6868</v>
      </c>
      <c r="C7" t="s" s="248">
        <v>1247</v>
      </c>
      <c r="D7" t="s" s="249">
        <v>298</v>
      </c>
      <c r="E7" t="s" s="248">
        <v>66</v>
      </c>
      <c r="F7" s="250"/>
      <c r="G7" s="251">
        <v>5.566</v>
      </c>
      <c r="H7" s="252"/>
      <c r="I7" s="99"/>
    </row>
    <row r="8" ht="42" customHeight="1">
      <c r="A8" t="s" s="240">
        <v>200</v>
      </c>
      <c r="B8" s="241">
        <v>98768</v>
      </c>
      <c r="C8" t="s" s="56">
        <v>1247</v>
      </c>
      <c r="D8" t="s" s="242">
        <v>216</v>
      </c>
      <c r="E8" t="s" s="243">
        <v>66</v>
      </c>
      <c r="F8" s="244"/>
      <c r="G8" s="59">
        <v>3.417</v>
      </c>
      <c r="H8" s="66"/>
      <c r="I8" s="245"/>
    </row>
    <row r="9" ht="42" customHeight="1">
      <c r="A9" t="s" s="246">
        <v>200</v>
      </c>
      <c r="B9" s="247">
        <v>6855</v>
      </c>
      <c r="C9" t="s" s="248">
        <v>1247</v>
      </c>
      <c r="D9" t="s" s="249">
        <v>299</v>
      </c>
      <c r="E9" t="s" s="248">
        <v>66</v>
      </c>
      <c r="F9" s="250"/>
      <c r="G9" s="251">
        <v>1.589</v>
      </c>
      <c r="H9" s="252"/>
      <c r="I9" s="99"/>
    </row>
    <row r="10" ht="42" customHeight="1">
      <c r="A10" t="s" s="240">
        <v>200</v>
      </c>
      <c r="B10" s="241">
        <v>6858</v>
      </c>
      <c r="C10" t="s" s="56">
        <v>1247</v>
      </c>
      <c r="D10" t="s" s="242">
        <v>297</v>
      </c>
      <c r="E10" t="s" s="243">
        <v>66</v>
      </c>
      <c r="F10" s="244"/>
      <c r="G10" s="59">
        <v>1.515</v>
      </c>
      <c r="H10" s="66"/>
      <c r="I10" s="245"/>
    </row>
    <row r="11" ht="42" customHeight="1">
      <c r="A11" t="s" s="246">
        <v>200</v>
      </c>
      <c r="B11" s="247">
        <v>5287</v>
      </c>
      <c r="C11" t="s" s="248">
        <v>1249</v>
      </c>
      <c r="D11" t="s" s="249">
        <v>272</v>
      </c>
      <c r="E11" t="s" s="248">
        <v>66</v>
      </c>
      <c r="F11" s="250"/>
      <c r="G11" s="251">
        <v>16.693</v>
      </c>
      <c r="H11" s="252"/>
      <c r="I11" s="99"/>
    </row>
    <row r="12" ht="42" customHeight="1">
      <c r="A12" t="s" s="240">
        <v>200</v>
      </c>
      <c r="B12" s="241">
        <v>42923</v>
      </c>
      <c r="C12" t="s" s="56">
        <v>1249</v>
      </c>
      <c r="D12" t="s" s="242">
        <v>253</v>
      </c>
      <c r="E12" t="s" s="243">
        <v>66</v>
      </c>
      <c r="F12" s="244"/>
      <c r="G12" s="59">
        <v>16.153</v>
      </c>
      <c r="H12" s="66"/>
      <c r="I12" s="245"/>
    </row>
    <row r="13" ht="42" customHeight="1">
      <c r="A13" t="s" s="246">
        <v>200</v>
      </c>
      <c r="B13" s="247">
        <v>187729</v>
      </c>
      <c r="C13" t="s" s="248">
        <v>1249</v>
      </c>
      <c r="D13" t="s" s="249">
        <v>248</v>
      </c>
      <c r="E13" t="s" s="248">
        <v>66</v>
      </c>
      <c r="F13" s="250"/>
      <c r="G13" s="251">
        <v>16.148</v>
      </c>
      <c r="H13" s="252"/>
      <c r="I13" s="99"/>
    </row>
    <row r="14" ht="42" customHeight="1">
      <c r="A14" t="s" s="240">
        <v>200</v>
      </c>
      <c r="B14" s="241">
        <v>3154</v>
      </c>
      <c r="C14" t="s" s="56">
        <v>1249</v>
      </c>
      <c r="D14" t="s" s="242">
        <v>249</v>
      </c>
      <c r="E14" t="s" s="243">
        <v>66</v>
      </c>
      <c r="F14" s="244"/>
      <c r="G14" s="59">
        <v>15.194</v>
      </c>
      <c r="H14" s="66"/>
      <c r="I14" s="245"/>
    </row>
    <row r="15" ht="42" customHeight="1">
      <c r="A15" t="s" s="246">
        <v>200</v>
      </c>
      <c r="B15" s="247">
        <v>43027</v>
      </c>
      <c r="C15" t="s" s="248">
        <v>1249</v>
      </c>
      <c r="D15" t="s" s="249">
        <v>247</v>
      </c>
      <c r="E15" t="s" s="248">
        <v>66</v>
      </c>
      <c r="F15" s="250"/>
      <c r="G15" s="251">
        <v>14.308</v>
      </c>
      <c r="H15" s="252"/>
      <c r="I15" s="99"/>
    </row>
    <row r="16" ht="42" customHeight="1">
      <c r="A16" t="s" s="240">
        <v>200</v>
      </c>
      <c r="B16" s="241">
        <v>25487</v>
      </c>
      <c r="C16" t="s" s="56">
        <v>1249</v>
      </c>
      <c r="D16" t="s" s="242">
        <v>212</v>
      </c>
      <c r="E16" t="s" s="243">
        <v>66</v>
      </c>
      <c r="F16" s="244"/>
      <c r="G16" s="59">
        <v>11.047</v>
      </c>
      <c r="H16" s="66"/>
      <c r="I16" s="245"/>
    </row>
    <row r="17" ht="42" customHeight="1">
      <c r="A17" t="s" s="246">
        <v>200</v>
      </c>
      <c r="B17" s="247">
        <v>266050</v>
      </c>
      <c r="C17" t="s" s="248">
        <v>1249</v>
      </c>
      <c r="D17" t="s" s="249">
        <v>211</v>
      </c>
      <c r="E17" t="s" s="248">
        <v>66</v>
      </c>
      <c r="F17" s="250"/>
      <c r="G17" s="251">
        <v>7.69</v>
      </c>
      <c r="H17" s="252"/>
      <c r="I17" s="99"/>
    </row>
    <row r="18" ht="42" customHeight="1">
      <c r="A18" t="s" s="240">
        <v>200</v>
      </c>
      <c r="B18" s="241">
        <v>42848</v>
      </c>
      <c r="C18" t="s" s="56">
        <v>1249</v>
      </c>
      <c r="D18" t="s" s="242">
        <v>323</v>
      </c>
      <c r="E18" t="s" s="243">
        <v>66</v>
      </c>
      <c r="F18" s="244"/>
      <c r="G18" s="59">
        <v>6.825</v>
      </c>
      <c r="H18" s="66"/>
      <c r="I18" s="245"/>
    </row>
    <row r="19" ht="42" customHeight="1">
      <c r="A19" t="s" s="246">
        <v>200</v>
      </c>
      <c r="B19" s="247">
        <v>244443</v>
      </c>
      <c r="C19" t="s" s="248">
        <v>1249</v>
      </c>
      <c r="D19" t="s" s="249">
        <v>357</v>
      </c>
      <c r="E19" t="s" s="248">
        <v>66</v>
      </c>
      <c r="F19" s="250"/>
      <c r="G19" s="251">
        <v>3.034</v>
      </c>
      <c r="H19" s="252"/>
      <c r="I19" s="99"/>
    </row>
    <row r="20" ht="42" customHeight="1">
      <c r="A20" t="s" s="240">
        <v>200</v>
      </c>
      <c r="B20" s="241">
        <v>40920</v>
      </c>
      <c r="C20" t="s" s="56">
        <v>1249</v>
      </c>
      <c r="D20" t="s" s="242">
        <v>356</v>
      </c>
      <c r="E20" t="s" s="243">
        <v>66</v>
      </c>
      <c r="F20" s="244"/>
      <c r="G20" s="59">
        <v>1.779</v>
      </c>
      <c r="H20" s="66"/>
      <c r="I20" s="245"/>
    </row>
    <row r="21" ht="42" customHeight="1">
      <c r="A21" t="s" s="246">
        <v>200</v>
      </c>
      <c r="B21" s="247">
        <v>2814</v>
      </c>
      <c r="C21" t="s" s="248">
        <v>1249</v>
      </c>
      <c r="D21" t="s" s="249">
        <v>275</v>
      </c>
      <c r="E21" t="s" s="248">
        <v>66</v>
      </c>
      <c r="F21" s="250"/>
      <c r="G21" s="251">
        <v>1.154</v>
      </c>
      <c r="H21" s="252"/>
      <c r="I21" s="99"/>
    </row>
    <row r="22" ht="42" customHeight="1">
      <c r="A22" t="s" s="240">
        <v>200</v>
      </c>
      <c r="B22" s="241">
        <v>244573</v>
      </c>
      <c r="C22" t="s" s="56">
        <v>1249</v>
      </c>
      <c r="D22" t="s" s="242">
        <v>358</v>
      </c>
      <c r="E22" t="s" s="243">
        <v>66</v>
      </c>
      <c r="F22" s="244"/>
      <c r="G22" s="59">
        <v>0.79</v>
      </c>
      <c r="H22" s="66"/>
      <c r="I22" s="245"/>
    </row>
    <row r="23" ht="42" customHeight="1">
      <c r="A23" t="s" s="246">
        <v>200</v>
      </c>
      <c r="B23" s="247">
        <v>983</v>
      </c>
      <c r="C23" t="s" s="248">
        <v>1250</v>
      </c>
      <c r="D23" t="s" s="249">
        <v>309</v>
      </c>
      <c r="E23" t="s" s="248">
        <v>66</v>
      </c>
      <c r="F23" s="250"/>
      <c r="G23" s="251">
        <v>1.965</v>
      </c>
      <c r="H23" s="252"/>
      <c r="I23" s="99"/>
    </row>
    <row r="24" ht="42" customHeight="1">
      <c r="A24" t="s" s="240">
        <v>200</v>
      </c>
      <c r="B24" s="241">
        <v>40840</v>
      </c>
      <c r="C24" t="s" s="56">
        <v>1250</v>
      </c>
      <c r="D24" t="s" s="242">
        <v>307</v>
      </c>
      <c r="E24" t="s" s="243">
        <v>66</v>
      </c>
      <c r="F24" s="244"/>
      <c r="G24" s="59">
        <v>1.905</v>
      </c>
      <c r="H24" s="66"/>
      <c r="I24" s="245"/>
    </row>
    <row r="25" ht="42" customHeight="1">
      <c r="A25" t="s" s="246">
        <v>200</v>
      </c>
      <c r="B25" s="247">
        <v>44480</v>
      </c>
      <c r="C25" t="s" s="248">
        <v>1251</v>
      </c>
      <c r="D25" t="s" s="249">
        <v>281</v>
      </c>
      <c r="E25" t="s" s="248">
        <v>66</v>
      </c>
      <c r="F25" s="250"/>
      <c r="G25" s="251">
        <v>4.602</v>
      </c>
      <c r="H25" s="252"/>
      <c r="I25" s="99"/>
    </row>
    <row r="26" ht="42" customHeight="1">
      <c r="A26" t="s" s="240">
        <v>200</v>
      </c>
      <c r="B26" s="241">
        <v>44122</v>
      </c>
      <c r="C26" t="s" s="56">
        <v>1251</v>
      </c>
      <c r="D26" t="s" s="242">
        <v>245</v>
      </c>
      <c r="E26" t="s" s="243">
        <v>66</v>
      </c>
      <c r="F26" s="244"/>
      <c r="G26" s="59">
        <v>3.327</v>
      </c>
      <c r="H26" s="66"/>
      <c r="I26" s="245"/>
    </row>
    <row r="27" ht="42" customHeight="1">
      <c r="A27" t="s" s="246">
        <v>200</v>
      </c>
      <c r="B27" s="247">
        <v>133930</v>
      </c>
      <c r="C27" t="s" s="248">
        <v>1251</v>
      </c>
      <c r="D27" t="s" s="249">
        <v>304</v>
      </c>
      <c r="E27" t="s" s="248">
        <v>66</v>
      </c>
      <c r="F27" s="250"/>
      <c r="G27" s="251">
        <v>2.978</v>
      </c>
      <c r="H27" s="252"/>
      <c r="I27" s="99"/>
    </row>
    <row r="28" ht="42" customHeight="1">
      <c r="A28" t="s" s="240">
        <v>200</v>
      </c>
      <c r="B28" s="241">
        <v>87231</v>
      </c>
      <c r="C28" t="s" s="56">
        <v>1252</v>
      </c>
      <c r="D28" t="s" s="242">
        <v>310</v>
      </c>
      <c r="E28" t="s" s="243">
        <v>66</v>
      </c>
      <c r="F28" s="244"/>
      <c r="G28" s="59">
        <v>1.258</v>
      </c>
      <c r="H28" s="66"/>
      <c r="I28" s="245"/>
    </row>
    <row r="29" ht="42" customHeight="1">
      <c r="A29" t="s" s="246">
        <v>200</v>
      </c>
      <c r="B29" s="247">
        <v>25095</v>
      </c>
      <c r="C29" t="s" s="248">
        <v>1252</v>
      </c>
      <c r="D29" t="s" s="249">
        <v>278</v>
      </c>
      <c r="E29" t="s" s="248">
        <v>66</v>
      </c>
      <c r="F29" s="250"/>
      <c r="G29" s="251">
        <v>1.198</v>
      </c>
      <c r="H29" s="252"/>
      <c r="I29" s="99"/>
    </row>
    <row r="30" ht="42" customHeight="1">
      <c r="A30" t="s" s="240">
        <v>200</v>
      </c>
      <c r="B30" s="241">
        <v>5087</v>
      </c>
      <c r="C30" t="s" s="56">
        <v>1253</v>
      </c>
      <c r="D30" t="s" s="242">
        <v>232</v>
      </c>
      <c r="E30" t="s" s="243">
        <v>66</v>
      </c>
      <c r="F30" s="244"/>
      <c r="G30" s="59">
        <v>28.76</v>
      </c>
      <c r="H30" s="66"/>
      <c r="I30" s="245"/>
    </row>
    <row r="31" ht="42" customHeight="1">
      <c r="A31" t="s" s="246">
        <v>200</v>
      </c>
      <c r="B31" s="247">
        <v>156258</v>
      </c>
      <c r="C31" t="s" s="248">
        <v>1253</v>
      </c>
      <c r="D31" t="s" s="249">
        <v>256</v>
      </c>
      <c r="E31" t="s" s="248">
        <v>66</v>
      </c>
      <c r="F31" s="250"/>
      <c r="G31" s="251">
        <v>7.13</v>
      </c>
      <c r="H31" s="252"/>
      <c r="I31" s="99"/>
    </row>
    <row r="32" ht="42" customHeight="1">
      <c r="A32" t="s" s="240">
        <v>200</v>
      </c>
      <c r="B32" s="241">
        <v>221212</v>
      </c>
      <c r="C32" t="s" s="56">
        <v>1247</v>
      </c>
      <c r="D32" t="s" s="242">
        <v>337</v>
      </c>
      <c r="E32" t="s" s="243">
        <v>238</v>
      </c>
      <c r="F32" s="244"/>
      <c r="G32" s="59">
        <v>8.438000000000001</v>
      </c>
      <c r="H32" s="66"/>
      <c r="I32" s="245"/>
    </row>
    <row r="33" ht="42" customHeight="1">
      <c r="A33" t="s" s="246">
        <v>200</v>
      </c>
      <c r="B33" s="247">
        <v>221210</v>
      </c>
      <c r="C33" t="s" s="248">
        <v>1247</v>
      </c>
      <c r="D33" t="s" s="249">
        <v>341</v>
      </c>
      <c r="E33" t="s" s="248">
        <v>238</v>
      </c>
      <c r="F33" s="250"/>
      <c r="G33" s="251">
        <v>8.438000000000001</v>
      </c>
      <c r="H33" s="252"/>
      <c r="I33" s="99"/>
    </row>
    <row r="34" ht="42" customHeight="1">
      <c r="A34" t="s" s="240">
        <v>200</v>
      </c>
      <c r="B34" s="241">
        <v>20122</v>
      </c>
      <c r="C34" t="s" s="56">
        <v>1247</v>
      </c>
      <c r="D34" t="s" s="242">
        <v>338</v>
      </c>
      <c r="E34" t="s" s="243">
        <v>238</v>
      </c>
      <c r="F34" s="244"/>
      <c r="G34" s="59">
        <v>7.126</v>
      </c>
      <c r="H34" s="66"/>
      <c r="I34" s="245"/>
    </row>
    <row r="35" ht="42" customHeight="1">
      <c r="A35" t="s" s="246">
        <v>200</v>
      </c>
      <c r="B35" s="247">
        <v>19611</v>
      </c>
      <c r="C35" t="s" s="248">
        <v>1247</v>
      </c>
      <c r="D35" t="s" s="249">
        <v>340</v>
      </c>
      <c r="E35" t="s" s="248">
        <v>238</v>
      </c>
      <c r="F35" s="250"/>
      <c r="G35" s="251">
        <v>7.126</v>
      </c>
      <c r="H35" s="252"/>
      <c r="I35" s="99"/>
    </row>
    <row r="36" ht="42" customHeight="1">
      <c r="A36" t="s" s="240">
        <v>200</v>
      </c>
      <c r="B36" s="241">
        <v>20123</v>
      </c>
      <c r="C36" t="s" s="56">
        <v>1247</v>
      </c>
      <c r="D36" t="s" s="242">
        <v>339</v>
      </c>
      <c r="E36" t="s" s="243">
        <v>238</v>
      </c>
      <c r="F36" s="244"/>
      <c r="G36" s="59">
        <v>6.953</v>
      </c>
      <c r="H36" s="66"/>
      <c r="I36" s="245"/>
    </row>
    <row r="37" ht="42" customHeight="1">
      <c r="A37" t="s" s="246">
        <v>200</v>
      </c>
      <c r="B37" s="247">
        <v>8346</v>
      </c>
      <c r="C37" t="s" s="248">
        <v>1254</v>
      </c>
      <c r="D37" t="s" s="249">
        <v>360</v>
      </c>
      <c r="E37" t="s" s="248">
        <v>238</v>
      </c>
      <c r="F37" s="250"/>
      <c r="G37" s="251">
        <v>5.683</v>
      </c>
      <c r="H37" s="252"/>
      <c r="I37" s="99"/>
    </row>
    <row r="38" ht="42" customHeight="1">
      <c r="A38" t="s" s="240">
        <v>200</v>
      </c>
      <c r="B38" s="241">
        <v>2641</v>
      </c>
      <c r="C38" t="s" s="56">
        <v>1254</v>
      </c>
      <c r="D38" t="s" s="242">
        <v>270</v>
      </c>
      <c r="E38" t="s" s="243">
        <v>238</v>
      </c>
      <c r="F38" s="244"/>
      <c r="G38" s="59">
        <v>5.13</v>
      </c>
      <c r="H38" s="66"/>
      <c r="I38" s="245"/>
    </row>
    <row r="39" ht="42" customHeight="1">
      <c r="A39" t="s" s="246">
        <v>200</v>
      </c>
      <c r="B39" s="247">
        <v>26218</v>
      </c>
      <c r="C39" t="s" s="248">
        <v>1254</v>
      </c>
      <c r="D39" t="s" s="249">
        <v>264</v>
      </c>
      <c r="E39" t="s" s="248">
        <v>238</v>
      </c>
      <c r="F39" s="250"/>
      <c r="G39" s="251">
        <v>4.99</v>
      </c>
      <c r="H39" s="252"/>
      <c r="I39" s="99"/>
    </row>
    <row r="40" ht="42" customHeight="1">
      <c r="A40" t="s" s="240">
        <v>200</v>
      </c>
      <c r="B40" s="241">
        <v>43336</v>
      </c>
      <c r="C40" t="s" s="56">
        <v>1254</v>
      </c>
      <c r="D40" t="s" s="242">
        <v>269</v>
      </c>
      <c r="E40" t="s" s="243">
        <v>238</v>
      </c>
      <c r="F40" s="244"/>
      <c r="G40" s="59">
        <v>4.43</v>
      </c>
      <c r="H40" s="66"/>
      <c r="I40" s="245"/>
    </row>
    <row r="41" ht="42" customHeight="1">
      <c r="A41" t="s" s="246">
        <v>200</v>
      </c>
      <c r="B41" s="247">
        <v>42475</v>
      </c>
      <c r="C41" t="s" s="248">
        <v>1254</v>
      </c>
      <c r="D41" t="s" s="249">
        <v>266</v>
      </c>
      <c r="E41" t="s" s="248">
        <v>238</v>
      </c>
      <c r="F41" s="250"/>
      <c r="G41" s="251">
        <v>3.83</v>
      </c>
      <c r="H41" s="252"/>
      <c r="I41" s="99"/>
    </row>
    <row r="42" ht="42" customHeight="1">
      <c r="A42" t="s" s="240">
        <v>200</v>
      </c>
      <c r="B42" s="241">
        <v>44599</v>
      </c>
      <c r="C42" t="s" s="56">
        <v>1254</v>
      </c>
      <c r="D42" t="s" s="242">
        <v>262</v>
      </c>
      <c r="E42" t="s" s="243">
        <v>238</v>
      </c>
      <c r="F42" s="244"/>
      <c r="G42" s="59">
        <v>3.27</v>
      </c>
      <c r="H42" s="66"/>
      <c r="I42" s="245"/>
    </row>
    <row r="43" ht="42" customHeight="1">
      <c r="A43" t="s" s="246">
        <v>200</v>
      </c>
      <c r="B43" s="247">
        <v>43222</v>
      </c>
      <c r="C43" t="s" s="248">
        <v>1254</v>
      </c>
      <c r="D43" t="s" s="249">
        <v>361</v>
      </c>
      <c r="E43" t="s" s="248">
        <v>238</v>
      </c>
      <c r="F43" s="250"/>
      <c r="G43" s="251">
        <v>0.997</v>
      </c>
      <c r="H43" s="252"/>
      <c r="I43" s="99"/>
    </row>
    <row r="44" ht="42" customHeight="1">
      <c r="A44" t="s" s="240">
        <v>200</v>
      </c>
      <c r="B44" s="241">
        <v>43211</v>
      </c>
      <c r="C44" t="s" s="56">
        <v>1254</v>
      </c>
      <c r="D44" t="s" s="242">
        <v>359</v>
      </c>
      <c r="E44" t="s" s="243">
        <v>238</v>
      </c>
      <c r="F44" s="244"/>
      <c r="G44" s="59">
        <v>0.668</v>
      </c>
      <c r="H44" s="66"/>
      <c r="I44" s="245"/>
    </row>
    <row r="45" ht="42" customHeight="1">
      <c r="A45" t="s" s="246">
        <v>200</v>
      </c>
      <c r="B45" s="247">
        <v>99096</v>
      </c>
      <c r="C45" t="s" s="248">
        <v>1255</v>
      </c>
      <c r="D45" t="s" s="249">
        <v>332</v>
      </c>
      <c r="E45" t="s" s="248">
        <v>238</v>
      </c>
      <c r="F45" s="250"/>
      <c r="G45" s="251">
        <v>4.928</v>
      </c>
      <c r="H45" s="252"/>
      <c r="I45" s="99"/>
    </row>
    <row r="46" ht="42" customHeight="1">
      <c r="A46" t="s" s="240">
        <v>200</v>
      </c>
      <c r="B46" s="241">
        <v>184001</v>
      </c>
      <c r="C46" t="s" s="56">
        <v>1255</v>
      </c>
      <c r="D46" t="s" s="242">
        <v>331</v>
      </c>
      <c r="E46" t="s" s="243">
        <v>238</v>
      </c>
      <c r="F46" s="244"/>
      <c r="G46" s="59">
        <v>4.742</v>
      </c>
      <c r="H46" s="66"/>
      <c r="I46" s="245"/>
    </row>
    <row r="47" ht="42" customHeight="1">
      <c r="A47" t="s" s="246">
        <v>200</v>
      </c>
      <c r="B47" s="247">
        <v>99099</v>
      </c>
      <c r="C47" t="s" s="248">
        <v>1255</v>
      </c>
      <c r="D47" t="s" s="249">
        <v>334</v>
      </c>
      <c r="E47" t="s" s="248">
        <v>238</v>
      </c>
      <c r="F47" s="250"/>
      <c r="G47" s="251">
        <v>4.524</v>
      </c>
      <c r="H47" s="252"/>
      <c r="I47" s="99"/>
    </row>
    <row r="48" ht="42" customHeight="1">
      <c r="A48" t="s" s="240">
        <v>200</v>
      </c>
      <c r="B48" s="241">
        <v>99097</v>
      </c>
      <c r="C48" t="s" s="56">
        <v>1255</v>
      </c>
      <c r="D48" t="s" s="242">
        <v>329</v>
      </c>
      <c r="E48" t="s" s="243">
        <v>238</v>
      </c>
      <c r="F48" s="244"/>
      <c r="G48" s="59">
        <v>4.414</v>
      </c>
      <c r="H48" s="66"/>
      <c r="I48" s="245"/>
    </row>
    <row r="49" ht="42" customHeight="1">
      <c r="A49" t="s" s="246">
        <v>200</v>
      </c>
      <c r="B49" s="247">
        <v>99130</v>
      </c>
      <c r="C49" t="s" s="248">
        <v>1255</v>
      </c>
      <c r="D49" t="s" s="249">
        <v>330</v>
      </c>
      <c r="E49" t="s" s="248">
        <v>238</v>
      </c>
      <c r="F49" s="250"/>
      <c r="G49" s="251">
        <v>4.2</v>
      </c>
      <c r="H49" s="252"/>
      <c r="I49" s="99"/>
    </row>
    <row r="50" ht="42" customHeight="1">
      <c r="A50" t="s" s="240">
        <v>200</v>
      </c>
      <c r="B50" s="241">
        <v>246713</v>
      </c>
      <c r="C50" t="s" s="56">
        <v>1255</v>
      </c>
      <c r="D50" t="s" s="242">
        <v>283</v>
      </c>
      <c r="E50" t="s" s="243">
        <v>238</v>
      </c>
      <c r="F50" s="244"/>
      <c r="G50" s="59">
        <v>4.729</v>
      </c>
      <c r="H50" s="66"/>
      <c r="I50" s="245"/>
    </row>
    <row r="51" ht="42" customHeight="1">
      <c r="A51" t="s" s="246">
        <v>200</v>
      </c>
      <c r="B51" s="247">
        <v>163158</v>
      </c>
      <c r="C51" t="s" s="248">
        <v>1256</v>
      </c>
      <c r="D51" t="s" s="249">
        <v>346</v>
      </c>
      <c r="E51" t="s" s="248">
        <v>238</v>
      </c>
      <c r="F51" s="250"/>
      <c r="G51" s="251">
        <v>2.176</v>
      </c>
      <c r="H51" s="252"/>
      <c r="I51" s="99"/>
    </row>
    <row r="52" ht="42" customHeight="1">
      <c r="A52" t="s" s="240">
        <v>200</v>
      </c>
      <c r="B52" s="241">
        <v>22625</v>
      </c>
      <c r="C52" t="s" s="56">
        <v>1256</v>
      </c>
      <c r="D52" t="s" s="242">
        <v>271</v>
      </c>
      <c r="E52" t="s" s="243">
        <v>238</v>
      </c>
      <c r="F52" s="244"/>
      <c r="G52" s="59">
        <v>1.529</v>
      </c>
      <c r="H52" s="66"/>
      <c r="I52" s="245"/>
    </row>
    <row r="53" ht="42" customHeight="1">
      <c r="A53" t="s" s="246">
        <v>200</v>
      </c>
      <c r="B53" s="247">
        <v>43144</v>
      </c>
      <c r="C53" t="s" s="248">
        <v>1251</v>
      </c>
      <c r="D53" t="s" s="249">
        <v>312</v>
      </c>
      <c r="E53" t="s" s="248">
        <v>302</v>
      </c>
      <c r="F53" s="250"/>
      <c r="G53" s="251">
        <v>6.778</v>
      </c>
      <c r="H53" s="252"/>
      <c r="I53" s="99"/>
    </row>
    <row r="54" ht="42" customHeight="1">
      <c r="A54" t="s" s="240">
        <v>200</v>
      </c>
      <c r="B54" s="241">
        <v>45031</v>
      </c>
      <c r="C54" t="s" s="56">
        <v>1251</v>
      </c>
      <c r="D54" t="s" s="242">
        <v>343</v>
      </c>
      <c r="E54" t="s" s="243">
        <v>302</v>
      </c>
      <c r="F54" s="244"/>
      <c r="G54" s="59">
        <v>2.833</v>
      </c>
      <c r="H54" s="66"/>
      <c r="I54" s="245"/>
    </row>
    <row r="55" ht="42" customHeight="1">
      <c r="A55" t="s" s="246">
        <v>200</v>
      </c>
      <c r="B55" s="247">
        <v>164165</v>
      </c>
      <c r="C55" t="s" s="248">
        <v>1257</v>
      </c>
      <c r="D55" t="s" s="249">
        <v>301</v>
      </c>
      <c r="E55" t="s" s="248">
        <v>302</v>
      </c>
      <c r="F55" s="250"/>
      <c r="G55" s="251">
        <v>15.9</v>
      </c>
      <c r="H55" s="252"/>
      <c r="I55" s="99"/>
    </row>
    <row r="56" ht="42" customHeight="1">
      <c r="A56" t="s" s="240">
        <v>200</v>
      </c>
      <c r="B56" s="241">
        <v>43046</v>
      </c>
      <c r="C56" t="s" s="56">
        <v>1247</v>
      </c>
      <c r="D56" t="s" s="242">
        <v>336</v>
      </c>
      <c r="E56" t="s" s="243">
        <v>205</v>
      </c>
      <c r="F56" s="244"/>
      <c r="G56" s="59">
        <v>2.885</v>
      </c>
      <c r="H56" s="66"/>
      <c r="I56" s="245"/>
    </row>
    <row r="57" ht="42" customHeight="1">
      <c r="A57" t="s" s="246">
        <v>200</v>
      </c>
      <c r="B57" s="247">
        <v>188841</v>
      </c>
      <c r="C57" t="s" s="248">
        <v>1247</v>
      </c>
      <c r="D57" t="s" s="249">
        <v>1258</v>
      </c>
      <c r="E57" t="s" s="248">
        <v>205</v>
      </c>
      <c r="F57" s="250"/>
      <c r="G57" s="251">
        <v>1.942</v>
      </c>
      <c r="H57" s="252"/>
      <c r="I57" s="99"/>
    </row>
    <row r="58" ht="42" customHeight="1">
      <c r="A58" t="s" s="240">
        <v>200</v>
      </c>
      <c r="B58" s="241">
        <v>87715</v>
      </c>
      <c r="C58" t="s" s="56">
        <v>1247</v>
      </c>
      <c r="D58" t="s" s="242">
        <v>328</v>
      </c>
      <c r="E58" t="s" s="243">
        <v>205</v>
      </c>
      <c r="F58" s="244"/>
      <c r="G58" s="59">
        <v>1.415</v>
      </c>
      <c r="H58" s="66"/>
      <c r="I58" s="245"/>
    </row>
    <row r="59" ht="42" customHeight="1">
      <c r="A59" t="s" s="246">
        <v>200</v>
      </c>
      <c r="B59" s="247">
        <v>51173</v>
      </c>
      <c r="C59" t="s" s="248">
        <v>1255</v>
      </c>
      <c r="D59" t="s" s="249">
        <v>204</v>
      </c>
      <c r="E59" t="s" s="248">
        <v>205</v>
      </c>
      <c r="F59" s="250"/>
      <c r="G59" s="251">
        <v>5.8</v>
      </c>
      <c r="H59" s="252"/>
      <c r="I59" s="99"/>
    </row>
    <row r="60" ht="42" customHeight="1">
      <c r="A60" t="s" s="240">
        <v>200</v>
      </c>
      <c r="B60" s="241">
        <v>42071</v>
      </c>
      <c r="C60" t="s" s="56">
        <v>1248</v>
      </c>
      <c r="D60" t="s" s="242">
        <v>206</v>
      </c>
      <c r="E60" t="s" s="243">
        <v>20</v>
      </c>
      <c r="F60" s="244"/>
      <c r="G60" s="59">
        <v>3.6488</v>
      </c>
      <c r="H60" s="66"/>
      <c r="I60" s="245"/>
    </row>
    <row r="61" ht="42" customHeight="1">
      <c r="A61" t="s" s="246">
        <v>200</v>
      </c>
      <c r="B61" s="247">
        <v>62423</v>
      </c>
      <c r="C61" t="s" s="248">
        <v>1248</v>
      </c>
      <c r="D61" t="s" s="249">
        <v>214</v>
      </c>
      <c r="E61" t="s" s="248">
        <v>20</v>
      </c>
      <c r="F61" s="250"/>
      <c r="G61" s="251">
        <v>3.568</v>
      </c>
      <c r="H61" s="252"/>
      <c r="I61" s="99"/>
    </row>
    <row r="62" ht="42" customHeight="1">
      <c r="A62" t="s" s="240">
        <v>200</v>
      </c>
      <c r="B62" s="241">
        <v>24030</v>
      </c>
      <c r="C62" t="s" s="56">
        <v>1247</v>
      </c>
      <c r="D62" t="s" s="242">
        <v>292</v>
      </c>
      <c r="E62" t="s" s="243">
        <v>20</v>
      </c>
      <c r="F62" s="244"/>
      <c r="G62" s="59">
        <v>1.5114</v>
      </c>
      <c r="H62" s="66"/>
      <c r="I62" s="245"/>
    </row>
    <row r="63" ht="42" customHeight="1">
      <c r="A63" t="s" s="246">
        <v>200</v>
      </c>
      <c r="B63" s="247">
        <v>95351</v>
      </c>
      <c r="C63" t="s" s="248">
        <v>1247</v>
      </c>
      <c r="D63" t="s" s="249">
        <v>291</v>
      </c>
      <c r="E63" t="s" s="248">
        <v>20</v>
      </c>
      <c r="F63" s="250"/>
      <c r="G63" s="251">
        <v>2.078</v>
      </c>
      <c r="H63" s="252"/>
      <c r="I63" s="99"/>
    </row>
    <row r="64" ht="42" customHeight="1">
      <c r="A64" t="s" s="240">
        <v>200</v>
      </c>
      <c r="B64" s="241">
        <v>43063</v>
      </c>
      <c r="C64" t="s" s="56">
        <v>1249</v>
      </c>
      <c r="D64" t="s" s="242">
        <v>282</v>
      </c>
      <c r="E64" t="s" s="243">
        <v>20</v>
      </c>
      <c r="F64" s="244"/>
      <c r="G64" s="59">
        <v>29.1088235294118</v>
      </c>
      <c r="H64" s="66"/>
      <c r="I64" s="245"/>
    </row>
    <row r="65" ht="42" customHeight="1">
      <c r="A65" t="s" s="246">
        <v>200</v>
      </c>
      <c r="B65" s="247">
        <v>24280</v>
      </c>
      <c r="C65" t="s" s="248">
        <v>1249</v>
      </c>
      <c r="D65" t="s" s="249">
        <v>296</v>
      </c>
      <c r="E65" t="s" s="248">
        <v>20</v>
      </c>
      <c r="F65" s="250"/>
      <c r="G65" s="251">
        <v>6.672</v>
      </c>
      <c r="H65" s="252"/>
      <c r="I65" s="99"/>
    </row>
    <row r="66" ht="42" customHeight="1">
      <c r="A66" t="s" s="240">
        <v>200</v>
      </c>
      <c r="B66" s="241">
        <v>153378</v>
      </c>
      <c r="C66" t="s" s="56">
        <v>1249</v>
      </c>
      <c r="D66" t="s" s="242">
        <v>228</v>
      </c>
      <c r="E66" t="s" s="243">
        <v>20</v>
      </c>
      <c r="F66" s="244"/>
      <c r="G66" s="59">
        <v>1.371</v>
      </c>
      <c r="H66" s="66"/>
      <c r="I66" s="245"/>
    </row>
    <row r="67" ht="42" customHeight="1">
      <c r="A67" t="s" s="246">
        <v>200</v>
      </c>
      <c r="B67" s="247">
        <v>5062</v>
      </c>
      <c r="C67" t="s" s="248">
        <v>1250</v>
      </c>
      <c r="D67" t="s" s="249">
        <v>293</v>
      </c>
      <c r="E67" t="s" s="248">
        <v>20</v>
      </c>
      <c r="F67" s="250"/>
      <c r="G67" s="251">
        <v>9.738</v>
      </c>
      <c r="H67" s="252"/>
      <c r="I67" s="99"/>
    </row>
    <row r="68" ht="42" customHeight="1">
      <c r="A68" t="s" s="240">
        <v>200</v>
      </c>
      <c r="B68" s="241">
        <v>16625</v>
      </c>
      <c r="C68" t="s" s="56">
        <v>1250</v>
      </c>
      <c r="D68" t="s" s="242">
        <v>203</v>
      </c>
      <c r="E68" t="s" s="243">
        <v>20</v>
      </c>
      <c r="F68" s="244"/>
      <c r="G68" s="59">
        <v>8.977</v>
      </c>
      <c r="H68" s="66"/>
      <c r="I68" s="245"/>
    </row>
    <row r="69" ht="42" customHeight="1">
      <c r="A69" t="s" s="246">
        <v>200</v>
      </c>
      <c r="B69" s="247">
        <v>89189</v>
      </c>
      <c r="C69" t="s" s="248">
        <v>1250</v>
      </c>
      <c r="D69" t="s" s="249">
        <v>294</v>
      </c>
      <c r="E69" t="s" s="248">
        <v>20</v>
      </c>
      <c r="F69" s="250"/>
      <c r="G69" s="251">
        <v>8.861000000000001</v>
      </c>
      <c r="H69" s="252"/>
      <c r="I69" s="99"/>
    </row>
    <row r="70" ht="42" customHeight="1">
      <c r="A70" t="s" s="240">
        <v>200</v>
      </c>
      <c r="B70" s="241">
        <v>154528</v>
      </c>
      <c r="C70" t="s" s="56">
        <v>1250</v>
      </c>
      <c r="D70" t="s" s="242">
        <v>202</v>
      </c>
      <c r="E70" t="s" s="243">
        <v>20</v>
      </c>
      <c r="F70" s="244"/>
      <c r="G70" s="59">
        <v>7.655</v>
      </c>
      <c r="H70" s="66"/>
      <c r="I70" s="245"/>
    </row>
    <row r="71" ht="42" customHeight="1">
      <c r="A71" t="s" s="246">
        <v>200</v>
      </c>
      <c r="B71" s="247">
        <v>4280</v>
      </c>
      <c r="C71" t="s" s="248">
        <v>1250</v>
      </c>
      <c r="D71" t="s" s="249">
        <v>295</v>
      </c>
      <c r="E71" t="s" s="248">
        <v>20</v>
      </c>
      <c r="F71" s="250"/>
      <c r="G71" s="251">
        <v>4.856</v>
      </c>
      <c r="H71" s="252"/>
      <c r="I71" s="99"/>
    </row>
    <row r="72" ht="42" customHeight="1">
      <c r="A72" t="s" s="240">
        <v>200</v>
      </c>
      <c r="B72" s="241">
        <v>1673</v>
      </c>
      <c r="C72" t="s" s="56">
        <v>1250</v>
      </c>
      <c r="D72" t="s" s="242">
        <v>319</v>
      </c>
      <c r="E72" t="s" s="243">
        <v>20</v>
      </c>
      <c r="F72" s="244"/>
      <c r="G72" s="59">
        <v>2.577</v>
      </c>
      <c r="H72" s="66"/>
      <c r="I72" s="245"/>
    </row>
    <row r="73" ht="42" customHeight="1">
      <c r="A73" t="s" s="246">
        <v>200</v>
      </c>
      <c r="B73" s="247">
        <v>1995</v>
      </c>
      <c r="C73" t="s" s="248">
        <v>1251</v>
      </c>
      <c r="D73" t="s" s="249">
        <v>311</v>
      </c>
      <c r="E73" t="s" s="248">
        <v>20</v>
      </c>
      <c r="F73" s="250"/>
      <c r="G73" s="251">
        <v>10.867</v>
      </c>
      <c r="H73" s="252"/>
      <c r="I73" s="99"/>
    </row>
    <row r="74" ht="42" customHeight="1">
      <c r="A74" t="s" s="240">
        <v>200</v>
      </c>
      <c r="B74" s="241">
        <v>93027</v>
      </c>
      <c r="C74" t="s" s="56">
        <v>1251</v>
      </c>
      <c r="D74" t="s" s="242">
        <v>313</v>
      </c>
      <c r="E74" t="s" s="243">
        <v>20</v>
      </c>
      <c r="F74" s="244"/>
      <c r="G74" s="59">
        <v>6.839</v>
      </c>
      <c r="H74" s="66"/>
      <c r="I74" s="245"/>
    </row>
    <row r="75" ht="42" customHeight="1">
      <c r="A75" t="s" s="246">
        <v>200</v>
      </c>
      <c r="B75" s="247">
        <v>93039</v>
      </c>
      <c r="C75" t="s" s="248">
        <v>1251</v>
      </c>
      <c r="D75" t="s" s="249">
        <v>314</v>
      </c>
      <c r="E75" t="s" s="248">
        <v>20</v>
      </c>
      <c r="F75" s="250"/>
      <c r="G75" s="251">
        <v>5.465</v>
      </c>
      <c r="H75" s="252"/>
      <c r="I75" s="99"/>
    </row>
    <row r="76" ht="42" customHeight="1">
      <c r="A76" t="s" s="240">
        <v>200</v>
      </c>
      <c r="B76" s="241">
        <v>160618</v>
      </c>
      <c r="C76" t="s" s="56">
        <v>1251</v>
      </c>
      <c r="D76" t="s" s="242">
        <v>345</v>
      </c>
      <c r="E76" t="s" s="243">
        <v>20</v>
      </c>
      <c r="F76" s="244"/>
      <c r="G76" s="59">
        <v>4.773</v>
      </c>
      <c r="H76" s="66"/>
      <c r="I76" s="245"/>
    </row>
    <row r="77" ht="42" customHeight="1">
      <c r="A77" t="s" s="246">
        <v>200</v>
      </c>
      <c r="B77" s="247">
        <v>160541</v>
      </c>
      <c r="C77" t="s" s="248">
        <v>1251</v>
      </c>
      <c r="D77" t="s" s="249">
        <v>261</v>
      </c>
      <c r="E77" t="s" s="248">
        <v>20</v>
      </c>
      <c r="F77" s="250"/>
      <c r="G77" s="251">
        <v>4.258</v>
      </c>
      <c r="H77" s="252"/>
      <c r="I77" s="99"/>
    </row>
    <row r="78" ht="42" customHeight="1">
      <c r="A78" t="s" s="240">
        <v>200</v>
      </c>
      <c r="B78" s="241">
        <v>202892</v>
      </c>
      <c r="C78" t="s" s="56">
        <v>1251</v>
      </c>
      <c r="D78" t="s" s="242">
        <v>324</v>
      </c>
      <c r="E78" t="s" s="243">
        <v>20</v>
      </c>
      <c r="F78" s="244"/>
      <c r="G78" s="59">
        <v>2.498</v>
      </c>
      <c r="H78" s="66"/>
      <c r="I78" s="245"/>
    </row>
    <row r="79" ht="42" customHeight="1">
      <c r="A79" t="s" s="246">
        <v>200</v>
      </c>
      <c r="B79" s="247">
        <v>25254</v>
      </c>
      <c r="C79" t="s" s="248">
        <v>1251</v>
      </c>
      <c r="D79" t="s" s="249">
        <v>344</v>
      </c>
      <c r="E79" t="s" s="248">
        <v>20</v>
      </c>
      <c r="F79" s="250"/>
      <c r="G79" s="251">
        <v>0.354</v>
      </c>
      <c r="H79" s="252"/>
      <c r="I79" s="99"/>
    </row>
    <row r="80" ht="42" customHeight="1">
      <c r="A80" t="s" s="240">
        <v>200</v>
      </c>
      <c r="B80" s="241">
        <v>44859</v>
      </c>
      <c r="C80" t="s" s="56">
        <v>1252</v>
      </c>
      <c r="D80" t="s" s="242">
        <v>320</v>
      </c>
      <c r="E80" t="s" s="243">
        <v>20</v>
      </c>
      <c r="F80" s="244"/>
      <c r="G80" s="59">
        <v>3.8436</v>
      </c>
      <c r="H80" s="66"/>
      <c r="I80" s="245"/>
    </row>
    <row r="81" ht="42" customHeight="1">
      <c r="A81" t="s" s="246">
        <v>200</v>
      </c>
      <c r="B81" s="247">
        <v>211731</v>
      </c>
      <c r="C81" t="s" s="248">
        <v>1252</v>
      </c>
      <c r="D81" t="s" s="249">
        <v>321</v>
      </c>
      <c r="E81" t="s" s="248">
        <v>20</v>
      </c>
      <c r="F81" s="250"/>
      <c r="G81" s="251">
        <v>1.8544</v>
      </c>
      <c r="H81" s="252"/>
      <c r="I81" s="99"/>
    </row>
    <row r="82" ht="42" customHeight="1">
      <c r="A82" t="s" s="240">
        <v>200</v>
      </c>
      <c r="B82" s="241">
        <v>46289</v>
      </c>
      <c r="C82" t="s" s="56">
        <v>1252</v>
      </c>
      <c r="D82" t="s" s="242">
        <v>308</v>
      </c>
      <c r="E82" t="s" s="243">
        <v>20</v>
      </c>
      <c r="F82" s="244"/>
      <c r="G82" s="59">
        <v>1.7234</v>
      </c>
      <c r="H82" s="66"/>
      <c r="I82" s="245"/>
    </row>
    <row r="83" ht="42" customHeight="1">
      <c r="A83" t="s" s="246">
        <v>200</v>
      </c>
      <c r="B83" s="247">
        <v>45728</v>
      </c>
      <c r="C83" t="s" s="248">
        <v>1252</v>
      </c>
      <c r="D83" t="s" s="249">
        <v>233</v>
      </c>
      <c r="E83" t="s" s="248">
        <v>20</v>
      </c>
      <c r="F83" s="250"/>
      <c r="G83" s="251">
        <v>1.7234</v>
      </c>
      <c r="H83" s="252"/>
      <c r="I83" s="99"/>
    </row>
    <row r="84" ht="42" customHeight="1">
      <c r="A84" t="s" s="240">
        <v>200</v>
      </c>
      <c r="B84" s="241">
        <v>45729</v>
      </c>
      <c r="C84" t="s" s="56">
        <v>1252</v>
      </c>
      <c r="D84" t="s" s="242">
        <v>347</v>
      </c>
      <c r="E84" t="s" s="243">
        <v>20</v>
      </c>
      <c r="F84" s="244"/>
      <c r="G84" s="59">
        <v>1.7114</v>
      </c>
      <c r="H84" s="66"/>
      <c r="I84" s="245"/>
    </row>
    <row r="85" ht="42" customHeight="1">
      <c r="A85" t="s" s="246">
        <v>200</v>
      </c>
      <c r="B85" s="247">
        <v>59163</v>
      </c>
      <c r="C85" t="s" s="248">
        <v>1252</v>
      </c>
      <c r="D85" t="s" s="249">
        <v>235</v>
      </c>
      <c r="E85" t="s" s="248">
        <v>20</v>
      </c>
      <c r="F85" s="250"/>
      <c r="G85" s="251">
        <v>1.4346</v>
      </c>
      <c r="H85" s="252"/>
      <c r="I85" s="99"/>
    </row>
    <row r="86" ht="42" customHeight="1">
      <c r="A86" t="s" s="240">
        <v>200</v>
      </c>
      <c r="B86" s="241">
        <v>11576</v>
      </c>
      <c r="C86" t="s" s="56">
        <v>1252</v>
      </c>
      <c r="D86" t="s" s="242">
        <v>276</v>
      </c>
      <c r="E86" t="s" s="243">
        <v>20</v>
      </c>
      <c r="F86" s="244"/>
      <c r="G86" s="59">
        <v>1.3022</v>
      </c>
      <c r="H86" s="66"/>
      <c r="I86" s="245"/>
    </row>
    <row r="87" ht="42" customHeight="1">
      <c r="A87" t="s" s="246">
        <v>200</v>
      </c>
      <c r="B87" s="247">
        <v>169371</v>
      </c>
      <c r="C87" t="s" s="248">
        <v>1252</v>
      </c>
      <c r="D87" t="s" s="249">
        <v>322</v>
      </c>
      <c r="E87" t="s" s="248">
        <v>20</v>
      </c>
      <c r="F87" s="250"/>
      <c r="G87" s="251">
        <v>1.1808</v>
      </c>
      <c r="H87" s="252"/>
      <c r="I87" s="99"/>
    </row>
    <row r="88" ht="42" customHeight="1">
      <c r="A88" t="s" s="240">
        <v>200</v>
      </c>
      <c r="B88" s="241">
        <v>43452</v>
      </c>
      <c r="C88" t="s" s="56">
        <v>1257</v>
      </c>
      <c r="D88" t="s" s="242">
        <v>252</v>
      </c>
      <c r="E88" t="s" s="243">
        <v>20</v>
      </c>
      <c r="F88" s="244"/>
      <c r="G88" s="59">
        <v>5.71285714285714</v>
      </c>
      <c r="H88" s="66"/>
      <c r="I88" s="245"/>
    </row>
    <row r="89" ht="42" customHeight="1">
      <c r="A89" t="s" s="246">
        <v>200</v>
      </c>
      <c r="B89" s="247">
        <v>220898</v>
      </c>
      <c r="C89" t="s" s="248">
        <v>1257</v>
      </c>
      <c r="D89" t="s" s="249">
        <v>350</v>
      </c>
      <c r="E89" t="s" s="248">
        <v>20</v>
      </c>
      <c r="F89" s="250"/>
      <c r="G89" s="251">
        <v>1.999</v>
      </c>
      <c r="H89" s="252"/>
      <c r="I89" s="99"/>
    </row>
    <row r="90" ht="42" customHeight="1">
      <c r="A90" t="s" s="240">
        <v>200</v>
      </c>
      <c r="B90" s="241">
        <v>91323</v>
      </c>
      <c r="C90" t="s" s="56">
        <v>1257</v>
      </c>
      <c r="D90" t="s" s="242">
        <v>352</v>
      </c>
      <c r="E90" t="s" s="243">
        <v>20</v>
      </c>
      <c r="F90" s="244"/>
      <c r="G90" s="59">
        <v>1.02</v>
      </c>
      <c r="H90" s="66"/>
      <c r="I90" s="245"/>
    </row>
    <row r="91" ht="42" customHeight="1">
      <c r="A91" t="s" s="246">
        <v>200</v>
      </c>
      <c r="B91" s="247">
        <v>220982</v>
      </c>
      <c r="C91" t="s" s="248">
        <v>1257</v>
      </c>
      <c r="D91" t="s" s="249">
        <v>351</v>
      </c>
      <c r="E91" t="s" s="248">
        <v>20</v>
      </c>
      <c r="F91" s="250"/>
      <c r="G91" s="251">
        <v>1.637</v>
      </c>
      <c r="H91" s="252"/>
      <c r="I91" s="99"/>
    </row>
    <row r="92" ht="42" customHeight="1">
      <c r="A92" t="s" s="240">
        <v>200</v>
      </c>
      <c r="B92" s="241">
        <v>52705</v>
      </c>
      <c r="C92" t="s" s="56">
        <v>1257</v>
      </c>
      <c r="D92" t="s" s="242">
        <v>353</v>
      </c>
      <c r="E92" t="s" s="243">
        <v>20</v>
      </c>
      <c r="F92" s="244"/>
      <c r="G92" s="59">
        <v>0.886</v>
      </c>
      <c r="H92" s="66"/>
      <c r="I92" s="245"/>
    </row>
    <row r="93" ht="42" customHeight="1">
      <c r="A93" t="s" s="246">
        <v>200</v>
      </c>
      <c r="B93" s="247">
        <v>133072</v>
      </c>
      <c r="C93" t="s" s="248">
        <v>1257</v>
      </c>
      <c r="D93" t="s" s="249">
        <v>246</v>
      </c>
      <c r="E93" t="s" s="248">
        <v>20</v>
      </c>
      <c r="F93" s="250"/>
      <c r="G93" s="251">
        <v>0.495</v>
      </c>
      <c r="H93" s="252"/>
      <c r="I93" s="99"/>
    </row>
    <row r="94" ht="42" customHeight="1">
      <c r="A94" t="s" s="240">
        <v>200</v>
      </c>
      <c r="B94" s="241">
        <v>137376</v>
      </c>
      <c r="C94" t="s" s="56">
        <v>1255</v>
      </c>
      <c r="D94" t="s" s="242">
        <v>229</v>
      </c>
      <c r="E94" t="s" s="243">
        <v>20</v>
      </c>
      <c r="F94" s="244"/>
      <c r="G94" s="59">
        <v>5.8214</v>
      </c>
      <c r="H94" s="66"/>
      <c r="I94" s="245"/>
    </row>
    <row r="95" ht="42" customHeight="1">
      <c r="A95" t="s" s="246">
        <v>200</v>
      </c>
      <c r="B95" s="247">
        <v>15383</v>
      </c>
      <c r="C95" t="s" s="248">
        <v>1255</v>
      </c>
      <c r="D95" t="s" s="249">
        <v>215</v>
      </c>
      <c r="E95" t="s" s="248">
        <v>20</v>
      </c>
      <c r="F95" s="250"/>
      <c r="G95" s="251">
        <v>8.24</v>
      </c>
      <c r="H95" s="252"/>
      <c r="I95" s="99"/>
    </row>
    <row r="96" ht="42" customHeight="1">
      <c r="A96" t="s" s="240">
        <v>200</v>
      </c>
      <c r="B96" s="241">
        <v>207883</v>
      </c>
      <c r="C96" t="s" s="56">
        <v>1255</v>
      </c>
      <c r="D96" t="s" s="242">
        <v>213</v>
      </c>
      <c r="E96" t="s" s="243">
        <v>20</v>
      </c>
      <c r="F96" s="244"/>
      <c r="G96" s="59">
        <v>4.143</v>
      </c>
      <c r="H96" s="66"/>
      <c r="I96" s="245"/>
    </row>
    <row r="97" ht="42" customHeight="1">
      <c r="A97" t="s" s="246">
        <v>200</v>
      </c>
      <c r="B97" s="247">
        <v>66616</v>
      </c>
      <c r="C97" t="s" s="248">
        <v>1255</v>
      </c>
      <c r="D97" t="s" s="249">
        <v>318</v>
      </c>
      <c r="E97" t="s" s="248">
        <v>20</v>
      </c>
      <c r="F97" s="250"/>
      <c r="G97" s="251">
        <v>3.256</v>
      </c>
      <c r="H97" s="252"/>
      <c r="I97" s="99"/>
    </row>
    <row r="98" ht="42" customHeight="1">
      <c r="A98" t="s" s="240">
        <v>200</v>
      </c>
      <c r="B98" s="241">
        <v>66320</v>
      </c>
      <c r="C98" t="s" s="56">
        <v>1251</v>
      </c>
      <c r="D98" t="s" s="242">
        <v>342</v>
      </c>
      <c r="E98" t="s" s="243">
        <v>20</v>
      </c>
      <c r="F98" s="244"/>
      <c r="G98" s="59">
        <v>18.1087719298246</v>
      </c>
      <c r="H98" s="66"/>
      <c r="I98" s="245"/>
    </row>
    <row r="99" ht="42" customHeight="1">
      <c r="A99" t="s" s="246">
        <v>200</v>
      </c>
      <c r="B99" s="247">
        <v>189415</v>
      </c>
      <c r="C99" t="s" s="248">
        <v>1257</v>
      </c>
      <c r="D99" t="s" s="249">
        <v>303</v>
      </c>
      <c r="E99" t="s" s="248">
        <v>20</v>
      </c>
      <c r="F99" s="250"/>
      <c r="G99" s="251">
        <v>1.932</v>
      </c>
      <c r="H99" s="252"/>
      <c r="I99" s="99"/>
    </row>
    <row r="100" ht="42" customHeight="1">
      <c r="A100" t="s" s="240">
        <v>200</v>
      </c>
      <c r="B100" s="241">
        <v>4405</v>
      </c>
      <c r="C100" t="s" s="56">
        <v>1259</v>
      </c>
      <c r="D100" t="s" s="242">
        <v>354</v>
      </c>
      <c r="E100" t="s" s="243">
        <v>20</v>
      </c>
      <c r="F100" s="244"/>
      <c r="G100" s="59">
        <v>6.04615384615385</v>
      </c>
      <c r="H100" s="66"/>
      <c r="I100" s="245"/>
    </row>
    <row r="101" ht="42" customHeight="1">
      <c r="A101" t="s" s="246">
        <v>200</v>
      </c>
      <c r="B101" s="247">
        <v>176355</v>
      </c>
      <c r="C101" t="s" s="248">
        <v>1254</v>
      </c>
      <c r="D101" t="s" s="249">
        <v>265</v>
      </c>
      <c r="E101" t="s" s="248">
        <v>22</v>
      </c>
      <c r="F101" s="250"/>
      <c r="G101" s="251">
        <v>4.986</v>
      </c>
      <c r="H101" s="252"/>
      <c r="I101" s="99"/>
    </row>
    <row r="102" ht="42" customHeight="1">
      <c r="A102" t="s" s="240">
        <v>200</v>
      </c>
      <c r="B102" s="241">
        <v>173471</v>
      </c>
      <c r="C102" t="s" s="56">
        <v>1254</v>
      </c>
      <c r="D102" t="s" s="242">
        <v>263</v>
      </c>
      <c r="E102" t="s" s="243">
        <v>22</v>
      </c>
      <c r="F102" s="244"/>
      <c r="G102" s="59">
        <v>4.97066666666667</v>
      </c>
      <c r="H102" s="66"/>
      <c r="I102" s="245"/>
    </row>
    <row r="103" ht="42" customHeight="1">
      <c r="A103" t="s" s="246">
        <v>200</v>
      </c>
      <c r="B103" s="247">
        <v>93616</v>
      </c>
      <c r="C103" t="s" s="248">
        <v>1254</v>
      </c>
      <c r="D103" t="s" s="249">
        <v>268</v>
      </c>
      <c r="E103" t="s" s="248">
        <v>22</v>
      </c>
      <c r="F103" s="250"/>
      <c r="G103" s="251">
        <v>4.39</v>
      </c>
      <c r="H103" s="252"/>
      <c r="I103" s="99"/>
    </row>
    <row r="104" ht="42" customHeight="1">
      <c r="A104" t="s" s="240">
        <v>200</v>
      </c>
      <c r="B104" s="241">
        <v>155509</v>
      </c>
      <c r="C104" t="s" s="56">
        <v>1254</v>
      </c>
      <c r="D104" t="s" s="242">
        <v>267</v>
      </c>
      <c r="E104" t="s" s="243">
        <v>22</v>
      </c>
      <c r="F104" s="244"/>
      <c r="G104" s="59">
        <v>2.53</v>
      </c>
      <c r="H104" s="66"/>
      <c r="I104" s="245"/>
    </row>
    <row r="105" ht="42" customHeight="1">
      <c r="A105" t="s" s="246">
        <v>200</v>
      </c>
      <c r="B105" s="247">
        <v>97319</v>
      </c>
      <c r="C105" t="s" s="248">
        <v>1260</v>
      </c>
      <c r="D105" t="s" s="249">
        <v>305</v>
      </c>
      <c r="E105" t="s" s="248">
        <v>285</v>
      </c>
      <c r="F105" s="250"/>
      <c r="G105" s="251">
        <v>20.629</v>
      </c>
      <c r="H105" s="252"/>
      <c r="I105" s="99"/>
    </row>
    <row r="106" ht="42" customHeight="1">
      <c r="A106" t="s" s="240">
        <v>200</v>
      </c>
      <c r="B106" s="241">
        <v>217298</v>
      </c>
      <c r="C106" t="s" s="56">
        <v>1260</v>
      </c>
      <c r="D106" t="s" s="242">
        <v>306</v>
      </c>
      <c r="E106" t="s" s="243">
        <v>285</v>
      </c>
      <c r="F106" s="244"/>
      <c r="G106" s="59">
        <v>5.074</v>
      </c>
      <c r="H106" s="66"/>
      <c r="I106" s="245"/>
    </row>
    <row r="107" ht="42" customHeight="1">
      <c r="A107" t="s" s="253">
        <v>200</v>
      </c>
      <c r="B107" s="254">
        <v>100180</v>
      </c>
      <c r="C107" t="s" s="255">
        <v>1260</v>
      </c>
      <c r="D107" t="s" s="256">
        <v>284</v>
      </c>
      <c r="E107" t="s" s="255">
        <v>285</v>
      </c>
      <c r="F107" s="257"/>
      <c r="G107" s="258">
        <v>4.59</v>
      </c>
      <c r="H107" s="259"/>
      <c r="I107" s="99"/>
    </row>
  </sheetData>
  <pageMargins left="0.25" right="0.25" top="0.75" bottom="0.75" header="0.3" footer="0.3"/>
  <pageSetup firstPageNumber="1" fitToHeight="1" fitToWidth="1" scale="3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/>
  </sheetViews>
  <sheetFormatPr defaultColWidth="11.5" defaultRowHeight="26.25" customHeight="1" outlineLevelRow="0" outlineLevelCol="0"/>
  <cols>
    <col min="1" max="1" width="76.5" style="260" customWidth="1"/>
    <col min="2" max="2" width="37" style="260" customWidth="1"/>
    <col min="3" max="3" width="39.8516" style="260" customWidth="1"/>
    <col min="4" max="4" width="177.672" style="260" customWidth="1"/>
    <col min="5" max="5" width="46.5" style="260" customWidth="1"/>
    <col min="6" max="6" width="32.5" style="260" customWidth="1"/>
    <col min="7" max="7" width="31.5" style="260" customWidth="1"/>
    <col min="8" max="8" hidden="1" width="11.5" style="260" customWidth="1"/>
    <col min="9" max="10" width="11.5" style="260" customWidth="1"/>
    <col min="11" max="16384" width="11.5" style="260" customWidth="1"/>
  </cols>
  <sheetData>
    <row r="1" ht="27" customHeight="1">
      <c r="A1" t="s" s="261">
        <v>1261</v>
      </c>
      <c r="B1" s="262"/>
      <c r="C1" s="262"/>
      <c r="D1" s="262"/>
      <c r="E1" s="262"/>
      <c r="F1" s="262"/>
      <c r="G1" s="262"/>
      <c r="H1" s="262"/>
      <c r="I1" s="263"/>
      <c r="J1" s="263"/>
    </row>
    <row r="2" ht="27" customHeight="1">
      <c r="A2" t="s" s="264">
        <v>1245</v>
      </c>
      <c r="B2" t="s" s="265">
        <v>1246</v>
      </c>
      <c r="C2" t="s" s="265">
        <v>970</v>
      </c>
      <c r="D2" t="s" s="265">
        <v>971</v>
      </c>
      <c r="E2" t="s" s="265">
        <v>15</v>
      </c>
      <c r="F2" t="s" s="266">
        <v>11</v>
      </c>
      <c r="G2" t="s" s="265">
        <v>16</v>
      </c>
      <c r="H2" t="s" s="265">
        <v>13</v>
      </c>
      <c r="I2" s="267"/>
      <c r="J2" s="263"/>
    </row>
    <row r="3" ht="43.15" customHeight="1">
      <c r="A3" t="s" s="268">
        <v>24</v>
      </c>
      <c r="B3" s="269">
        <v>900051</v>
      </c>
      <c r="C3" t="s" s="268">
        <v>1262</v>
      </c>
      <c r="D3" t="s" s="270">
        <v>33</v>
      </c>
      <c r="E3" t="s" s="268">
        <v>20</v>
      </c>
      <c r="F3" s="271"/>
      <c r="G3" s="272">
        <v>28.25</v>
      </c>
      <c r="H3" s="273">
        <v>0</v>
      </c>
      <c r="I3" s="263"/>
      <c r="J3" s="263"/>
    </row>
    <row r="4" ht="43.15" customHeight="1">
      <c r="A4" t="s" s="274">
        <v>24</v>
      </c>
      <c r="B4" s="275">
        <v>900117</v>
      </c>
      <c r="C4" t="s" s="276">
        <v>1262</v>
      </c>
      <c r="D4" t="s" s="277">
        <v>42</v>
      </c>
      <c r="E4" t="s" s="276">
        <v>20</v>
      </c>
      <c r="F4" s="278"/>
      <c r="G4" s="279">
        <v>13.99</v>
      </c>
      <c r="H4" s="280">
        <v>0</v>
      </c>
      <c r="I4" s="281"/>
      <c r="J4" s="263"/>
    </row>
    <row r="5" ht="43.15" customHeight="1">
      <c r="A5" t="s" s="282">
        <v>24</v>
      </c>
      <c r="B5" s="283">
        <v>900095</v>
      </c>
      <c r="C5" t="s" s="282">
        <v>1262</v>
      </c>
      <c r="D5" t="s" s="284">
        <v>103</v>
      </c>
      <c r="E5" t="s" s="282">
        <v>20</v>
      </c>
      <c r="F5" s="271"/>
      <c r="G5" s="285">
        <v>11.2</v>
      </c>
      <c r="H5" s="286">
        <v>0</v>
      </c>
      <c r="I5" s="263"/>
      <c r="J5" s="263"/>
    </row>
    <row r="6" ht="43.15" customHeight="1">
      <c r="A6" t="s" s="274">
        <v>24</v>
      </c>
      <c r="B6" s="275">
        <v>900091</v>
      </c>
      <c r="C6" t="s" s="276">
        <v>1262</v>
      </c>
      <c r="D6" t="s" s="277">
        <v>101</v>
      </c>
      <c r="E6" t="s" s="276">
        <v>20</v>
      </c>
      <c r="F6" s="278"/>
      <c r="G6" s="279">
        <v>9.789999999999999</v>
      </c>
      <c r="H6" s="280">
        <v>0</v>
      </c>
      <c r="I6" s="281"/>
      <c r="J6" s="263"/>
    </row>
    <row r="7" ht="43.15" customHeight="1">
      <c r="A7" t="s" s="282">
        <v>24</v>
      </c>
      <c r="B7" s="283">
        <v>900072</v>
      </c>
      <c r="C7" t="s" s="282">
        <v>1262</v>
      </c>
      <c r="D7" t="s" s="284">
        <v>100</v>
      </c>
      <c r="E7" t="s" s="282">
        <v>20</v>
      </c>
      <c r="F7" s="271"/>
      <c r="G7" s="285">
        <v>9.1</v>
      </c>
      <c r="H7" s="286">
        <v>0</v>
      </c>
      <c r="I7" s="263"/>
      <c r="J7" s="263"/>
    </row>
    <row r="8" ht="43.15" customHeight="1">
      <c r="A8" t="s" s="274">
        <v>24</v>
      </c>
      <c r="B8" s="275">
        <v>900075</v>
      </c>
      <c r="C8" t="s" s="276">
        <v>1262</v>
      </c>
      <c r="D8" t="s" s="277">
        <v>91</v>
      </c>
      <c r="E8" t="s" s="276">
        <v>20</v>
      </c>
      <c r="F8" s="278"/>
      <c r="G8" s="279">
        <v>8.949999999999999</v>
      </c>
      <c r="H8" s="280">
        <v>0</v>
      </c>
      <c r="I8" s="281"/>
      <c r="J8" s="263"/>
    </row>
    <row r="9" ht="43.15" customHeight="1">
      <c r="A9" t="s" s="282">
        <v>24</v>
      </c>
      <c r="B9" s="283">
        <v>900070</v>
      </c>
      <c r="C9" t="s" s="282">
        <v>1262</v>
      </c>
      <c r="D9" t="s" s="284">
        <v>97</v>
      </c>
      <c r="E9" t="s" s="282">
        <v>20</v>
      </c>
      <c r="F9" s="271"/>
      <c r="G9" s="285">
        <v>8.300000000000001</v>
      </c>
      <c r="H9" s="286">
        <v>0</v>
      </c>
      <c r="I9" s="263"/>
      <c r="J9" s="263"/>
    </row>
    <row r="10" ht="43.15" customHeight="1">
      <c r="A10" t="s" s="274">
        <v>24</v>
      </c>
      <c r="B10" s="275">
        <v>900078</v>
      </c>
      <c r="C10" t="s" s="276">
        <v>1262</v>
      </c>
      <c r="D10" t="s" s="277">
        <v>98</v>
      </c>
      <c r="E10" t="s" s="276">
        <v>20</v>
      </c>
      <c r="F10" s="278"/>
      <c r="G10" s="279">
        <v>7.9</v>
      </c>
      <c r="H10" s="280">
        <v>0</v>
      </c>
      <c r="I10" s="281"/>
      <c r="J10" s="263"/>
    </row>
    <row r="11" ht="43.15" customHeight="1">
      <c r="A11" t="s" s="282">
        <v>24</v>
      </c>
      <c r="B11" s="283">
        <v>900115</v>
      </c>
      <c r="C11" t="s" s="282">
        <v>1262</v>
      </c>
      <c r="D11" t="s" s="284">
        <v>96</v>
      </c>
      <c r="E11" t="s" s="282">
        <v>20</v>
      </c>
      <c r="F11" s="271"/>
      <c r="G11" s="285">
        <v>7.8</v>
      </c>
      <c r="H11" s="286">
        <v>0</v>
      </c>
      <c r="I11" s="263"/>
      <c r="J11" s="263"/>
    </row>
    <row r="12" ht="43.15" customHeight="1">
      <c r="A12" t="s" s="274">
        <v>24</v>
      </c>
      <c r="B12" s="275">
        <v>900003</v>
      </c>
      <c r="C12" t="s" s="276">
        <v>1262</v>
      </c>
      <c r="D12" t="s" s="287">
        <v>62</v>
      </c>
      <c r="E12" t="s" s="276">
        <v>20</v>
      </c>
      <c r="F12" s="278"/>
      <c r="G12" s="279">
        <v>7.78</v>
      </c>
      <c r="H12" s="280">
        <v>0</v>
      </c>
      <c r="I12" s="281"/>
      <c r="J12" s="263"/>
    </row>
    <row r="13" ht="43.15" customHeight="1">
      <c r="A13" t="s" s="282">
        <v>24</v>
      </c>
      <c r="B13" s="283">
        <v>900071</v>
      </c>
      <c r="C13" t="s" s="282">
        <v>1262</v>
      </c>
      <c r="D13" t="s" s="284">
        <v>99</v>
      </c>
      <c r="E13" t="s" s="282">
        <v>20</v>
      </c>
      <c r="F13" s="271"/>
      <c r="G13" s="285">
        <v>7.7</v>
      </c>
      <c r="H13" s="286">
        <v>0</v>
      </c>
      <c r="I13" s="263"/>
      <c r="J13" s="263"/>
    </row>
    <row r="14" ht="43.15" customHeight="1">
      <c r="A14" t="s" s="274">
        <v>24</v>
      </c>
      <c r="B14" s="275">
        <v>900104</v>
      </c>
      <c r="C14" t="s" s="276">
        <v>1262</v>
      </c>
      <c r="D14" t="s" s="277">
        <v>83</v>
      </c>
      <c r="E14" t="s" s="276">
        <v>20</v>
      </c>
      <c r="F14" s="278"/>
      <c r="G14" s="279">
        <v>6.99</v>
      </c>
      <c r="H14" s="280">
        <v>0</v>
      </c>
      <c r="I14" s="281"/>
      <c r="J14" s="263"/>
    </row>
    <row r="15" ht="43.15" customHeight="1">
      <c r="A15" t="s" s="282">
        <v>24</v>
      </c>
      <c r="B15" s="283">
        <v>900048</v>
      </c>
      <c r="C15" t="s" s="282">
        <v>1262</v>
      </c>
      <c r="D15" t="s" s="284">
        <v>52</v>
      </c>
      <c r="E15" t="s" s="282">
        <v>20</v>
      </c>
      <c r="F15" s="271"/>
      <c r="G15" s="285">
        <v>6.5</v>
      </c>
      <c r="H15" s="286">
        <v>0</v>
      </c>
      <c r="I15" s="263"/>
      <c r="J15" s="263"/>
    </row>
    <row r="16" ht="43.15" customHeight="1">
      <c r="A16" t="s" s="274">
        <v>24</v>
      </c>
      <c r="B16" s="275">
        <v>900098</v>
      </c>
      <c r="C16" t="s" s="276">
        <v>1262</v>
      </c>
      <c r="D16" t="s" s="277">
        <v>72</v>
      </c>
      <c r="E16" t="s" s="276">
        <v>20</v>
      </c>
      <c r="F16" s="278"/>
      <c r="G16" s="279">
        <v>5.79</v>
      </c>
      <c r="H16" s="280">
        <v>0</v>
      </c>
      <c r="I16" s="281"/>
      <c r="J16" s="263"/>
    </row>
    <row r="17" ht="43.15" customHeight="1">
      <c r="A17" t="s" s="282">
        <v>24</v>
      </c>
      <c r="B17" s="283">
        <v>900116</v>
      </c>
      <c r="C17" t="s" s="282">
        <v>1262</v>
      </c>
      <c r="D17" t="s" s="284">
        <v>94</v>
      </c>
      <c r="E17" t="s" s="282">
        <v>20</v>
      </c>
      <c r="F17" s="271"/>
      <c r="G17" s="285">
        <v>5.2</v>
      </c>
      <c r="H17" s="286">
        <v>0</v>
      </c>
      <c r="I17" s="263"/>
      <c r="J17" s="263"/>
    </row>
    <row r="18" ht="43.15" customHeight="1">
      <c r="A18" t="s" s="274">
        <v>24</v>
      </c>
      <c r="B18" s="275">
        <v>900058</v>
      </c>
      <c r="C18" t="s" s="276">
        <v>1262</v>
      </c>
      <c r="D18" t="s" s="277">
        <v>90</v>
      </c>
      <c r="E18" t="s" s="276">
        <v>20</v>
      </c>
      <c r="F18" s="278"/>
      <c r="G18" s="279">
        <v>5.02</v>
      </c>
      <c r="H18" s="280">
        <v>0</v>
      </c>
      <c r="I18" s="281"/>
      <c r="J18" s="263"/>
    </row>
    <row r="19" ht="43.15" customHeight="1">
      <c r="A19" t="s" s="282">
        <v>24</v>
      </c>
      <c r="B19" s="283">
        <v>131071</v>
      </c>
      <c r="C19" t="s" s="282">
        <v>1263</v>
      </c>
      <c r="D19" t="s" s="284">
        <v>57</v>
      </c>
      <c r="E19" t="s" s="282">
        <v>20</v>
      </c>
      <c r="F19" s="271"/>
      <c r="G19" s="285">
        <v>24.9</v>
      </c>
      <c r="H19" s="286">
        <v>0</v>
      </c>
      <c r="I19" s="263"/>
      <c r="J19" s="263"/>
    </row>
    <row r="20" ht="43.15" customHeight="1">
      <c r="A20" t="s" s="274">
        <v>24</v>
      </c>
      <c r="B20" s="275">
        <v>131072</v>
      </c>
      <c r="C20" t="s" s="276">
        <v>1263</v>
      </c>
      <c r="D20" t="s" s="277">
        <v>56</v>
      </c>
      <c r="E20" t="s" s="276">
        <v>20</v>
      </c>
      <c r="F20" s="278"/>
      <c r="G20" s="279">
        <v>21.9</v>
      </c>
      <c r="H20" s="280">
        <v>0</v>
      </c>
      <c r="I20" s="281"/>
      <c r="J20" s="263"/>
    </row>
    <row r="21" ht="43.15" customHeight="1">
      <c r="A21" t="s" s="282">
        <v>24</v>
      </c>
      <c r="B21" s="283">
        <v>131106</v>
      </c>
      <c r="C21" t="s" s="282">
        <v>1263</v>
      </c>
      <c r="D21" t="s" s="284">
        <v>41</v>
      </c>
      <c r="E21" t="s" s="282">
        <v>20</v>
      </c>
      <c r="F21" s="271"/>
      <c r="G21" s="285">
        <v>21.5</v>
      </c>
      <c r="H21" s="286">
        <v>0</v>
      </c>
      <c r="I21" s="263"/>
      <c r="J21" s="263"/>
    </row>
    <row r="22" ht="43.15" customHeight="1">
      <c r="A22" t="s" s="274">
        <v>24</v>
      </c>
      <c r="B22" s="275">
        <v>131044</v>
      </c>
      <c r="C22" t="s" s="276">
        <v>1263</v>
      </c>
      <c r="D22" t="s" s="277">
        <v>25</v>
      </c>
      <c r="E22" t="s" s="276">
        <v>20</v>
      </c>
      <c r="F22" s="278"/>
      <c r="G22" s="279">
        <v>18.5</v>
      </c>
      <c r="H22" s="280">
        <v>0</v>
      </c>
      <c r="I22" s="281"/>
      <c r="J22" s="263"/>
    </row>
    <row r="23" ht="43.15" customHeight="1">
      <c r="A23" t="s" s="282">
        <v>24</v>
      </c>
      <c r="B23" s="283">
        <v>131047</v>
      </c>
      <c r="C23" t="s" s="282">
        <v>1263</v>
      </c>
      <c r="D23" t="s" s="284">
        <v>82</v>
      </c>
      <c r="E23" t="s" s="282">
        <v>20</v>
      </c>
      <c r="F23" s="271"/>
      <c r="G23" s="285">
        <v>18.3</v>
      </c>
      <c r="H23" s="286">
        <v>0</v>
      </c>
      <c r="I23" s="263"/>
      <c r="J23" s="263"/>
    </row>
    <row r="24" ht="43.15" customHeight="1">
      <c r="A24" t="s" s="274">
        <v>24</v>
      </c>
      <c r="B24" s="275">
        <v>131020</v>
      </c>
      <c r="C24" t="s" s="276">
        <v>1263</v>
      </c>
      <c r="D24" t="s" s="277">
        <v>88</v>
      </c>
      <c r="E24" t="s" s="276">
        <v>20</v>
      </c>
      <c r="F24" s="278"/>
      <c r="G24" s="279">
        <v>18.2</v>
      </c>
      <c r="H24" s="280">
        <v>0</v>
      </c>
      <c r="I24" s="281"/>
      <c r="J24" s="263"/>
    </row>
    <row r="25" ht="43.15" customHeight="1">
      <c r="A25" t="s" s="282">
        <v>24</v>
      </c>
      <c r="B25" s="283">
        <v>151009</v>
      </c>
      <c r="C25" t="s" s="282">
        <v>1263</v>
      </c>
      <c r="D25" t="s" s="284">
        <v>75</v>
      </c>
      <c r="E25" t="s" s="282">
        <v>20</v>
      </c>
      <c r="F25" s="271"/>
      <c r="G25" s="285">
        <v>17.1</v>
      </c>
      <c r="H25" s="286">
        <v>0</v>
      </c>
      <c r="I25" s="263"/>
      <c r="J25" s="263"/>
    </row>
    <row r="26" ht="43.15" customHeight="1">
      <c r="A26" t="s" s="274">
        <v>24</v>
      </c>
      <c r="B26" s="275">
        <v>151005</v>
      </c>
      <c r="C26" t="s" s="276">
        <v>1263</v>
      </c>
      <c r="D26" t="s" s="277">
        <v>74</v>
      </c>
      <c r="E26" t="s" s="276">
        <v>20</v>
      </c>
      <c r="F26" s="278"/>
      <c r="G26" s="279">
        <v>17.1</v>
      </c>
      <c r="H26" s="280">
        <v>0</v>
      </c>
      <c r="I26" s="281"/>
      <c r="J26" s="263"/>
    </row>
    <row r="27" ht="43.15" customHeight="1">
      <c r="A27" t="s" s="282">
        <v>24</v>
      </c>
      <c r="B27" s="283">
        <v>131062</v>
      </c>
      <c r="C27" t="s" s="282">
        <v>1263</v>
      </c>
      <c r="D27" t="s" s="284">
        <v>85</v>
      </c>
      <c r="E27" t="s" s="282">
        <v>20</v>
      </c>
      <c r="F27" s="271"/>
      <c r="G27" s="285">
        <v>17</v>
      </c>
      <c r="H27" s="286">
        <v>0</v>
      </c>
      <c r="I27" s="263"/>
      <c r="J27" s="263"/>
    </row>
    <row r="28" ht="43.15" customHeight="1">
      <c r="A28" t="s" s="274">
        <v>24</v>
      </c>
      <c r="B28" s="275">
        <v>131061</v>
      </c>
      <c r="C28" t="s" s="276">
        <v>1263</v>
      </c>
      <c r="D28" t="s" s="277">
        <v>86</v>
      </c>
      <c r="E28" t="s" s="276">
        <v>20</v>
      </c>
      <c r="F28" s="278"/>
      <c r="G28" s="279">
        <v>16.7</v>
      </c>
      <c r="H28" s="280">
        <v>0</v>
      </c>
      <c r="I28" s="281"/>
      <c r="J28" s="263"/>
    </row>
    <row r="29" ht="43.15" customHeight="1">
      <c r="A29" t="s" s="282">
        <v>24</v>
      </c>
      <c r="B29" s="283">
        <v>131063</v>
      </c>
      <c r="C29" t="s" s="282">
        <v>1263</v>
      </c>
      <c r="D29" t="s" s="284">
        <v>87</v>
      </c>
      <c r="E29" t="s" s="282">
        <v>20</v>
      </c>
      <c r="F29" s="271"/>
      <c r="G29" s="285">
        <v>16.7</v>
      </c>
      <c r="H29" s="286">
        <v>0</v>
      </c>
      <c r="I29" s="263"/>
      <c r="J29" s="263"/>
    </row>
    <row r="30" ht="43.15" customHeight="1">
      <c r="A30" t="s" s="274">
        <v>24</v>
      </c>
      <c r="B30" s="275">
        <v>131041</v>
      </c>
      <c r="C30" t="s" s="276">
        <v>1263</v>
      </c>
      <c r="D30" t="s" s="277">
        <v>26</v>
      </c>
      <c r="E30" t="s" s="276">
        <v>20</v>
      </c>
      <c r="F30" s="278"/>
      <c r="G30" s="279">
        <v>15.7</v>
      </c>
      <c r="H30" s="280">
        <v>0</v>
      </c>
      <c r="I30" s="281"/>
      <c r="J30" s="263"/>
    </row>
    <row r="31" ht="43.15" customHeight="1">
      <c r="A31" t="s" s="282">
        <v>24</v>
      </c>
      <c r="B31" s="283">
        <v>131073</v>
      </c>
      <c r="C31" t="s" s="282">
        <v>1263</v>
      </c>
      <c r="D31" t="s" s="284">
        <v>102</v>
      </c>
      <c r="E31" t="s" s="282">
        <v>20</v>
      </c>
      <c r="F31" s="271"/>
      <c r="G31" s="285">
        <v>14.9</v>
      </c>
      <c r="H31" s="286">
        <v>0</v>
      </c>
      <c r="I31" s="263"/>
      <c r="J31" s="263"/>
    </row>
    <row r="32" ht="43.15" customHeight="1">
      <c r="A32" t="s" s="274">
        <v>24</v>
      </c>
      <c r="B32" s="275">
        <v>121035</v>
      </c>
      <c r="C32" t="s" s="276">
        <v>1263</v>
      </c>
      <c r="D32" t="s" s="277">
        <v>76</v>
      </c>
      <c r="E32" t="s" s="276">
        <v>20</v>
      </c>
      <c r="F32" s="278"/>
      <c r="G32" s="279">
        <v>11</v>
      </c>
      <c r="H32" s="280">
        <v>0</v>
      </c>
      <c r="I32" s="281"/>
      <c r="J32" s="263"/>
    </row>
    <row r="33" ht="43.15" customHeight="1">
      <c r="A33" t="s" s="282">
        <v>24</v>
      </c>
      <c r="B33" t="s" s="282">
        <v>1264</v>
      </c>
      <c r="C33" t="s" s="282">
        <v>1263</v>
      </c>
      <c r="D33" t="s" s="284">
        <v>53</v>
      </c>
      <c r="E33" t="s" s="282">
        <v>20</v>
      </c>
      <c r="F33" s="271"/>
      <c r="G33" s="285">
        <v>9.9</v>
      </c>
      <c r="H33" s="286">
        <v>0</v>
      </c>
      <c r="I33" s="263"/>
      <c r="J33" s="263"/>
    </row>
    <row r="34" ht="43.15" customHeight="1">
      <c r="A34" t="s" s="274">
        <v>368</v>
      </c>
      <c r="B34" s="275">
        <v>902187</v>
      </c>
      <c r="C34" t="s" s="276">
        <v>1265</v>
      </c>
      <c r="D34" t="s" s="277">
        <v>420</v>
      </c>
      <c r="E34" t="s" s="276">
        <v>20</v>
      </c>
      <c r="F34" s="278"/>
      <c r="G34" s="279">
        <v>40.24</v>
      </c>
      <c r="H34" s="280">
        <v>0</v>
      </c>
      <c r="I34" s="281"/>
      <c r="J34" s="263"/>
    </row>
    <row r="35" ht="43.15" customHeight="1">
      <c r="A35" t="s" s="282">
        <v>368</v>
      </c>
      <c r="B35" s="283">
        <v>902287</v>
      </c>
      <c r="C35" t="s" s="282">
        <v>1265</v>
      </c>
      <c r="D35" t="s" s="284">
        <v>480</v>
      </c>
      <c r="E35" t="s" s="282">
        <v>20</v>
      </c>
      <c r="F35" s="271"/>
      <c r="G35" s="285">
        <v>25.97</v>
      </c>
      <c r="H35" s="286">
        <v>0</v>
      </c>
      <c r="I35" s="263"/>
      <c r="J35" s="263"/>
    </row>
    <row r="36" ht="43.15" customHeight="1">
      <c r="A36" t="s" s="274">
        <v>368</v>
      </c>
      <c r="B36" s="275">
        <v>902302</v>
      </c>
      <c r="C36" t="s" s="276">
        <v>1265</v>
      </c>
      <c r="D36" t="s" s="277">
        <v>385</v>
      </c>
      <c r="E36" t="s" s="276">
        <v>20</v>
      </c>
      <c r="F36" s="278"/>
      <c r="G36" s="279">
        <v>19.45</v>
      </c>
      <c r="H36" s="280">
        <v>0</v>
      </c>
      <c r="I36" s="281"/>
      <c r="J36" s="263"/>
    </row>
    <row r="37" ht="43.15" customHeight="1">
      <c r="A37" t="s" s="282">
        <v>368</v>
      </c>
      <c r="B37" s="283">
        <v>902240</v>
      </c>
      <c r="C37" t="s" s="282">
        <v>1265</v>
      </c>
      <c r="D37" t="s" s="284">
        <v>496</v>
      </c>
      <c r="E37" t="s" s="282">
        <v>20</v>
      </c>
      <c r="F37" s="271"/>
      <c r="G37" s="285">
        <v>17.89</v>
      </c>
      <c r="H37" s="286">
        <v>0</v>
      </c>
      <c r="I37" s="263"/>
      <c r="J37" s="263"/>
    </row>
    <row r="38" ht="43.15" customHeight="1">
      <c r="A38" t="s" s="274">
        <v>368</v>
      </c>
      <c r="B38" s="275">
        <v>902194</v>
      </c>
      <c r="C38" t="s" s="276">
        <v>1265</v>
      </c>
      <c r="D38" t="s" s="277">
        <v>377</v>
      </c>
      <c r="E38" t="s" s="276">
        <v>20</v>
      </c>
      <c r="F38" s="278"/>
      <c r="G38" s="279">
        <v>16.49</v>
      </c>
      <c r="H38" s="280">
        <v>0</v>
      </c>
      <c r="I38" s="281"/>
      <c r="J38" s="263"/>
    </row>
    <row r="39" ht="43.15" customHeight="1">
      <c r="A39" t="s" s="282">
        <v>368</v>
      </c>
      <c r="B39" s="283">
        <v>902236</v>
      </c>
      <c r="C39" t="s" s="282">
        <v>1265</v>
      </c>
      <c r="D39" t="s" s="284">
        <v>413</v>
      </c>
      <c r="E39" t="s" s="282">
        <v>20</v>
      </c>
      <c r="F39" s="271"/>
      <c r="G39" s="285">
        <v>15.99</v>
      </c>
      <c r="H39" s="286">
        <v>0</v>
      </c>
      <c r="I39" s="263"/>
      <c r="J39" s="263"/>
    </row>
    <row r="40" ht="43.15" customHeight="1">
      <c r="A40" t="s" s="274">
        <v>368</v>
      </c>
      <c r="B40" s="275">
        <v>902195</v>
      </c>
      <c r="C40" t="s" s="276">
        <v>1265</v>
      </c>
      <c r="D40" t="s" s="277">
        <v>376</v>
      </c>
      <c r="E40" t="s" s="276">
        <v>20</v>
      </c>
      <c r="F40" s="278"/>
      <c r="G40" s="279">
        <v>15.48</v>
      </c>
      <c r="H40" s="280">
        <v>0</v>
      </c>
      <c r="I40" s="281"/>
      <c r="J40" s="263"/>
    </row>
    <row r="41" ht="43.15" customHeight="1">
      <c r="A41" t="s" s="282">
        <v>368</v>
      </c>
      <c r="B41" s="283">
        <v>902173</v>
      </c>
      <c r="C41" t="s" s="282">
        <v>1265</v>
      </c>
      <c r="D41" t="s" s="284">
        <v>379</v>
      </c>
      <c r="E41" t="s" s="282">
        <v>20</v>
      </c>
      <c r="F41" s="271"/>
      <c r="G41" s="285">
        <v>12.9</v>
      </c>
      <c r="H41" s="286">
        <v>0</v>
      </c>
      <c r="I41" s="263"/>
      <c r="J41" s="263"/>
    </row>
    <row r="42" ht="43.15" customHeight="1">
      <c r="A42" t="s" s="274">
        <v>368</v>
      </c>
      <c r="B42" s="275">
        <v>902310</v>
      </c>
      <c r="C42" t="s" s="276">
        <v>1265</v>
      </c>
      <c r="D42" t="s" s="277">
        <v>497</v>
      </c>
      <c r="E42" t="s" s="276">
        <v>20</v>
      </c>
      <c r="F42" s="278"/>
      <c r="G42" s="279">
        <v>12.7</v>
      </c>
      <c r="H42" s="280">
        <v>0</v>
      </c>
      <c r="I42" s="281"/>
      <c r="J42" s="263"/>
    </row>
    <row r="43" ht="43.15" customHeight="1">
      <c r="A43" t="s" s="282">
        <v>368</v>
      </c>
      <c r="B43" s="283">
        <v>902306</v>
      </c>
      <c r="C43" t="s" s="282">
        <v>1265</v>
      </c>
      <c r="D43" t="s" s="284">
        <v>445</v>
      </c>
      <c r="E43" t="s" s="282">
        <v>20</v>
      </c>
      <c r="F43" s="271"/>
      <c r="G43" s="285">
        <v>12.2</v>
      </c>
      <c r="H43" s="286">
        <v>0</v>
      </c>
      <c r="I43" s="263"/>
      <c r="J43" s="263"/>
    </row>
    <row r="44" ht="43.15" customHeight="1">
      <c r="A44" t="s" s="274">
        <v>368</v>
      </c>
      <c r="B44" s="275">
        <v>902307</v>
      </c>
      <c r="C44" t="s" s="276">
        <v>1265</v>
      </c>
      <c r="D44" t="s" s="277">
        <v>446</v>
      </c>
      <c r="E44" t="s" s="276">
        <v>20</v>
      </c>
      <c r="F44" s="278"/>
      <c r="G44" s="279">
        <v>12.2</v>
      </c>
      <c r="H44" s="280">
        <v>0</v>
      </c>
      <c r="I44" s="281"/>
      <c r="J44" s="263"/>
    </row>
    <row r="45" ht="43.15" customHeight="1">
      <c r="A45" t="s" s="282">
        <v>368</v>
      </c>
      <c r="B45" s="283">
        <v>902308</v>
      </c>
      <c r="C45" t="s" s="282">
        <v>1265</v>
      </c>
      <c r="D45" t="s" s="284">
        <v>447</v>
      </c>
      <c r="E45" t="s" s="282">
        <v>20</v>
      </c>
      <c r="F45" s="271"/>
      <c r="G45" s="285">
        <v>12.2</v>
      </c>
      <c r="H45" s="286">
        <v>0</v>
      </c>
      <c r="I45" s="263"/>
      <c r="J45" s="263"/>
    </row>
    <row r="46" ht="43.15" customHeight="1">
      <c r="A46" t="s" s="274">
        <v>368</v>
      </c>
      <c r="B46" s="275">
        <v>902221</v>
      </c>
      <c r="C46" t="s" s="276">
        <v>1265</v>
      </c>
      <c r="D46" t="s" s="277">
        <v>421</v>
      </c>
      <c r="E46" t="s" s="276">
        <v>20</v>
      </c>
      <c r="F46" s="278"/>
      <c r="G46" s="279">
        <v>11.88</v>
      </c>
      <c r="H46" s="280">
        <v>0</v>
      </c>
      <c r="I46" s="281"/>
      <c r="J46" s="263"/>
    </row>
    <row r="47" ht="43.15" customHeight="1">
      <c r="A47" t="s" s="282">
        <v>368</v>
      </c>
      <c r="B47" s="283">
        <v>902281</v>
      </c>
      <c r="C47" t="s" s="282">
        <v>1265</v>
      </c>
      <c r="D47" t="s" s="284">
        <v>405</v>
      </c>
      <c r="E47" t="s" s="282">
        <v>20</v>
      </c>
      <c r="F47" s="271"/>
      <c r="G47" s="285">
        <v>11.3</v>
      </c>
      <c r="H47" s="286">
        <v>0</v>
      </c>
      <c r="I47" s="263"/>
      <c r="J47" s="263"/>
    </row>
    <row r="48" ht="43.15" customHeight="1">
      <c r="A48" t="s" s="274">
        <v>368</v>
      </c>
      <c r="B48" s="275">
        <v>902006</v>
      </c>
      <c r="C48" t="s" s="276">
        <v>1265</v>
      </c>
      <c r="D48" t="s" s="277">
        <v>388</v>
      </c>
      <c r="E48" t="s" s="276">
        <v>20</v>
      </c>
      <c r="F48" s="278"/>
      <c r="G48" s="279">
        <v>11.29</v>
      </c>
      <c r="H48" s="280">
        <v>0</v>
      </c>
      <c r="I48" s="281"/>
      <c r="J48" s="263"/>
    </row>
    <row r="49" ht="43.15" customHeight="1">
      <c r="A49" t="s" s="282">
        <v>368</v>
      </c>
      <c r="B49" s="283">
        <v>902177</v>
      </c>
      <c r="C49" t="s" s="282">
        <v>1265</v>
      </c>
      <c r="D49" t="s" s="284">
        <v>387</v>
      </c>
      <c r="E49" t="s" s="282">
        <v>20</v>
      </c>
      <c r="F49" s="271"/>
      <c r="G49" s="285">
        <v>11.01</v>
      </c>
      <c r="H49" s="286">
        <v>0</v>
      </c>
      <c r="I49" s="263"/>
      <c r="J49" s="263"/>
    </row>
    <row r="50" ht="43.15" customHeight="1">
      <c r="A50" t="s" s="274">
        <v>368</v>
      </c>
      <c r="B50" s="275">
        <v>902179</v>
      </c>
      <c r="C50" t="s" s="276">
        <v>1265</v>
      </c>
      <c r="D50" t="s" s="277">
        <v>430</v>
      </c>
      <c r="E50" t="s" s="276">
        <v>20</v>
      </c>
      <c r="F50" s="278"/>
      <c r="G50" s="279">
        <v>10.73</v>
      </c>
      <c r="H50" s="280">
        <v>0</v>
      </c>
      <c r="I50" s="281"/>
      <c r="J50" s="263"/>
    </row>
    <row r="51" ht="43.15" customHeight="1">
      <c r="A51" t="s" s="282">
        <v>368</v>
      </c>
      <c r="B51" s="283">
        <v>902311</v>
      </c>
      <c r="C51" t="s" s="282">
        <v>1265</v>
      </c>
      <c r="D51" t="s" s="284">
        <v>1266</v>
      </c>
      <c r="E51" t="s" s="282">
        <v>20</v>
      </c>
      <c r="F51" s="271"/>
      <c r="G51" s="285">
        <v>10.7</v>
      </c>
      <c r="H51" s="286">
        <v>0</v>
      </c>
      <c r="I51" s="263"/>
      <c r="J51" s="263"/>
    </row>
    <row r="52" ht="43.15" customHeight="1">
      <c r="A52" t="s" s="274">
        <v>368</v>
      </c>
      <c r="B52" s="275">
        <v>902171</v>
      </c>
      <c r="C52" t="s" s="276">
        <v>1265</v>
      </c>
      <c r="D52" t="s" s="277">
        <v>390</v>
      </c>
      <c r="E52" t="s" s="276">
        <v>20</v>
      </c>
      <c r="F52" s="278"/>
      <c r="G52" s="279">
        <v>10.53</v>
      </c>
      <c r="H52" s="280">
        <v>0</v>
      </c>
      <c r="I52" s="281"/>
      <c r="J52" s="263"/>
    </row>
    <row r="53" ht="43.15" customHeight="1">
      <c r="A53" t="s" s="282">
        <v>368</v>
      </c>
      <c r="B53" s="283">
        <v>902237</v>
      </c>
      <c r="C53" t="s" s="282">
        <v>1265</v>
      </c>
      <c r="D53" t="s" s="284">
        <v>442</v>
      </c>
      <c r="E53" t="s" s="282">
        <v>20</v>
      </c>
      <c r="F53" s="271"/>
      <c r="G53" s="285">
        <v>10.15</v>
      </c>
      <c r="H53" s="286">
        <v>0</v>
      </c>
      <c r="I53" s="263"/>
      <c r="J53" s="263"/>
    </row>
    <row r="54" ht="43.15" customHeight="1">
      <c r="A54" t="s" s="274">
        <v>368</v>
      </c>
      <c r="B54" s="275">
        <v>902170</v>
      </c>
      <c r="C54" t="s" s="276">
        <v>1265</v>
      </c>
      <c r="D54" t="s" s="277">
        <v>429</v>
      </c>
      <c r="E54" t="s" s="276">
        <v>20</v>
      </c>
      <c r="F54" s="278"/>
      <c r="G54" s="279">
        <v>10.1</v>
      </c>
      <c r="H54" s="280">
        <v>0</v>
      </c>
      <c r="I54" s="281"/>
      <c r="J54" s="263"/>
    </row>
    <row r="55" ht="43.15" customHeight="1">
      <c r="A55" t="s" s="282">
        <v>368</v>
      </c>
      <c r="B55" s="283">
        <v>902303</v>
      </c>
      <c r="C55" t="s" s="282">
        <v>1265</v>
      </c>
      <c r="D55" t="s" s="284">
        <v>407</v>
      </c>
      <c r="E55" t="s" s="282">
        <v>20</v>
      </c>
      <c r="F55" s="271"/>
      <c r="G55" s="285">
        <v>10.04</v>
      </c>
      <c r="H55" s="286">
        <v>0</v>
      </c>
      <c r="I55" s="263"/>
      <c r="J55" s="263"/>
    </row>
    <row r="56" ht="43.15" customHeight="1">
      <c r="A56" t="s" s="274">
        <v>368</v>
      </c>
      <c r="B56" s="275">
        <v>902277</v>
      </c>
      <c r="C56" t="s" s="276">
        <v>1265</v>
      </c>
      <c r="D56" t="s" s="277">
        <v>464</v>
      </c>
      <c r="E56" t="s" s="276">
        <v>20</v>
      </c>
      <c r="F56" s="278"/>
      <c r="G56" s="279">
        <v>9.6</v>
      </c>
      <c r="H56" s="280">
        <v>0</v>
      </c>
      <c r="I56" s="281"/>
      <c r="J56" s="263"/>
    </row>
    <row r="57" ht="43.15" customHeight="1">
      <c r="A57" t="s" s="282">
        <v>368</v>
      </c>
      <c r="B57" s="283">
        <v>902207</v>
      </c>
      <c r="C57" t="s" s="282">
        <v>1265</v>
      </c>
      <c r="D57" t="s" s="284">
        <v>479</v>
      </c>
      <c r="E57" t="s" s="282">
        <v>20</v>
      </c>
      <c r="F57" s="271"/>
      <c r="G57" s="285">
        <v>9.5</v>
      </c>
      <c r="H57" s="286">
        <v>0</v>
      </c>
      <c r="I57" s="263"/>
      <c r="J57" s="263"/>
    </row>
    <row r="58" ht="43.15" customHeight="1">
      <c r="A58" t="s" s="274">
        <v>368</v>
      </c>
      <c r="B58" s="275">
        <v>902279</v>
      </c>
      <c r="C58" t="s" s="276">
        <v>1265</v>
      </c>
      <c r="D58" t="s" s="277">
        <v>435</v>
      </c>
      <c r="E58" t="s" s="276">
        <v>20</v>
      </c>
      <c r="F58" s="278"/>
      <c r="G58" s="279">
        <v>9.199999999999999</v>
      </c>
      <c r="H58" s="280">
        <v>0</v>
      </c>
      <c r="I58" s="281"/>
      <c r="J58" s="263"/>
    </row>
    <row r="59" ht="43.15" customHeight="1">
      <c r="A59" t="s" s="282">
        <v>368</v>
      </c>
      <c r="B59" s="283">
        <v>902309</v>
      </c>
      <c r="C59" t="s" s="282">
        <v>1265</v>
      </c>
      <c r="D59" t="s" s="284">
        <v>440</v>
      </c>
      <c r="E59" t="s" s="282">
        <v>20</v>
      </c>
      <c r="F59" s="271"/>
      <c r="G59" s="285">
        <v>9.02</v>
      </c>
      <c r="H59" s="286">
        <v>0</v>
      </c>
      <c r="I59" s="263"/>
      <c r="J59" s="263"/>
    </row>
    <row r="60" ht="43.15" customHeight="1">
      <c r="A60" t="s" s="274">
        <v>368</v>
      </c>
      <c r="B60" s="275">
        <v>902305</v>
      </c>
      <c r="C60" t="s" s="276">
        <v>1265</v>
      </c>
      <c r="D60" t="s" s="277">
        <v>399</v>
      </c>
      <c r="E60" t="s" s="276">
        <v>20</v>
      </c>
      <c r="F60" s="278"/>
      <c r="G60" s="279">
        <v>8.99</v>
      </c>
      <c r="H60" s="280">
        <v>0</v>
      </c>
      <c r="I60" s="281"/>
      <c r="J60" s="263"/>
    </row>
    <row r="61" ht="43.15" customHeight="1">
      <c r="A61" t="s" s="282">
        <v>368</v>
      </c>
      <c r="B61" s="283">
        <v>902288</v>
      </c>
      <c r="C61" t="s" s="282">
        <v>1265</v>
      </c>
      <c r="D61" t="s" s="284">
        <v>369</v>
      </c>
      <c r="E61" t="s" s="282">
        <v>20</v>
      </c>
      <c r="F61" s="271"/>
      <c r="G61" s="285">
        <v>8.699999999999999</v>
      </c>
      <c r="H61" s="286">
        <v>0</v>
      </c>
      <c r="I61" s="263"/>
      <c r="J61" s="263"/>
    </row>
    <row r="62" ht="43.15" customHeight="1">
      <c r="A62" t="s" s="274">
        <v>368</v>
      </c>
      <c r="B62" s="275">
        <v>902152</v>
      </c>
      <c r="C62" t="s" s="276">
        <v>1265</v>
      </c>
      <c r="D62" t="s" s="277">
        <v>469</v>
      </c>
      <c r="E62" t="s" s="276">
        <v>20</v>
      </c>
      <c r="F62" s="278"/>
      <c r="G62" s="279">
        <v>8.65</v>
      </c>
      <c r="H62" s="280">
        <v>0</v>
      </c>
      <c r="I62" s="281"/>
      <c r="J62" s="263"/>
    </row>
    <row r="63" ht="43.15" customHeight="1">
      <c r="A63" t="s" s="282">
        <v>368</v>
      </c>
      <c r="B63" s="283">
        <v>902304</v>
      </c>
      <c r="C63" t="s" s="282">
        <v>1265</v>
      </c>
      <c r="D63" t="s" s="284">
        <v>384</v>
      </c>
      <c r="E63" t="s" s="282">
        <v>20</v>
      </c>
      <c r="F63" s="271"/>
      <c r="G63" s="285">
        <v>8.449999999999999</v>
      </c>
      <c r="H63" s="286">
        <v>0</v>
      </c>
      <c r="I63" s="263"/>
      <c r="J63" s="263"/>
    </row>
    <row r="64" ht="43.15" customHeight="1">
      <c r="A64" t="s" s="274">
        <v>368</v>
      </c>
      <c r="B64" s="275">
        <v>902234</v>
      </c>
      <c r="C64" t="s" s="276">
        <v>1265</v>
      </c>
      <c r="D64" t="s" s="277">
        <v>454</v>
      </c>
      <c r="E64" t="s" s="276">
        <v>20</v>
      </c>
      <c r="F64" s="278"/>
      <c r="G64" s="279">
        <v>8.44</v>
      </c>
      <c r="H64" s="280">
        <v>0</v>
      </c>
      <c r="I64" s="281"/>
      <c r="J64" s="263"/>
    </row>
    <row r="65" ht="43.15" customHeight="1">
      <c r="A65" t="s" s="282">
        <v>368</v>
      </c>
      <c r="B65" s="283">
        <v>902286</v>
      </c>
      <c r="C65" t="s" s="282">
        <v>1265</v>
      </c>
      <c r="D65" t="s" s="284">
        <v>439</v>
      </c>
      <c r="E65" t="s" s="282">
        <v>20</v>
      </c>
      <c r="F65" s="271"/>
      <c r="G65" s="285">
        <v>7.6</v>
      </c>
      <c r="H65" s="286">
        <v>0</v>
      </c>
      <c r="I65" s="263"/>
      <c r="J65" s="263"/>
    </row>
    <row r="66" ht="43.15" customHeight="1">
      <c r="A66" t="s" s="274">
        <v>368</v>
      </c>
      <c r="B66" s="275">
        <v>902276</v>
      </c>
      <c r="C66" t="s" s="276">
        <v>1265</v>
      </c>
      <c r="D66" t="s" s="277">
        <v>459</v>
      </c>
      <c r="E66" t="s" s="276">
        <v>20</v>
      </c>
      <c r="F66" s="278"/>
      <c r="G66" s="279">
        <v>7.09</v>
      </c>
      <c r="H66" s="280">
        <v>0</v>
      </c>
      <c r="I66" s="281"/>
      <c r="J66" s="263"/>
    </row>
    <row r="67" ht="43.15" customHeight="1">
      <c r="A67" t="s" s="282">
        <v>368</v>
      </c>
      <c r="B67" s="283">
        <v>902188</v>
      </c>
      <c r="C67" t="s" s="282">
        <v>1265</v>
      </c>
      <c r="D67" t="s" s="284">
        <v>475</v>
      </c>
      <c r="E67" t="s" s="282">
        <v>20</v>
      </c>
      <c r="F67" s="271"/>
      <c r="G67" s="285">
        <v>5.48</v>
      </c>
      <c r="H67" s="286">
        <v>0</v>
      </c>
      <c r="I67" s="263"/>
      <c r="J67" s="263"/>
    </row>
    <row r="68" ht="43.15" customHeight="1">
      <c r="A68" t="s" s="274">
        <v>368</v>
      </c>
      <c r="B68" s="275">
        <v>132085</v>
      </c>
      <c r="C68" t="s" s="276">
        <v>1267</v>
      </c>
      <c r="D68" t="s" s="277">
        <v>418</v>
      </c>
      <c r="E68" t="s" s="276">
        <v>20</v>
      </c>
      <c r="F68" s="278"/>
      <c r="G68" s="279">
        <v>22.9</v>
      </c>
      <c r="H68" s="280">
        <v>0</v>
      </c>
      <c r="I68" s="281"/>
      <c r="J68" s="263"/>
    </row>
    <row r="69" ht="43.15" customHeight="1">
      <c r="A69" t="s" s="282">
        <v>368</v>
      </c>
      <c r="B69" s="283">
        <v>132077</v>
      </c>
      <c r="C69" t="s" s="282">
        <v>1267</v>
      </c>
      <c r="D69" t="s" s="284">
        <v>499</v>
      </c>
      <c r="E69" t="s" s="282">
        <v>20</v>
      </c>
      <c r="F69" s="271"/>
      <c r="G69" s="285">
        <v>19.3</v>
      </c>
      <c r="H69" s="286">
        <v>0</v>
      </c>
      <c r="I69" s="263"/>
      <c r="J69" s="263"/>
    </row>
    <row r="70" ht="43.15" customHeight="1">
      <c r="A70" t="s" s="274">
        <v>368</v>
      </c>
      <c r="B70" s="275">
        <v>132086</v>
      </c>
      <c r="C70" t="s" s="276">
        <v>1267</v>
      </c>
      <c r="D70" t="s" s="277">
        <v>417</v>
      </c>
      <c r="E70" t="s" s="276">
        <v>20</v>
      </c>
      <c r="F70" s="278"/>
      <c r="G70" s="279">
        <v>18.9</v>
      </c>
      <c r="H70" s="280">
        <v>0</v>
      </c>
      <c r="I70" s="281"/>
      <c r="J70" s="263"/>
    </row>
    <row r="71" ht="43.15" customHeight="1">
      <c r="A71" t="s" s="282">
        <v>368</v>
      </c>
      <c r="B71" s="283">
        <v>132078</v>
      </c>
      <c r="C71" t="s" s="282">
        <v>1267</v>
      </c>
      <c r="D71" t="s" s="284">
        <v>397</v>
      </c>
      <c r="E71" t="s" s="282">
        <v>20</v>
      </c>
      <c r="F71" s="271"/>
      <c r="G71" s="285">
        <v>18.9</v>
      </c>
      <c r="H71" s="286">
        <v>0</v>
      </c>
      <c r="I71" s="263"/>
      <c r="J71" s="263"/>
    </row>
    <row r="72" ht="43.15" customHeight="1">
      <c r="A72" t="s" s="274">
        <v>368</v>
      </c>
      <c r="B72" s="275">
        <v>132007</v>
      </c>
      <c r="C72" t="s" s="276">
        <v>1267</v>
      </c>
      <c r="D72" t="s" s="277">
        <v>408</v>
      </c>
      <c r="E72" t="s" s="276">
        <v>20</v>
      </c>
      <c r="F72" s="278"/>
      <c r="G72" s="279">
        <v>11.7</v>
      </c>
      <c r="H72" s="280">
        <v>0</v>
      </c>
      <c r="I72" s="281"/>
      <c r="J72" s="263"/>
    </row>
    <row r="73" ht="43.15" customHeight="1">
      <c r="A73" t="s" s="282">
        <v>368</v>
      </c>
      <c r="B73" s="283">
        <v>132009</v>
      </c>
      <c r="C73" t="s" s="282">
        <v>1267</v>
      </c>
      <c r="D73" t="s" s="284">
        <v>419</v>
      </c>
      <c r="E73" t="s" s="282">
        <v>20</v>
      </c>
      <c r="F73" s="271"/>
      <c r="G73" s="285">
        <v>7</v>
      </c>
      <c r="H73" s="286">
        <v>0</v>
      </c>
      <c r="I73" s="263"/>
      <c r="J73" s="263"/>
    </row>
    <row r="74" ht="43.15" customHeight="1">
      <c r="A74" t="s" s="274">
        <v>368</v>
      </c>
      <c r="B74" s="275">
        <v>802003</v>
      </c>
      <c r="C74" t="s" s="276">
        <v>1267</v>
      </c>
      <c r="D74" t="s" s="277">
        <v>457</v>
      </c>
      <c r="E74" t="s" s="276">
        <v>20</v>
      </c>
      <c r="F74" s="278"/>
      <c r="G74" s="279">
        <v>3.8</v>
      </c>
      <c r="H74" s="280">
        <v>0</v>
      </c>
      <c r="I74" s="281"/>
      <c r="J74" s="263"/>
    </row>
    <row r="75" ht="43.15" customHeight="1">
      <c r="A75" s="288"/>
      <c r="B75" s="289"/>
      <c r="C75" s="289"/>
      <c r="D75" s="290"/>
      <c r="E75" s="289"/>
      <c r="F75" s="289"/>
      <c r="G75" s="291"/>
      <c r="H75" s="292"/>
      <c r="I75" s="281"/>
      <c r="J75" s="263"/>
    </row>
  </sheetData>
  <pageMargins left="0.25" right="0.25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293" customWidth="1"/>
    <col min="2" max="2" width="20" style="293" customWidth="1"/>
    <col min="3" max="3" width="16.8516" style="293" customWidth="1"/>
    <col min="4" max="4" width="89.8516" style="293" customWidth="1"/>
    <col min="5" max="5" width="25.1719" style="293" customWidth="1"/>
    <col min="6" max="7" width="15.5" style="293" customWidth="1"/>
    <col min="8" max="8" width="21.5" style="293" customWidth="1"/>
    <col min="9" max="16384" width="10.8516" style="293" customWidth="1"/>
  </cols>
  <sheetData>
    <row r="1" ht="22.5" customHeight="1">
      <c r="A1" t="s" s="230">
        <v>1268</v>
      </c>
      <c r="B1" s="206"/>
      <c r="C1" s="206"/>
      <c r="D1" s="206"/>
      <c r="E1" s="206"/>
      <c r="F1" s="206"/>
      <c r="G1" s="206"/>
      <c r="H1" s="206"/>
    </row>
    <row r="2" ht="18" customHeight="1">
      <c r="A2" t="s" s="33">
        <v>1245</v>
      </c>
      <c r="B2" t="s" s="34">
        <v>1246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</row>
    <row r="3" ht="22.5" customHeight="1">
      <c r="A3" s="294"/>
      <c r="B3" s="295"/>
      <c r="C3" s="295"/>
      <c r="D3" s="294"/>
      <c r="E3" s="296"/>
      <c r="F3" s="297"/>
      <c r="G3" s="238"/>
      <c r="H3" s="298">
        <f>F3*G3</f>
        <v>0</v>
      </c>
    </row>
    <row r="4" ht="22.5" customHeight="1">
      <c r="A4" s="299"/>
      <c r="B4" s="68"/>
      <c r="C4" s="68"/>
      <c r="D4" s="62"/>
      <c r="E4" s="300"/>
      <c r="F4" s="301"/>
      <c r="G4" s="59"/>
      <c r="H4" s="302">
        <f>F4*G4</f>
        <v>0</v>
      </c>
    </row>
    <row r="5" ht="22.5" customHeight="1">
      <c r="A5" s="303"/>
      <c r="B5" s="304"/>
      <c r="C5" s="304"/>
      <c r="D5" s="303"/>
      <c r="E5" s="305"/>
      <c r="F5" s="306"/>
      <c r="G5" s="251"/>
      <c r="H5" s="307">
        <f>F5*G5</f>
        <v>0</v>
      </c>
    </row>
    <row r="6" ht="22.5" customHeight="1">
      <c r="A6" s="299"/>
      <c r="B6" s="68"/>
      <c r="C6" s="68"/>
      <c r="D6" s="62"/>
      <c r="E6" s="300"/>
      <c r="F6" s="301"/>
      <c r="G6" s="59"/>
      <c r="H6" s="302">
        <f>F6*G6</f>
        <v>0</v>
      </c>
    </row>
    <row r="7" ht="22.5" customHeight="1">
      <c r="A7" s="303"/>
      <c r="B7" s="304"/>
      <c r="C7" s="304"/>
      <c r="D7" s="303"/>
      <c r="E7" s="305"/>
      <c r="F7" s="306"/>
      <c r="G7" s="251"/>
      <c r="H7" s="307">
        <f>F7*G7</f>
        <v>0</v>
      </c>
    </row>
    <row r="8" ht="22.5" customHeight="1">
      <c r="A8" s="299"/>
      <c r="B8" s="68"/>
      <c r="C8" s="68"/>
      <c r="D8" s="62"/>
      <c r="E8" s="300"/>
      <c r="F8" s="301"/>
      <c r="G8" s="59"/>
      <c r="H8" s="302">
        <f>F8*G8</f>
        <v>0</v>
      </c>
    </row>
    <row r="9" ht="22.5" customHeight="1">
      <c r="A9" s="303"/>
      <c r="B9" s="304"/>
      <c r="C9" s="304"/>
      <c r="D9" s="303"/>
      <c r="E9" s="305"/>
      <c r="F9" s="306"/>
      <c r="G9" s="251"/>
      <c r="H9" s="307">
        <f>F9*G9</f>
        <v>0</v>
      </c>
    </row>
    <row r="10" ht="22.5" customHeight="1">
      <c r="A10" s="299"/>
      <c r="B10" s="68"/>
      <c r="C10" s="68"/>
      <c r="D10" s="62"/>
      <c r="E10" s="300"/>
      <c r="F10" s="301"/>
      <c r="G10" s="59"/>
      <c r="H10" s="302">
        <f>F10*G10</f>
        <v>0</v>
      </c>
    </row>
    <row r="11" ht="22.5" customHeight="1">
      <c r="A11" s="303"/>
      <c r="B11" s="304"/>
      <c r="C11" s="304"/>
      <c r="D11" s="303"/>
      <c r="E11" s="305"/>
      <c r="F11" s="306"/>
      <c r="G11" s="251"/>
      <c r="H11" s="307">
        <f>F11*G11</f>
        <v>0</v>
      </c>
    </row>
    <row r="12" ht="22.5" customHeight="1">
      <c r="A12" s="299"/>
      <c r="B12" s="68"/>
      <c r="C12" s="68"/>
      <c r="D12" s="62"/>
      <c r="E12" s="300"/>
      <c r="F12" s="301"/>
      <c r="G12" s="59"/>
      <c r="H12" s="302">
        <f>F12*G12</f>
        <v>0</v>
      </c>
    </row>
    <row r="13" ht="22.5" customHeight="1">
      <c r="A13" s="303"/>
      <c r="B13" s="304"/>
      <c r="C13" s="304"/>
      <c r="D13" s="303"/>
      <c r="E13" s="305"/>
      <c r="F13" s="306"/>
      <c r="G13" s="251"/>
      <c r="H13" s="307">
        <f>F13*G13</f>
        <v>0</v>
      </c>
    </row>
    <row r="14" ht="22.5" customHeight="1">
      <c r="A14" s="299"/>
      <c r="B14" s="68"/>
      <c r="C14" s="68"/>
      <c r="D14" s="62"/>
      <c r="E14" s="300"/>
      <c r="F14" s="301"/>
      <c r="G14" s="59"/>
      <c r="H14" s="302">
        <f>F14*G14</f>
        <v>0</v>
      </c>
    </row>
    <row r="15" ht="22.5" customHeight="1">
      <c r="A15" s="303"/>
      <c r="B15" s="304"/>
      <c r="C15" s="304"/>
      <c r="D15" s="303"/>
      <c r="E15" s="305"/>
      <c r="F15" s="306"/>
      <c r="G15" s="251"/>
      <c r="H15" s="307">
        <f>F15*G15</f>
        <v>0</v>
      </c>
    </row>
    <row r="16" ht="22.5" customHeight="1">
      <c r="A16" s="299"/>
      <c r="B16" s="68"/>
      <c r="C16" s="68"/>
      <c r="D16" s="62"/>
      <c r="E16" s="300"/>
      <c r="F16" s="301"/>
      <c r="G16" s="59"/>
      <c r="H16" s="302">
        <f>F16*G16</f>
        <v>0</v>
      </c>
    </row>
    <row r="17" ht="22.5" customHeight="1">
      <c r="A17" s="303"/>
      <c r="B17" s="304"/>
      <c r="C17" s="304"/>
      <c r="D17" s="303"/>
      <c r="E17" s="305"/>
      <c r="F17" s="306"/>
      <c r="G17" s="251"/>
      <c r="H17" s="307">
        <f>F17*G17</f>
        <v>0</v>
      </c>
    </row>
    <row r="18" ht="22.5" customHeight="1">
      <c r="A18" s="299"/>
      <c r="B18" s="68"/>
      <c r="C18" s="68"/>
      <c r="D18" s="62"/>
      <c r="E18" s="300"/>
      <c r="F18" s="301"/>
      <c r="G18" s="59"/>
      <c r="H18" s="302">
        <f>F18*G18</f>
        <v>0</v>
      </c>
    </row>
    <row r="19" ht="22.5" customHeight="1">
      <c r="A19" s="303"/>
      <c r="B19" s="304"/>
      <c r="C19" s="304"/>
      <c r="D19" s="303"/>
      <c r="E19" s="305"/>
      <c r="F19" s="306"/>
      <c r="G19" s="251"/>
      <c r="H19" s="307">
        <f>F19*G19</f>
        <v>0</v>
      </c>
    </row>
    <row r="20" ht="22.5" customHeight="1">
      <c r="A20" s="299"/>
      <c r="B20" s="68"/>
      <c r="C20" s="68"/>
      <c r="D20" s="62"/>
      <c r="E20" s="300"/>
      <c r="F20" s="301"/>
      <c r="G20" s="59"/>
      <c r="H20" s="302">
        <f>F20*G20</f>
        <v>0</v>
      </c>
    </row>
    <row r="21" ht="22.5" customHeight="1">
      <c r="A21" s="303"/>
      <c r="B21" s="304"/>
      <c r="C21" s="304"/>
      <c r="D21" s="303"/>
      <c r="E21" s="305"/>
      <c r="F21" s="306"/>
      <c r="G21" s="251"/>
      <c r="H21" s="307">
        <f>F21*G21</f>
        <v>0</v>
      </c>
    </row>
    <row r="22" ht="22.5" customHeight="1">
      <c r="A22" s="299"/>
      <c r="B22" s="68"/>
      <c r="C22" s="68"/>
      <c r="D22" s="62"/>
      <c r="E22" s="300"/>
      <c r="F22" s="301"/>
      <c r="G22" s="59"/>
      <c r="H22" s="302">
        <f>F22*G22</f>
        <v>0</v>
      </c>
    </row>
    <row r="23" ht="22.5" customHeight="1">
      <c r="A23" s="303"/>
      <c r="B23" s="304"/>
      <c r="C23" s="304"/>
      <c r="D23" s="303"/>
      <c r="E23" s="305"/>
      <c r="F23" s="306"/>
      <c r="G23" s="251"/>
      <c r="H23" s="307">
        <f>F23*G23</f>
        <v>0</v>
      </c>
    </row>
    <row r="24" ht="22.5" customHeight="1">
      <c r="A24" s="299"/>
      <c r="B24" s="68"/>
      <c r="C24" s="68"/>
      <c r="D24" s="62"/>
      <c r="E24" s="300"/>
      <c r="F24" s="301"/>
      <c r="G24" s="59"/>
      <c r="H24" s="302">
        <f>F24*G24</f>
        <v>0</v>
      </c>
    </row>
    <row r="25" ht="22.5" customHeight="1">
      <c r="A25" s="303"/>
      <c r="B25" s="304"/>
      <c r="C25" s="304"/>
      <c r="D25" s="303"/>
      <c r="E25" s="305"/>
      <c r="F25" s="306"/>
      <c r="G25" s="251"/>
      <c r="H25" s="307">
        <f>F25*G25</f>
        <v>0</v>
      </c>
    </row>
    <row r="26" ht="22.5" customHeight="1">
      <c r="A26" s="299"/>
      <c r="B26" s="68"/>
      <c r="C26" s="68"/>
      <c r="D26" s="62"/>
      <c r="E26" s="300"/>
      <c r="F26" s="301"/>
      <c r="G26" s="59"/>
      <c r="H26" s="302">
        <f>F26*G26</f>
        <v>0</v>
      </c>
    </row>
    <row r="27" ht="22.5" customHeight="1">
      <c r="A27" s="303"/>
      <c r="B27" s="304"/>
      <c r="C27" s="304"/>
      <c r="D27" s="303"/>
      <c r="E27" s="305"/>
      <c r="F27" s="306"/>
      <c r="G27" s="251"/>
      <c r="H27" s="307">
        <f>F27*G27</f>
        <v>0</v>
      </c>
    </row>
    <row r="28" ht="22.5" customHeight="1">
      <c r="A28" s="299"/>
      <c r="B28" s="68"/>
      <c r="C28" s="68"/>
      <c r="D28" s="62"/>
      <c r="E28" s="300"/>
      <c r="F28" s="301"/>
      <c r="G28" s="59"/>
      <c r="H28" s="302">
        <f>F28*G28</f>
        <v>0</v>
      </c>
    </row>
    <row r="29" ht="22.5" customHeight="1">
      <c r="A29" s="303"/>
      <c r="B29" s="304"/>
      <c r="C29" s="304"/>
      <c r="D29" s="303"/>
      <c r="E29" s="305"/>
      <c r="F29" s="306"/>
      <c r="G29" s="251"/>
      <c r="H29" s="307">
        <f>F29*G29</f>
        <v>0</v>
      </c>
    </row>
    <row r="30" ht="22.5" customHeight="1">
      <c r="A30" s="299"/>
      <c r="B30" s="68"/>
      <c r="C30" s="68"/>
      <c r="D30" s="62"/>
      <c r="E30" s="300"/>
      <c r="F30" s="301"/>
      <c r="G30" s="59"/>
      <c r="H30" s="302">
        <f>F30*G30</f>
        <v>0</v>
      </c>
    </row>
    <row r="31" ht="22.5" customHeight="1">
      <c r="A31" s="303"/>
      <c r="B31" s="304"/>
      <c r="C31" s="304"/>
      <c r="D31" s="303"/>
      <c r="E31" s="305"/>
      <c r="F31" s="306"/>
      <c r="G31" s="251"/>
      <c r="H31" s="307">
        <f>F31*G31</f>
        <v>0</v>
      </c>
    </row>
    <row r="32" ht="22.5" customHeight="1">
      <c r="A32" s="299"/>
      <c r="B32" s="68"/>
      <c r="C32" s="68"/>
      <c r="D32" s="62"/>
      <c r="E32" s="300"/>
      <c r="F32" s="301"/>
      <c r="G32" s="59"/>
      <c r="H32" s="302">
        <f>F32*G32</f>
        <v>0</v>
      </c>
    </row>
    <row r="33" ht="22.5" customHeight="1">
      <c r="A33" s="303"/>
      <c r="B33" s="304"/>
      <c r="C33" s="304"/>
      <c r="D33" s="303"/>
      <c r="E33" s="305"/>
      <c r="F33" s="306"/>
      <c r="G33" s="251"/>
      <c r="H33" s="307">
        <f>F33*G33</f>
        <v>0</v>
      </c>
    </row>
    <row r="34" ht="22.5" customHeight="1">
      <c r="A34" s="299"/>
      <c r="B34" s="68"/>
      <c r="C34" s="68"/>
      <c r="D34" s="62"/>
      <c r="E34" s="300"/>
      <c r="F34" s="301"/>
      <c r="G34" s="59"/>
      <c r="H34" s="302">
        <f>F34*G34</f>
        <v>0</v>
      </c>
    </row>
    <row r="35" ht="22.5" customHeight="1">
      <c r="A35" s="303"/>
      <c r="B35" s="304"/>
      <c r="C35" s="304"/>
      <c r="D35" s="303"/>
      <c r="E35" s="305"/>
      <c r="F35" s="306"/>
      <c r="G35" s="251"/>
      <c r="H35" s="307">
        <f>F35*G35</f>
        <v>0</v>
      </c>
    </row>
    <row r="36" ht="22.5" customHeight="1">
      <c r="A36" s="299"/>
      <c r="B36" s="68"/>
      <c r="C36" s="68"/>
      <c r="D36" s="62"/>
      <c r="E36" s="300"/>
      <c r="F36" s="301"/>
      <c r="G36" s="59"/>
      <c r="H36" s="302">
        <f>F36*G36</f>
        <v>0</v>
      </c>
    </row>
    <row r="37" ht="22.5" customHeight="1">
      <c r="A37" s="303"/>
      <c r="B37" s="304"/>
      <c r="C37" s="304"/>
      <c r="D37" s="303"/>
      <c r="E37" s="305"/>
      <c r="F37" s="306"/>
      <c r="G37" s="251"/>
      <c r="H37" s="307">
        <f>F37*G37</f>
        <v>0</v>
      </c>
    </row>
    <row r="38" ht="22.5" customHeight="1">
      <c r="A38" s="299"/>
      <c r="B38" s="68"/>
      <c r="C38" s="68"/>
      <c r="D38" s="62"/>
      <c r="E38" s="300"/>
      <c r="F38" s="301"/>
      <c r="G38" s="59"/>
      <c r="H38" s="302">
        <f>F38*G38</f>
        <v>0</v>
      </c>
    </row>
    <row r="39" ht="22.5" customHeight="1">
      <c r="A39" s="303"/>
      <c r="B39" s="304"/>
      <c r="C39" s="304"/>
      <c r="D39" s="303"/>
      <c r="E39" s="305"/>
      <c r="F39" s="306"/>
      <c r="G39" s="251"/>
      <c r="H39" s="307">
        <f>F39*G39</f>
        <v>0</v>
      </c>
    </row>
    <row r="40" ht="22.5" customHeight="1">
      <c r="A40" s="299"/>
      <c r="B40" s="68"/>
      <c r="C40" s="68"/>
      <c r="D40" s="62"/>
      <c r="E40" s="300"/>
      <c r="F40" s="301"/>
      <c r="G40" s="59"/>
      <c r="H40" s="302">
        <f>F40*G40</f>
        <v>0</v>
      </c>
    </row>
    <row r="41" ht="22.5" customHeight="1">
      <c r="A41" s="303"/>
      <c r="B41" s="304"/>
      <c r="C41" s="304"/>
      <c r="D41" s="303"/>
      <c r="E41" s="305"/>
      <c r="F41" s="306"/>
      <c r="G41" s="251"/>
      <c r="H41" s="307">
        <f>F41*G41</f>
        <v>0</v>
      </c>
    </row>
    <row r="42" ht="22.5" customHeight="1">
      <c r="A42" s="299"/>
      <c r="B42" s="68"/>
      <c r="C42" s="68"/>
      <c r="D42" s="62"/>
      <c r="E42" s="300"/>
      <c r="F42" s="301"/>
      <c r="G42" s="59"/>
      <c r="H42" s="302">
        <f>F42*G42</f>
        <v>0</v>
      </c>
    </row>
    <row r="43" ht="22.5" customHeight="1">
      <c r="A43" s="303"/>
      <c r="B43" s="304"/>
      <c r="C43" s="304"/>
      <c r="D43" s="303"/>
      <c r="E43" s="305"/>
      <c r="F43" s="306"/>
      <c r="G43" s="251"/>
      <c r="H43" s="307">
        <f>F43*G43</f>
        <v>0</v>
      </c>
    </row>
    <row r="44" ht="22.5" customHeight="1">
      <c r="A44" s="299"/>
      <c r="B44" s="68"/>
      <c r="C44" s="68"/>
      <c r="D44" s="62"/>
      <c r="E44" s="300"/>
      <c r="F44" s="301"/>
      <c r="G44" s="59"/>
      <c r="H44" s="302">
        <f>F44*G44</f>
        <v>0</v>
      </c>
    </row>
    <row r="45" ht="22.5" customHeight="1">
      <c r="A45" s="303"/>
      <c r="B45" s="304"/>
      <c r="C45" s="304"/>
      <c r="D45" s="303"/>
      <c r="E45" s="305"/>
      <c r="F45" s="306"/>
      <c r="G45" s="251"/>
      <c r="H45" s="307">
        <f>F45*G45</f>
        <v>0</v>
      </c>
    </row>
    <row r="46" ht="22.5" customHeight="1">
      <c r="A46" s="299"/>
      <c r="B46" s="68"/>
      <c r="C46" s="68"/>
      <c r="D46" s="62"/>
      <c r="E46" s="300"/>
      <c r="F46" s="301"/>
      <c r="G46" s="59"/>
      <c r="H46" s="302">
        <f>F46*G46</f>
        <v>0</v>
      </c>
    </row>
    <row r="47" ht="22.5" customHeight="1">
      <c r="A47" s="303"/>
      <c r="B47" s="304"/>
      <c r="C47" s="304"/>
      <c r="D47" s="303"/>
      <c r="E47" s="305"/>
      <c r="F47" s="306"/>
      <c r="G47" s="251"/>
      <c r="H47" s="307">
        <f>F47*G47</f>
        <v>0</v>
      </c>
    </row>
    <row r="48" ht="22.5" customHeight="1">
      <c r="A48" s="299"/>
      <c r="B48" s="68"/>
      <c r="C48" s="68"/>
      <c r="D48" s="62"/>
      <c r="E48" s="300"/>
      <c r="F48" s="301"/>
      <c r="G48" s="59"/>
      <c r="H48" s="302">
        <f>F48*G48</f>
        <v>0</v>
      </c>
    </row>
    <row r="49" ht="22.5" customHeight="1">
      <c r="A49" s="303"/>
      <c r="B49" s="304"/>
      <c r="C49" s="304"/>
      <c r="D49" s="303"/>
      <c r="E49" s="305"/>
      <c r="F49" s="306"/>
      <c r="G49" s="251"/>
      <c r="H49" s="307">
        <f>F49*G49</f>
        <v>0</v>
      </c>
    </row>
    <row r="50" ht="22.5" customHeight="1">
      <c r="A50" s="299"/>
      <c r="B50" s="68"/>
      <c r="C50" s="68"/>
      <c r="D50" s="62"/>
      <c r="E50" s="300"/>
      <c r="F50" s="301"/>
      <c r="G50" s="59"/>
      <c r="H50" s="302">
        <f>F50*G50</f>
        <v>0</v>
      </c>
    </row>
    <row r="51" ht="22.5" customHeight="1">
      <c r="A51" s="303"/>
      <c r="B51" s="304"/>
      <c r="C51" s="304"/>
      <c r="D51" s="303"/>
      <c r="E51" s="305"/>
      <c r="F51" s="306"/>
      <c r="G51" s="251"/>
      <c r="H51" s="307">
        <f>F51*G51</f>
        <v>0</v>
      </c>
    </row>
    <row r="52" ht="22.5" customHeight="1">
      <c r="A52" s="299"/>
      <c r="B52" s="68"/>
      <c r="C52" s="68"/>
      <c r="D52" s="62"/>
      <c r="E52" s="300"/>
      <c r="F52" s="301"/>
      <c r="G52" s="59"/>
      <c r="H52" s="302">
        <f>F52*G52</f>
        <v>0</v>
      </c>
    </row>
    <row r="53" ht="22.5" customHeight="1">
      <c r="A53" s="303"/>
      <c r="B53" s="304"/>
      <c r="C53" s="304"/>
      <c r="D53" s="303"/>
      <c r="E53" s="305"/>
      <c r="F53" s="306"/>
      <c r="G53" s="251"/>
      <c r="H53" s="307">
        <f>F53*G53</f>
        <v>0</v>
      </c>
    </row>
    <row r="54" ht="22.5" customHeight="1">
      <c r="A54" s="299"/>
      <c r="B54" s="68"/>
      <c r="C54" s="68"/>
      <c r="D54" s="62"/>
      <c r="E54" s="300"/>
      <c r="F54" s="301"/>
      <c r="G54" s="59"/>
      <c r="H54" s="302">
        <f>F54*G54</f>
        <v>0</v>
      </c>
    </row>
    <row r="55" ht="22.5" customHeight="1">
      <c r="A55" s="303"/>
      <c r="B55" s="304"/>
      <c r="C55" s="304"/>
      <c r="D55" s="303"/>
      <c r="E55" s="305"/>
      <c r="F55" s="306"/>
      <c r="G55" s="251"/>
      <c r="H55" s="307">
        <f>F55*G55</f>
        <v>0</v>
      </c>
    </row>
    <row r="56" ht="22.5" customHeight="1">
      <c r="A56" s="299"/>
      <c r="B56" s="68"/>
      <c r="C56" s="68"/>
      <c r="D56" s="62"/>
      <c r="E56" s="300"/>
      <c r="F56" s="301"/>
      <c r="G56" s="59"/>
      <c r="H56" s="302">
        <f>F56*G56</f>
        <v>0</v>
      </c>
    </row>
    <row r="57" ht="22.5" customHeight="1">
      <c r="A57" s="303"/>
      <c r="B57" s="304"/>
      <c r="C57" s="304"/>
      <c r="D57" s="303"/>
      <c r="E57" s="305"/>
      <c r="F57" s="306"/>
      <c r="G57" s="251"/>
      <c r="H57" s="307">
        <f>F57*G57</f>
        <v>0</v>
      </c>
    </row>
    <row r="58" ht="22.5" customHeight="1">
      <c r="A58" s="299"/>
      <c r="B58" s="68"/>
      <c r="C58" s="68"/>
      <c r="D58" s="62"/>
      <c r="E58" s="300"/>
      <c r="F58" s="301"/>
      <c r="G58" s="59"/>
      <c r="H58" s="302">
        <f>F58*G58</f>
        <v>0</v>
      </c>
    </row>
    <row r="59" ht="22.5" customHeight="1">
      <c r="A59" s="303"/>
      <c r="B59" s="304"/>
      <c r="C59" s="304"/>
      <c r="D59" s="303"/>
      <c r="E59" s="305"/>
      <c r="F59" s="306"/>
      <c r="G59" s="251"/>
      <c r="H59" s="307">
        <f>F59*G59</f>
        <v>0</v>
      </c>
    </row>
    <row r="60" ht="22.5" customHeight="1">
      <c r="A60" s="299"/>
      <c r="B60" s="68"/>
      <c r="C60" s="68"/>
      <c r="D60" s="62"/>
      <c r="E60" s="300"/>
      <c r="F60" s="301"/>
      <c r="G60" s="59"/>
      <c r="H60" s="302">
        <f>F60*G60</f>
        <v>0</v>
      </c>
    </row>
    <row r="61" ht="22.5" customHeight="1">
      <c r="A61" s="303"/>
      <c r="B61" s="304"/>
      <c r="C61" s="304"/>
      <c r="D61" s="303"/>
      <c r="E61" s="305"/>
      <c r="F61" s="306"/>
      <c r="G61" s="251"/>
      <c r="H61" s="307">
        <f>F61*G61</f>
        <v>0</v>
      </c>
    </row>
    <row r="62" ht="22.5" customHeight="1">
      <c r="A62" s="299"/>
      <c r="B62" s="68"/>
      <c r="C62" s="68"/>
      <c r="D62" s="62"/>
      <c r="E62" s="300"/>
      <c r="F62" s="301"/>
      <c r="G62" s="59"/>
      <c r="H62" s="302">
        <f>F62*G62</f>
        <v>0</v>
      </c>
    </row>
    <row r="63" ht="22.5" customHeight="1">
      <c r="A63" s="303"/>
      <c r="B63" s="304"/>
      <c r="C63" s="304"/>
      <c r="D63" s="303"/>
      <c r="E63" s="305"/>
      <c r="F63" s="306"/>
      <c r="G63" s="251"/>
      <c r="H63" s="307">
        <f>F63*G63</f>
        <v>0</v>
      </c>
    </row>
    <row r="64" ht="22.5" customHeight="1">
      <c r="A64" s="299"/>
      <c r="B64" s="68"/>
      <c r="C64" s="68"/>
      <c r="D64" s="62"/>
      <c r="E64" s="300"/>
      <c r="F64" s="301"/>
      <c r="G64" s="59"/>
      <c r="H64" s="302">
        <f>F64*G64</f>
        <v>0</v>
      </c>
    </row>
    <row r="65" ht="22.5" customHeight="1">
      <c r="A65" s="303"/>
      <c r="B65" s="304"/>
      <c r="C65" s="304"/>
      <c r="D65" s="303"/>
      <c r="E65" s="305"/>
      <c r="F65" s="306"/>
      <c r="G65" s="251"/>
      <c r="H65" s="307">
        <f>F65*G65</f>
        <v>0</v>
      </c>
    </row>
    <row r="66" ht="22.5" customHeight="1">
      <c r="A66" s="299"/>
      <c r="B66" s="68"/>
      <c r="C66" s="68"/>
      <c r="D66" s="62"/>
      <c r="E66" s="300"/>
      <c r="F66" s="301"/>
      <c r="G66" s="59"/>
      <c r="H66" s="302">
        <f>F66*G66</f>
        <v>0</v>
      </c>
    </row>
    <row r="67" ht="22.5" customHeight="1">
      <c r="A67" s="303"/>
      <c r="B67" s="304"/>
      <c r="C67" s="304"/>
      <c r="D67" s="303"/>
      <c r="E67" s="305"/>
      <c r="F67" s="306"/>
      <c r="G67" s="251"/>
      <c r="H67" s="307">
        <f>F67*G67</f>
        <v>0</v>
      </c>
    </row>
    <row r="68" ht="22.5" customHeight="1">
      <c r="A68" s="299"/>
      <c r="B68" s="68"/>
      <c r="C68" s="68"/>
      <c r="D68" s="62"/>
      <c r="E68" s="300"/>
      <c r="F68" s="301"/>
      <c r="G68" s="59"/>
      <c r="H68" s="302">
        <f>F68*G68</f>
        <v>0</v>
      </c>
    </row>
    <row r="69" ht="22.5" customHeight="1">
      <c r="A69" s="303"/>
      <c r="B69" s="304"/>
      <c r="C69" s="304"/>
      <c r="D69" s="303"/>
      <c r="E69" s="305"/>
      <c r="F69" s="306"/>
      <c r="G69" s="251"/>
      <c r="H69" s="307">
        <f>F69*G69</f>
        <v>0</v>
      </c>
    </row>
    <row r="70" ht="22.5" customHeight="1">
      <c r="A70" s="299"/>
      <c r="B70" s="68"/>
      <c r="C70" s="68"/>
      <c r="D70" s="62"/>
      <c r="E70" s="300"/>
      <c r="F70" s="301"/>
      <c r="G70" s="59"/>
      <c r="H70" s="302">
        <f>F70*G70</f>
        <v>0</v>
      </c>
    </row>
    <row r="71" ht="22.5" customHeight="1">
      <c r="A71" s="303"/>
      <c r="B71" s="304"/>
      <c r="C71" s="304"/>
      <c r="D71" s="303"/>
      <c r="E71" s="305"/>
      <c r="F71" s="306"/>
      <c r="G71" s="251"/>
      <c r="H71" s="307">
        <f>F71*G71</f>
        <v>0</v>
      </c>
    </row>
    <row r="72" ht="22.5" customHeight="1">
      <c r="A72" s="299"/>
      <c r="B72" s="68"/>
      <c r="C72" s="68"/>
      <c r="D72" s="62"/>
      <c r="E72" s="300"/>
      <c r="F72" s="301"/>
      <c r="G72" s="59"/>
      <c r="H72" s="302">
        <f>F72*G72</f>
        <v>0</v>
      </c>
    </row>
    <row r="73" ht="22.5" customHeight="1">
      <c r="A73" s="303"/>
      <c r="B73" s="304"/>
      <c r="C73" s="304"/>
      <c r="D73" s="303"/>
      <c r="E73" s="305"/>
      <c r="F73" s="306"/>
      <c r="G73" s="251"/>
      <c r="H73" s="307">
        <f>F73*G73</f>
        <v>0</v>
      </c>
    </row>
    <row r="74" ht="22.5" customHeight="1">
      <c r="A74" s="299"/>
      <c r="B74" s="68"/>
      <c r="C74" s="68"/>
      <c r="D74" s="62"/>
      <c r="E74" s="300"/>
      <c r="F74" s="301"/>
      <c r="G74" s="59"/>
      <c r="H74" s="302">
        <f>F74*G74</f>
        <v>0</v>
      </c>
    </row>
    <row r="75" ht="22.5" customHeight="1">
      <c r="A75" s="303"/>
      <c r="B75" s="304"/>
      <c r="C75" s="304"/>
      <c r="D75" s="303"/>
      <c r="E75" s="305"/>
      <c r="F75" s="306"/>
      <c r="G75" s="251"/>
      <c r="H75" s="307">
        <f>F75*G75</f>
        <v>0</v>
      </c>
    </row>
    <row r="76" ht="22.5" customHeight="1">
      <c r="A76" s="299"/>
      <c r="B76" s="68"/>
      <c r="C76" s="68"/>
      <c r="D76" s="62"/>
      <c r="E76" s="300"/>
      <c r="F76" s="301"/>
      <c r="G76" s="59"/>
      <c r="H76" s="302">
        <f>F76*G76</f>
        <v>0</v>
      </c>
    </row>
    <row r="77" ht="22.5" customHeight="1">
      <c r="A77" s="303"/>
      <c r="B77" s="304"/>
      <c r="C77" s="304"/>
      <c r="D77" s="303"/>
      <c r="E77" s="305"/>
      <c r="F77" s="306"/>
      <c r="G77" s="251"/>
      <c r="H77" s="307">
        <f>F77*G77</f>
        <v>0</v>
      </c>
    </row>
    <row r="78" ht="22.5" customHeight="1">
      <c r="A78" s="299"/>
      <c r="B78" s="68"/>
      <c r="C78" s="68"/>
      <c r="D78" s="62"/>
      <c r="E78" s="300"/>
      <c r="F78" s="301"/>
      <c r="G78" s="59"/>
      <c r="H78" s="302">
        <f>F78*G78</f>
        <v>0</v>
      </c>
    </row>
    <row r="79" ht="22.5" customHeight="1">
      <c r="A79" s="303"/>
      <c r="B79" s="304"/>
      <c r="C79" s="304"/>
      <c r="D79" s="303"/>
      <c r="E79" s="305"/>
      <c r="F79" s="306"/>
      <c r="G79" s="251"/>
      <c r="H79" s="307">
        <f>F79*G79</f>
        <v>0</v>
      </c>
    </row>
    <row r="80" ht="22.5" customHeight="1">
      <c r="A80" s="299"/>
      <c r="B80" s="68"/>
      <c r="C80" s="68"/>
      <c r="D80" s="62"/>
      <c r="E80" s="300"/>
      <c r="F80" s="301"/>
      <c r="G80" s="59"/>
      <c r="H80" s="302">
        <f>F80*G80</f>
        <v>0</v>
      </c>
    </row>
    <row r="81" ht="22.5" customHeight="1">
      <c r="A81" s="303"/>
      <c r="B81" s="304"/>
      <c r="C81" s="304"/>
      <c r="D81" s="303"/>
      <c r="E81" s="305"/>
      <c r="F81" s="306"/>
      <c r="G81" s="251"/>
      <c r="H81" s="307">
        <f>F81*G81</f>
        <v>0</v>
      </c>
    </row>
    <row r="82" ht="22.5" customHeight="1">
      <c r="A82" s="299"/>
      <c r="B82" s="68"/>
      <c r="C82" s="68"/>
      <c r="D82" s="62"/>
      <c r="E82" s="300"/>
      <c r="F82" s="301"/>
      <c r="G82" s="59"/>
      <c r="H82" s="302">
        <f>F82*G82</f>
        <v>0</v>
      </c>
    </row>
    <row r="83" ht="22.5" customHeight="1">
      <c r="A83" s="303"/>
      <c r="B83" s="304"/>
      <c r="C83" s="304"/>
      <c r="D83" s="303"/>
      <c r="E83" s="305"/>
      <c r="F83" s="306"/>
      <c r="G83" s="251"/>
      <c r="H83" s="307">
        <f>F83*G83</f>
        <v>0</v>
      </c>
    </row>
    <row r="84" ht="22.5" customHeight="1">
      <c r="A84" s="299"/>
      <c r="B84" s="68"/>
      <c r="C84" s="68"/>
      <c r="D84" s="62"/>
      <c r="E84" s="300"/>
      <c r="F84" s="301"/>
      <c r="G84" s="59"/>
      <c r="H84" s="302">
        <f>F84*G84</f>
        <v>0</v>
      </c>
    </row>
    <row r="85" ht="22.5" customHeight="1">
      <c r="A85" s="303"/>
      <c r="B85" s="304"/>
      <c r="C85" s="304"/>
      <c r="D85" s="303"/>
      <c r="E85" s="305"/>
      <c r="F85" s="306"/>
      <c r="G85" s="251"/>
      <c r="H85" s="307">
        <f>F85*G85</f>
        <v>0</v>
      </c>
    </row>
    <row r="86" ht="22.5" customHeight="1">
      <c r="A86" s="299"/>
      <c r="B86" s="68"/>
      <c r="C86" s="68"/>
      <c r="D86" s="62"/>
      <c r="E86" s="300"/>
      <c r="F86" s="301"/>
      <c r="G86" s="59"/>
      <c r="H86" s="302">
        <f>F86*G86</f>
        <v>0</v>
      </c>
    </row>
    <row r="87" ht="22.5" customHeight="1">
      <c r="A87" s="303"/>
      <c r="B87" s="304"/>
      <c r="C87" s="304"/>
      <c r="D87" s="303"/>
      <c r="E87" s="305"/>
      <c r="F87" s="306"/>
      <c r="G87" s="251"/>
      <c r="H87" s="307">
        <f>F87*G87</f>
        <v>0</v>
      </c>
    </row>
    <row r="88" ht="22.5" customHeight="1">
      <c r="A88" s="299"/>
      <c r="B88" s="68"/>
      <c r="C88" s="68"/>
      <c r="D88" s="62"/>
      <c r="E88" s="300"/>
      <c r="F88" s="301"/>
      <c r="G88" s="59"/>
      <c r="H88" s="302">
        <f>F88*G88</f>
        <v>0</v>
      </c>
    </row>
    <row r="89" ht="22.5" customHeight="1">
      <c r="A89" s="303"/>
      <c r="B89" s="304"/>
      <c r="C89" s="304"/>
      <c r="D89" s="303"/>
      <c r="E89" s="305"/>
      <c r="F89" s="306"/>
      <c r="G89" s="251"/>
      <c r="H89" s="307">
        <f>F89*G89</f>
        <v>0</v>
      </c>
    </row>
    <row r="90" ht="22.5" customHeight="1">
      <c r="A90" s="299"/>
      <c r="B90" s="68"/>
      <c r="C90" s="68"/>
      <c r="D90" s="62"/>
      <c r="E90" s="300"/>
      <c r="F90" s="301"/>
      <c r="G90" s="59"/>
      <c r="H90" s="302">
        <f>F90*G90</f>
        <v>0</v>
      </c>
    </row>
    <row r="91" ht="22.5" customHeight="1">
      <c r="A91" s="303"/>
      <c r="B91" s="304"/>
      <c r="C91" s="304"/>
      <c r="D91" s="303"/>
      <c r="E91" s="305"/>
      <c r="F91" s="306"/>
      <c r="G91" s="251"/>
      <c r="H91" s="307">
        <f>F91*G91</f>
        <v>0</v>
      </c>
    </row>
    <row r="92" ht="22.5" customHeight="1">
      <c r="A92" s="299"/>
      <c r="B92" s="68"/>
      <c r="C92" s="68"/>
      <c r="D92" s="62"/>
      <c r="E92" s="300"/>
      <c r="F92" s="301"/>
      <c r="G92" s="59"/>
      <c r="H92" s="302">
        <f>F92*G92</f>
        <v>0</v>
      </c>
    </row>
    <row r="93" ht="22.5" customHeight="1">
      <c r="A93" s="303"/>
      <c r="B93" s="304"/>
      <c r="C93" s="304"/>
      <c r="D93" s="303"/>
      <c r="E93" s="305"/>
      <c r="F93" s="306"/>
      <c r="G93" s="251"/>
      <c r="H93" s="307">
        <f>F93*G93</f>
        <v>0</v>
      </c>
    </row>
    <row r="94" ht="22.5" customHeight="1">
      <c r="A94" s="299"/>
      <c r="B94" s="68"/>
      <c r="C94" s="68"/>
      <c r="D94" s="62"/>
      <c r="E94" s="300"/>
      <c r="F94" s="301"/>
      <c r="G94" s="59"/>
      <c r="H94" s="302">
        <f>F94*G94</f>
        <v>0</v>
      </c>
    </row>
    <row r="95" ht="22.5" customHeight="1">
      <c r="A95" s="303"/>
      <c r="B95" s="304"/>
      <c r="C95" s="304"/>
      <c r="D95" s="303"/>
      <c r="E95" s="305"/>
      <c r="F95" s="306"/>
      <c r="G95" s="251"/>
      <c r="H95" s="307">
        <f>F95*G95</f>
        <v>0</v>
      </c>
    </row>
    <row r="96" ht="22.5" customHeight="1">
      <c r="A96" s="299"/>
      <c r="B96" s="68"/>
      <c r="C96" s="68"/>
      <c r="D96" s="62"/>
      <c r="E96" s="300"/>
      <c r="F96" s="301"/>
      <c r="G96" s="59"/>
      <c r="H96" s="302">
        <f>F96*G96</f>
        <v>0</v>
      </c>
    </row>
    <row r="97" ht="22.5" customHeight="1">
      <c r="A97" s="303"/>
      <c r="B97" s="304"/>
      <c r="C97" s="304"/>
      <c r="D97" s="303"/>
      <c r="E97" s="305"/>
      <c r="F97" s="306"/>
      <c r="G97" s="251"/>
      <c r="H97" s="307">
        <f>F97*G97</f>
        <v>0</v>
      </c>
    </row>
    <row r="98" ht="22.5" customHeight="1">
      <c r="A98" s="299"/>
      <c r="B98" s="68"/>
      <c r="C98" s="68"/>
      <c r="D98" s="62"/>
      <c r="E98" s="300"/>
      <c r="F98" s="301"/>
      <c r="G98" s="59"/>
      <c r="H98" s="302">
        <f>F98*G98</f>
        <v>0</v>
      </c>
    </row>
    <row r="99" ht="22.5" customHeight="1">
      <c r="A99" s="303"/>
      <c r="B99" s="304"/>
      <c r="C99" s="304"/>
      <c r="D99" s="303"/>
      <c r="E99" s="305"/>
      <c r="F99" s="306"/>
      <c r="G99" s="251"/>
      <c r="H99" s="307">
        <f>F99*G99</f>
        <v>0</v>
      </c>
    </row>
    <row r="100" ht="22.5" customHeight="1">
      <c r="A100" s="299"/>
      <c r="B100" s="68"/>
      <c r="C100" s="68"/>
      <c r="D100" s="62"/>
      <c r="E100" s="300"/>
      <c r="F100" s="301"/>
      <c r="G100" s="59"/>
      <c r="H100" s="302">
        <f>F100*G100</f>
        <v>0</v>
      </c>
    </row>
    <row r="101" ht="22.5" customHeight="1">
      <c r="A101" s="303"/>
      <c r="B101" s="304"/>
      <c r="C101" s="304"/>
      <c r="D101" s="303"/>
      <c r="E101" s="305"/>
      <c r="F101" s="306"/>
      <c r="G101" s="251"/>
      <c r="H101" s="307">
        <f>F101*G101</f>
        <v>0</v>
      </c>
    </row>
    <row r="102" ht="22.5" customHeight="1">
      <c r="A102" s="299"/>
      <c r="B102" s="68"/>
      <c r="C102" s="68"/>
      <c r="D102" s="62"/>
      <c r="E102" s="300"/>
      <c r="F102" s="301"/>
      <c r="G102" s="59"/>
      <c r="H102" s="302">
        <f>F102*G102</f>
        <v>0</v>
      </c>
    </row>
    <row r="103" ht="22.5" customHeight="1">
      <c r="A103" s="303"/>
      <c r="B103" s="304"/>
      <c r="C103" s="304"/>
      <c r="D103" s="303"/>
      <c r="E103" s="305"/>
      <c r="F103" s="306"/>
      <c r="G103" s="251"/>
      <c r="H103" s="307">
        <f>F103*G103</f>
        <v>0</v>
      </c>
    </row>
    <row r="104" ht="22.5" customHeight="1">
      <c r="A104" s="299"/>
      <c r="B104" s="68"/>
      <c r="C104" s="68"/>
      <c r="D104" s="62"/>
      <c r="E104" s="300"/>
      <c r="F104" s="301"/>
      <c r="G104" s="59"/>
      <c r="H104" s="302">
        <f>F104*G104</f>
        <v>0</v>
      </c>
    </row>
    <row r="105" ht="22.5" customHeight="1">
      <c r="A105" s="303"/>
      <c r="B105" s="304"/>
      <c r="C105" s="304"/>
      <c r="D105" s="303"/>
      <c r="E105" s="305"/>
      <c r="F105" s="306"/>
      <c r="G105" s="251"/>
      <c r="H105" s="307">
        <f>F105*G105</f>
        <v>0</v>
      </c>
    </row>
    <row r="106" ht="22.5" customHeight="1">
      <c r="A106" s="299"/>
      <c r="B106" s="68"/>
      <c r="C106" s="68"/>
      <c r="D106" s="62"/>
      <c r="E106" s="300"/>
      <c r="F106" s="301"/>
      <c r="G106" s="59"/>
      <c r="H106" s="302">
        <f>F106*G106</f>
        <v>0</v>
      </c>
    </row>
    <row r="107" ht="22.5" customHeight="1">
      <c r="A107" s="308"/>
      <c r="B107" s="309"/>
      <c r="C107" s="309"/>
      <c r="D107" s="308"/>
      <c r="E107" s="310"/>
      <c r="F107" s="311"/>
      <c r="G107" s="258"/>
      <c r="H107" s="312">
        <f>F107*G107</f>
        <v>0</v>
      </c>
    </row>
  </sheetData>
  <pageMargins left="0.25" right="0.25" top="0.75" bottom="0.75" header="0.3" footer="0.3"/>
  <pageSetup firstPageNumber="1" fitToHeight="1" fitToWidth="1" scale="5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