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 codeName="{AE6600E7-7A62-396C-DE95-9942FA9DD81E}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 boucherie\Documents\INVENTAIRE\2022\"/>
    </mc:Choice>
  </mc:AlternateContent>
  <xr:revisionPtr revIDLastSave="0" documentId="13_ncr:1_{15C1B102-5096-4BA9-AEB7-8329AAEC5559}" xr6:coauthVersionLast="47" xr6:coauthVersionMax="47" xr10:uidLastSave="{00000000-0000-0000-0000-000000000000}"/>
  <bookViews>
    <workbookView xWindow="-120" yWindow="-120" windowWidth="29040" windowHeight="15840" tabRatio="946" activeTab="3" xr2:uid="{00000000-000D-0000-FFFF-FFFF00000000}"/>
  </bookViews>
  <sheets>
    <sheet name="SOLIDES" sheetId="5" r:id="rId1"/>
    <sheet name="Feuil1" sheetId="20" state="hidden" r:id="rId2"/>
    <sheet name="LIQUIDES" sheetId="4" r:id="rId3"/>
    <sheet name="NON RÉFÉRENCÉS" sheetId="6" r:id="rId4"/>
    <sheet name="Codes articles solides été 2019" sheetId="7" state="hidden" r:id="rId5"/>
    <sheet name="Codes articles liquides été2019" sheetId="16" state="hidden" r:id="rId6"/>
    <sheet name="Trame comptage épicerie" sheetId="8" r:id="rId7"/>
    <sheet name="Trame comptage frais-CAVIA.R" sheetId="9" r:id="rId8"/>
    <sheet name="Trame comptage CAVIA.R" sheetId="12" state="hidden" r:id="rId9"/>
    <sheet name="Trame comptage F-L Vivalya" sheetId="10" r:id="rId10"/>
    <sheet name="Trame comptage frais-Sysco" sheetId="18" r:id="rId11"/>
    <sheet name="Trame comptage surg- Sysco" sheetId="11" r:id="rId12"/>
    <sheet name="Trame comptage Co.dessert-glace" sheetId="17" r:id="rId13"/>
    <sheet name="Trame comptage France boissons" sheetId="13" r:id="rId14"/>
    <sheet name="Trame comptage C10" sheetId="19" r:id="rId15"/>
    <sheet name="Tram comptage distribouch" sheetId="15" r:id="rId16"/>
    <sheet name="Trame comptage cafés" sheetId="14" r:id="rId17"/>
  </sheets>
  <definedNames>
    <definedName name="_xlnm._FilterDatabase" localSheetId="2" hidden="1">LIQUIDES!$A$14:$G$253</definedName>
    <definedName name="_xlnm._FilterDatabase" localSheetId="3" hidden="1">'NON RÉFÉRENCÉS'!$2:$84</definedName>
    <definedName name="_xlnm._FilterDatabase" localSheetId="0" hidden="1">SOLIDES!$A$16:$H$456</definedName>
    <definedName name="_xlnm._FilterDatabase" localSheetId="15" hidden="1">'Tram comptage distribouch'!$A$2:$H$80</definedName>
    <definedName name="_xlnm._FilterDatabase" localSheetId="16" hidden="1">'Trame comptage cafés'!$A$2:$H$45</definedName>
    <definedName name="_xlnm._FilterDatabase" localSheetId="8" hidden="1">'Trame comptage CAVIA.R'!$A$2:$H$2</definedName>
    <definedName name="_xlnm._FilterDatabase" localSheetId="6" hidden="1">'Trame comptage épicerie'!$A$2:$H$91</definedName>
    <definedName name="_xlnm._FilterDatabase" localSheetId="7" hidden="1">'Trame comptage frais-CAVIA.R'!$A$2:$H$67</definedName>
    <definedName name="_xlnm._FilterDatabase" localSheetId="10" hidden="1">'Trame comptage frais-Sysco'!$A$2:$H$72</definedName>
    <definedName name="_xlnm._FilterDatabase" localSheetId="13" hidden="1">'Trame comptage France boissons'!$A$2:$H$138</definedName>
    <definedName name="_xlnm._FilterDatabase" localSheetId="11" hidden="1">'Trame comptage surg- Sysco'!$A$2:$H$69</definedName>
    <definedName name="_xlnm.Print_Titles" localSheetId="2">LIQUIDES!$15:$15</definedName>
    <definedName name="_xlnm.Print_Titles" localSheetId="0">SOLIDES!$16:$16</definedName>
    <definedName name="Segment_FAMILLE">#N/A</definedName>
    <definedName name="Segment_FAMILLE1">#N/A</definedName>
    <definedName name="Segment_FOURNISSEURS">#N/A</definedName>
    <definedName name="Segment_FOURNISSEURS1">#N/A</definedName>
    <definedName name="_xlnm.Print_Area" localSheetId="2">LIQUIDES!$A$14:$H$388</definedName>
    <definedName name="_xlnm.Print_Area" localSheetId="14">'Trame comptage C10'!$A$1:$G$131</definedName>
    <definedName name="_xlnm.Print_Area" localSheetId="16">'Trame comptage cafés'!$A$1:$H$39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8"/>
        <x14:slicerCache r:id="rId19"/>
        <x14:slicerCache r:id="rId20"/>
        <x14:slicerCache r:id="rId2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9" i="5" l="1"/>
  <c r="E66" i="6"/>
  <c r="E81" i="6"/>
  <c r="E80" i="6"/>
  <c r="E78" i="6"/>
  <c r="E77" i="6"/>
  <c r="E76" i="6"/>
  <c r="E75" i="6"/>
  <c r="E74" i="6"/>
  <c r="E73" i="6"/>
  <c r="E72" i="6"/>
  <c r="E71" i="6"/>
  <c r="E70" i="6"/>
  <c r="E69" i="6"/>
  <c r="E68" i="6"/>
  <c r="E63" i="6"/>
  <c r="E42" i="6"/>
  <c r="H178" i="5"/>
  <c r="F360" i="4"/>
  <c r="F182" i="4"/>
  <c r="F181" i="4"/>
  <c r="F180" i="4"/>
  <c r="F179" i="4"/>
  <c r="F177" i="4"/>
  <c r="F176" i="4"/>
  <c r="F173" i="4"/>
  <c r="F170" i="4"/>
  <c r="F167" i="4"/>
  <c r="F152" i="4"/>
  <c r="G205" i="5"/>
  <c r="G414" i="5"/>
  <c r="E30" i="6"/>
  <c r="E62" i="6" l="1"/>
  <c r="E60" i="6"/>
  <c r="E28" i="6"/>
  <c r="E22" i="6"/>
  <c r="E44" i="6"/>
  <c r="E27" i="6"/>
  <c r="E35" i="6"/>
  <c r="E67" i="6"/>
  <c r="E41" i="6" l="1"/>
  <c r="H164" i="5"/>
  <c r="E6" i="6"/>
  <c r="E59" i="6"/>
  <c r="H339" i="5"/>
  <c r="H346" i="5"/>
  <c r="H139" i="5"/>
  <c r="E55" i="6"/>
  <c r="H456" i="5"/>
  <c r="H455" i="5"/>
  <c r="H147" i="5"/>
  <c r="H293" i="5"/>
  <c r="G276" i="5"/>
  <c r="H172" i="5"/>
  <c r="H389" i="5"/>
  <c r="H285" i="5"/>
  <c r="H289" i="5"/>
  <c r="H243" i="5"/>
  <c r="H228" i="5"/>
  <c r="H214" i="5"/>
  <c r="H55" i="5"/>
  <c r="E25" i="6"/>
  <c r="E11" i="6"/>
  <c r="E9" i="6"/>
  <c r="E8" i="6"/>
  <c r="E10" i="6"/>
  <c r="E4" i="6"/>
  <c r="E24" i="6"/>
  <c r="E26" i="6"/>
  <c r="E7" i="6"/>
  <c r="E13" i="6"/>
  <c r="E31" i="6"/>
  <c r="E32" i="6"/>
  <c r="E12" i="6"/>
  <c r="E29" i="6"/>
  <c r="E37" i="6"/>
  <c r="E38" i="6"/>
  <c r="E39" i="6"/>
  <c r="E33" i="6"/>
  <c r="E34" i="6"/>
  <c r="E40" i="6"/>
  <c r="E36" i="6"/>
  <c r="E3" i="6"/>
  <c r="E14" i="6"/>
  <c r="E43" i="6"/>
  <c r="E47" i="6"/>
  <c r="E16" i="6"/>
  <c r="E48" i="6"/>
  <c r="E49" i="6"/>
  <c r="E17" i="6"/>
  <c r="E52" i="6"/>
  <c r="E54" i="6"/>
  <c r="E18" i="6"/>
  <c r="E21" i="6"/>
  <c r="E45" i="6"/>
  <c r="E46" i="6"/>
  <c r="E56" i="6"/>
  <c r="E57" i="6"/>
  <c r="E58" i="6"/>
  <c r="E50" i="6"/>
  <c r="E51" i="6"/>
  <c r="E20" i="6"/>
  <c r="E5" i="6"/>
  <c r="E53" i="6"/>
  <c r="E61" i="6"/>
  <c r="E64" i="6"/>
  <c r="E19" i="6"/>
  <c r="E65" i="6"/>
  <c r="E23" i="6"/>
  <c r="H157" i="5"/>
  <c r="H161" i="5"/>
  <c r="D15" i="6"/>
  <c r="E15" i="6" s="1"/>
  <c r="E79" i="6"/>
  <c r="E82" i="6" l="1"/>
  <c r="H369" i="5" l="1"/>
  <c r="H186" i="4"/>
  <c r="H210" i="4"/>
  <c r="H176" i="4"/>
  <c r="E83" i="6" l="1"/>
  <c r="G80" i="18" l="1"/>
  <c r="Q41" i="14" l="1"/>
  <c r="Q42" i="14"/>
  <c r="Q43" i="14"/>
  <c r="Q44" i="14"/>
  <c r="Q45" i="14"/>
  <c r="G312" i="5" l="1"/>
  <c r="G265" i="5"/>
  <c r="G301" i="5"/>
  <c r="G307" i="5"/>
  <c r="H201" i="5"/>
  <c r="H204" i="5"/>
  <c r="H203" i="5"/>
  <c r="G148" i="5"/>
  <c r="H148" i="5" s="1"/>
  <c r="H140" i="5"/>
  <c r="H122" i="5"/>
  <c r="H112" i="5"/>
  <c r="G110" i="5"/>
  <c r="H110" i="5" s="1"/>
  <c r="G165" i="5"/>
  <c r="H165" i="5" s="1"/>
  <c r="H95" i="5"/>
  <c r="G191" i="4"/>
  <c r="G195" i="4"/>
  <c r="G196" i="4"/>
  <c r="H196" i="4" s="1"/>
  <c r="G188" i="4"/>
  <c r="H188" i="4" s="1"/>
  <c r="G194" i="4"/>
  <c r="H194" i="4" s="1"/>
  <c r="G193" i="4"/>
  <c r="H193" i="4" s="1"/>
  <c r="G192" i="4"/>
  <c r="H192" i="4" s="1"/>
  <c r="G190" i="4"/>
  <c r="H190" i="4" s="1"/>
  <c r="G182" i="4"/>
  <c r="G181" i="4"/>
  <c r="G178" i="4"/>
  <c r="G160" i="4"/>
  <c r="H160" i="4" s="1"/>
  <c r="G180" i="4"/>
  <c r="H180" i="4" s="1"/>
  <c r="G179" i="4"/>
  <c r="G154" i="4"/>
  <c r="H154" i="4" s="1"/>
  <c r="G177" i="4"/>
  <c r="H177" i="4" s="1"/>
  <c r="G168" i="4"/>
  <c r="H168" i="4" s="1"/>
  <c r="G167" i="4"/>
  <c r="H167" i="4" s="1"/>
  <c r="G161" i="4"/>
  <c r="H161" i="4" s="1"/>
  <c r="G165" i="4"/>
  <c r="H165" i="4" s="1"/>
  <c r="G158" i="4"/>
  <c r="H158" i="4" s="1"/>
  <c r="G156" i="4"/>
  <c r="G149" i="4"/>
  <c r="H149" i="4" s="1"/>
  <c r="G159" i="4"/>
  <c r="H159" i="4" s="1"/>
  <c r="G163" i="4"/>
  <c r="H163" i="4" s="1"/>
  <c r="G175" i="4"/>
  <c r="G169" i="4"/>
  <c r="H169" i="4" s="1"/>
  <c r="G170" i="4"/>
  <c r="H170" i="4" s="1"/>
  <c r="G157" i="4"/>
  <c r="H157" i="4" s="1"/>
  <c r="G152" i="4"/>
  <c r="H152" i="4" s="1"/>
  <c r="G173" i="4"/>
  <c r="H173" i="4" s="1"/>
  <c r="G164" i="4"/>
  <c r="G166" i="4"/>
  <c r="G151" i="4"/>
  <c r="G145" i="4"/>
  <c r="G150" i="4"/>
  <c r="H150" i="4" s="1"/>
  <c r="G146" i="4"/>
  <c r="H146" i="4" s="1"/>
  <c r="G153" i="4"/>
  <c r="G162" i="4"/>
  <c r="H162" i="4" s="1"/>
  <c r="G147" i="4"/>
  <c r="H147" i="4" s="1"/>
  <c r="G172" i="4"/>
  <c r="H172" i="4" s="1"/>
  <c r="G249" i="5"/>
  <c r="H249" i="5" s="1"/>
  <c r="G127" i="5"/>
  <c r="H127" i="5" s="1"/>
  <c r="H414" i="5"/>
  <c r="G332" i="5"/>
  <c r="H332" i="5" s="1"/>
  <c r="G335" i="5"/>
  <c r="G224" i="5"/>
  <c r="G282" i="5"/>
  <c r="G244" i="5"/>
  <c r="G213" i="5"/>
  <c r="G304" i="5"/>
  <c r="H304" i="5" s="1"/>
  <c r="G211" i="5"/>
  <c r="H211" i="5" s="1"/>
  <c r="G267" i="5"/>
  <c r="H267" i="5" s="1"/>
  <c r="G277" i="5"/>
  <c r="H277" i="5" s="1"/>
  <c r="G280" i="5"/>
  <c r="H280" i="5" s="1"/>
  <c r="G193" i="5"/>
  <c r="H193" i="5" s="1"/>
  <c r="G174" i="4"/>
  <c r="H174" i="4" s="1"/>
  <c r="H182" i="4"/>
  <c r="H181" i="4"/>
  <c r="H178" i="4"/>
  <c r="H179" i="4"/>
  <c r="H156" i="4"/>
  <c r="H148" i="4"/>
  <c r="H175" i="4"/>
  <c r="H164" i="4"/>
  <c r="H166" i="4"/>
  <c r="H151" i="4"/>
  <c r="H145" i="4"/>
  <c r="H171" i="4"/>
  <c r="H155" i="4"/>
  <c r="H153" i="4"/>
  <c r="H184" i="4"/>
  <c r="H208" i="4"/>
  <c r="H221" i="4"/>
  <c r="H187" i="4"/>
  <c r="H223" i="4"/>
  <c r="H198" i="4"/>
  <c r="H239" i="4"/>
  <c r="H201" i="4"/>
  <c r="H252" i="4"/>
  <c r="H235" i="4"/>
  <c r="H248" i="4"/>
  <c r="H234" i="4"/>
  <c r="H242" i="4"/>
  <c r="H197" i="4"/>
  <c r="H232" i="4"/>
  <c r="H249" i="4"/>
  <c r="H245" i="4"/>
  <c r="H231" i="4"/>
  <c r="H243" i="4"/>
  <c r="H247" i="4"/>
  <c r="H244" i="4"/>
  <c r="H246" i="4"/>
  <c r="H233" i="4"/>
  <c r="H241" i="4"/>
  <c r="H203" i="4"/>
  <c r="H204" i="4"/>
  <c r="H205" i="4"/>
  <c r="H207" i="4"/>
  <c r="H216" i="4"/>
  <c r="H209" i="4"/>
  <c r="H213" i="4"/>
  <c r="H206" i="4"/>
  <c r="H214" i="4"/>
  <c r="H251" i="4"/>
  <c r="H236" i="4"/>
  <c r="H224" i="4"/>
  <c r="H250" i="4"/>
  <c r="H218" i="4"/>
  <c r="H237" i="4"/>
  <c r="H220" i="4"/>
  <c r="H222" i="4"/>
  <c r="H226" i="4"/>
  <c r="H217" i="4"/>
  <c r="H219" i="4"/>
  <c r="H211" i="4"/>
  <c r="H238" i="4"/>
  <c r="H229" i="4"/>
  <c r="H212" i="4"/>
  <c r="H185" i="4"/>
  <c r="H240" i="4"/>
  <c r="H183" i="4"/>
  <c r="H228" i="4"/>
  <c r="H227" i="4"/>
  <c r="H225" i="4"/>
  <c r="H202" i="4"/>
  <c r="H215" i="4"/>
  <c r="H199" i="4"/>
  <c r="H200" i="4"/>
  <c r="H230" i="4"/>
  <c r="H195" i="4"/>
  <c r="H189" i="4"/>
  <c r="H191" i="4"/>
  <c r="H20" i="4"/>
  <c r="H24" i="4"/>
  <c r="H27" i="4"/>
  <c r="H25" i="4"/>
  <c r="H35" i="4"/>
  <c r="H17" i="4"/>
  <c r="H33" i="4"/>
  <c r="H34" i="4"/>
  <c r="H50" i="4"/>
  <c r="H19" i="4"/>
  <c r="H21" i="4"/>
  <c r="H26" i="4"/>
  <c r="H42" i="4"/>
  <c r="H41" i="4"/>
  <c r="H23" i="4"/>
  <c r="H31" i="4"/>
  <c r="H28" i="4"/>
  <c r="H44" i="4"/>
  <c r="H46" i="4"/>
  <c r="H47" i="4"/>
  <c r="H39" i="4"/>
  <c r="H60" i="4"/>
  <c r="H52" i="4"/>
  <c r="H45" i="4"/>
  <c r="H38" i="4"/>
  <c r="H37" i="4"/>
  <c r="H67" i="4"/>
  <c r="H68" i="4"/>
  <c r="H65" i="4"/>
  <c r="H71" i="4"/>
  <c r="H32" i="4"/>
  <c r="H29" i="4"/>
  <c r="H43" i="4"/>
  <c r="H22" i="4"/>
  <c r="H53" i="4"/>
  <c r="H51" i="4"/>
  <c r="H16" i="4"/>
  <c r="H48" i="4"/>
  <c r="H30" i="4"/>
  <c r="H70" i="4"/>
  <c r="H66" i="4"/>
  <c r="H69" i="4"/>
  <c r="H61" i="4"/>
  <c r="H54" i="4"/>
  <c r="H58" i="4"/>
  <c r="H57" i="4"/>
  <c r="H62" i="4"/>
  <c r="H59" i="4"/>
  <c r="H64" i="4"/>
  <c r="H55" i="4"/>
  <c r="H56" i="4"/>
  <c r="H18" i="4"/>
  <c r="H36" i="4"/>
  <c r="H49" i="4"/>
  <c r="H63" i="4"/>
  <c r="H40" i="4"/>
  <c r="H104" i="4"/>
  <c r="H80" i="4"/>
  <c r="H100" i="4"/>
  <c r="H121" i="4"/>
  <c r="H131" i="4"/>
  <c r="H130" i="4"/>
  <c r="H122" i="4"/>
  <c r="H92" i="4"/>
  <c r="H128" i="4"/>
  <c r="H120" i="4"/>
  <c r="H91" i="4"/>
  <c r="H129" i="4"/>
  <c r="H109" i="4"/>
  <c r="H110" i="4"/>
  <c r="H84" i="4"/>
  <c r="H116" i="4"/>
  <c r="H133" i="4"/>
  <c r="H113" i="4"/>
  <c r="H82" i="4"/>
  <c r="H114" i="4"/>
  <c r="H72" i="4"/>
  <c r="H73" i="4"/>
  <c r="H76" i="4"/>
  <c r="H77" i="4"/>
  <c r="H79" i="4"/>
  <c r="H75" i="4"/>
  <c r="H78" i="4"/>
  <c r="H74" i="4"/>
  <c r="H106" i="4"/>
  <c r="H124" i="4"/>
  <c r="H112" i="4"/>
  <c r="H127" i="4"/>
  <c r="H98" i="4"/>
  <c r="H90" i="4"/>
  <c r="H108" i="4"/>
  <c r="H126" i="4"/>
  <c r="H89" i="4"/>
  <c r="H107" i="4"/>
  <c r="H125" i="4"/>
  <c r="H88" i="4"/>
  <c r="H87" i="4"/>
  <c r="H85" i="4"/>
  <c r="H117" i="4"/>
  <c r="H81" i="4"/>
  <c r="H93" i="4"/>
  <c r="H105" i="4"/>
  <c r="H119" i="4"/>
  <c r="H132" i="4"/>
  <c r="H111" i="4"/>
  <c r="H86" i="4"/>
  <c r="H103" i="4"/>
  <c r="H123" i="4"/>
  <c r="H118" i="4"/>
  <c r="H115" i="4"/>
  <c r="H97" i="4"/>
  <c r="H99" i="4"/>
  <c r="H83" i="4"/>
  <c r="H101" i="4"/>
  <c r="H144" i="4"/>
  <c r="H143" i="4"/>
  <c r="H142" i="4"/>
  <c r="H102" i="4"/>
  <c r="H141" i="4"/>
  <c r="H136" i="4"/>
  <c r="H135" i="4"/>
  <c r="H134" i="4"/>
  <c r="H139" i="4"/>
  <c r="H138" i="4"/>
  <c r="H94" i="4"/>
  <c r="H140" i="4"/>
  <c r="H96" i="4"/>
  <c r="H137" i="4"/>
  <c r="H95" i="4"/>
  <c r="H386" i="4"/>
  <c r="H381" i="4"/>
  <c r="H380" i="4"/>
  <c r="H311" i="4"/>
  <c r="H296" i="4"/>
  <c r="H387" i="4"/>
  <c r="H378" i="4"/>
  <c r="H379" i="4"/>
  <c r="H383" i="4"/>
  <c r="H384" i="4"/>
  <c r="H385" i="4"/>
  <c r="H382" i="4"/>
  <c r="H375" i="4"/>
  <c r="H377" i="4"/>
  <c r="H376" i="4"/>
  <c r="H371" i="4"/>
  <c r="H357" i="4"/>
  <c r="H354" i="4"/>
  <c r="H352" i="4"/>
  <c r="H355" i="4"/>
  <c r="H356" i="4"/>
  <c r="H353" i="4"/>
  <c r="H306" i="4"/>
  <c r="H307" i="4"/>
  <c r="H305" i="4"/>
  <c r="H348" i="4"/>
  <c r="H349" i="4"/>
  <c r="H304" i="4"/>
  <c r="H271" i="4"/>
  <c r="H270" i="4"/>
  <c r="H269" i="4"/>
  <c r="H268" i="4"/>
  <c r="H286" i="4"/>
  <c r="H284" i="4"/>
  <c r="H285" i="4"/>
  <c r="H275" i="4"/>
  <c r="H274" i="4"/>
  <c r="H266" i="4"/>
  <c r="H267" i="4"/>
  <c r="H262" i="4"/>
  <c r="H261" i="4"/>
  <c r="H310" i="4"/>
  <c r="H309" i="4"/>
  <c r="H308" i="4"/>
  <c r="H351" i="4"/>
  <c r="H350" i="4"/>
  <c r="H347" i="4"/>
  <c r="H346" i="4"/>
  <c r="H345" i="4"/>
  <c r="H312" i="4"/>
  <c r="H370" i="4"/>
  <c r="H300" i="4"/>
  <c r="H359" i="4"/>
  <c r="H358" i="4"/>
  <c r="H260" i="4"/>
  <c r="H259" i="4"/>
  <c r="H263" i="4"/>
  <c r="H363" i="4"/>
  <c r="H366" i="4"/>
  <c r="H365" i="4"/>
  <c r="H364" i="4"/>
  <c r="H369" i="4"/>
  <c r="H367" i="4"/>
  <c r="H368" i="4"/>
  <c r="H335" i="4"/>
  <c r="H336" i="4"/>
  <c r="H337" i="4"/>
  <c r="H339" i="4"/>
  <c r="H338" i="4"/>
  <c r="H340" i="4"/>
  <c r="H362" i="4"/>
  <c r="H314" i="4"/>
  <c r="H315" i="4"/>
  <c r="H316" i="4"/>
  <c r="H313" i="4"/>
  <c r="H302" i="4"/>
  <c r="H301" i="4"/>
  <c r="H303" i="4"/>
  <c r="H281" i="4"/>
  <c r="H283" i="4"/>
  <c r="H282" i="4"/>
  <c r="H280" i="4"/>
  <c r="H279" i="4"/>
  <c r="H278" i="4"/>
  <c r="H277" i="4"/>
  <c r="H276" i="4"/>
  <c r="H333" i="4"/>
  <c r="H334" i="4"/>
  <c r="H324" i="4"/>
  <c r="H325" i="4"/>
  <c r="H254" i="4"/>
  <c r="H323" i="4"/>
  <c r="H321" i="4"/>
  <c r="H320" i="4"/>
  <c r="H322" i="4"/>
  <c r="H318" i="4"/>
  <c r="H319" i="4"/>
  <c r="H317" i="4"/>
  <c r="H328" i="4"/>
  <c r="H332" i="4"/>
  <c r="H326" i="4"/>
  <c r="H327" i="4"/>
  <c r="H331" i="4"/>
  <c r="H253" i="4"/>
  <c r="H330" i="4"/>
  <c r="H329" i="4"/>
  <c r="H373" i="4"/>
  <c r="H374" i="4"/>
  <c r="H264" i="4"/>
  <c r="H341" i="4"/>
  <c r="H360" i="4"/>
  <c r="H343" i="4"/>
  <c r="H342" i="4"/>
  <c r="H361" i="4"/>
  <c r="H344" i="4"/>
  <c r="H265" i="4"/>
  <c r="H372" i="4"/>
  <c r="H299" i="4"/>
  <c r="H257" i="4"/>
  <c r="H256" i="4"/>
  <c r="H258" i="4"/>
  <c r="H255" i="4"/>
  <c r="H272" i="4"/>
  <c r="H297" i="4"/>
  <c r="H287" i="4"/>
  <c r="H273" i="4"/>
  <c r="H298" i="4"/>
  <c r="H295" i="4"/>
  <c r="H292" i="4"/>
  <c r="H291" i="4"/>
  <c r="H290" i="4"/>
  <c r="H294" i="4"/>
  <c r="H289" i="4"/>
  <c r="H293" i="4"/>
  <c r="H288" i="4"/>
  <c r="H276" i="5"/>
  <c r="H284" i="5"/>
  <c r="H252" i="5"/>
  <c r="H253" i="5"/>
  <c r="H226" i="5"/>
  <c r="H307" i="5"/>
  <c r="H319" i="5"/>
  <c r="H321" i="5"/>
  <c r="H212" i="5"/>
  <c r="H225" i="5"/>
  <c r="H215" i="5"/>
  <c r="H195" i="5"/>
  <c r="H206" i="5"/>
  <c r="H247" i="5"/>
  <c r="H187" i="5"/>
  <c r="H186" i="5"/>
  <c r="H185" i="5"/>
  <c r="H184" i="5"/>
  <c r="H183" i="5"/>
  <c r="H182" i="5"/>
  <c r="H181" i="5"/>
  <c r="H180" i="5"/>
  <c r="H188" i="5"/>
  <c r="H177" i="5"/>
  <c r="H179" i="5"/>
  <c r="H174" i="5"/>
  <c r="H176" i="5"/>
  <c r="H175" i="5"/>
  <c r="H173" i="5"/>
  <c r="H171" i="5"/>
  <c r="H169" i="5"/>
  <c r="H170" i="5"/>
  <c r="H168" i="5"/>
  <c r="H397" i="5"/>
  <c r="H415" i="5"/>
  <c r="H405" i="5"/>
  <c r="H333" i="5"/>
  <c r="H381" i="5"/>
  <c r="H385" i="5"/>
  <c r="H386" i="5"/>
  <c r="H334" i="5"/>
  <c r="H331" i="5"/>
  <c r="H357" i="5"/>
  <c r="H418" i="5"/>
  <c r="H396" i="5"/>
  <c r="H409" i="5"/>
  <c r="H449" i="5"/>
  <c r="H343" i="5"/>
  <c r="H391" i="5"/>
  <c r="H390" i="5"/>
  <c r="H340" i="5"/>
  <c r="H423" i="5"/>
  <c r="H424" i="5"/>
  <c r="H419" i="5"/>
  <c r="H402" i="5"/>
  <c r="H361" i="5"/>
  <c r="H416" i="5"/>
  <c r="H352" i="5"/>
  <c r="H427" i="5"/>
  <c r="H366" i="5"/>
  <c r="H353" i="5"/>
  <c r="H406" i="5"/>
  <c r="H347" i="5"/>
  <c r="H327" i="5"/>
  <c r="H367" i="5"/>
  <c r="H359" i="5"/>
  <c r="H384" i="5"/>
  <c r="H324" i="5"/>
  <c r="H349" i="5"/>
  <c r="H404" i="5"/>
  <c r="H344" i="5"/>
  <c r="H348" i="5"/>
  <c r="H421" i="5"/>
  <c r="H446" i="5"/>
  <c r="H411" i="5"/>
  <c r="H454" i="5"/>
  <c r="H355" i="5"/>
  <c r="H436" i="5"/>
  <c r="H447" i="5"/>
  <c r="H425" i="5"/>
  <c r="H413" i="5"/>
  <c r="H403" i="5"/>
  <c r="H441" i="5"/>
  <c r="H426" i="5"/>
  <c r="H325" i="5"/>
  <c r="H443" i="5"/>
  <c r="H345" i="5"/>
  <c r="H375" i="5"/>
  <c r="H448" i="5"/>
  <c r="H328" i="5"/>
  <c r="H379" i="5"/>
  <c r="H440" i="5"/>
  <c r="H378" i="5"/>
  <c r="H354" i="5"/>
  <c r="H335" i="5"/>
  <c r="H377" i="5"/>
  <c r="H445" i="5"/>
  <c r="H401" i="5"/>
  <c r="H376" i="5"/>
  <c r="H368" i="5"/>
  <c r="H326" i="5"/>
  <c r="H103" i="5"/>
  <c r="H104" i="5"/>
  <c r="H72" i="5"/>
  <c r="H102" i="5"/>
  <c r="H70" i="5"/>
  <c r="H71" i="5"/>
  <c r="H101" i="5"/>
  <c r="H52" i="5"/>
  <c r="H56" i="5"/>
  <c r="H223" i="5"/>
  <c r="H40" i="5"/>
  <c r="H69" i="5"/>
  <c r="H53" i="5"/>
  <c r="H68" i="5"/>
  <c r="H51" i="5"/>
  <c r="H29" i="5"/>
  <c r="H39" i="5"/>
  <c r="H30" i="5"/>
  <c r="H42" i="5"/>
  <c r="H100" i="5"/>
  <c r="H26" i="5"/>
  <c r="H365" i="5"/>
  <c r="H38" i="5"/>
  <c r="H41" i="5"/>
  <c r="H80" i="5"/>
  <c r="H429" i="5"/>
  <c r="H208" i="5"/>
  <c r="H44" i="5"/>
  <c r="H437" i="5"/>
  <c r="H19" i="5"/>
  <c r="H58" i="5"/>
  <c r="H430" i="5"/>
  <c r="H435" i="5"/>
  <c r="H32" i="5"/>
  <c r="H60" i="5"/>
  <c r="H82" i="5"/>
  <c r="H387" i="5"/>
  <c r="H18" i="5"/>
  <c r="H85" i="5"/>
  <c r="H49" i="5"/>
  <c r="H438" i="5"/>
  <c r="H217" i="5"/>
  <c r="H62" i="5"/>
  <c r="H65" i="5"/>
  <c r="H45" i="5"/>
  <c r="H48" i="5"/>
  <c r="H43" i="5"/>
  <c r="H98" i="5"/>
  <c r="H394" i="5"/>
  <c r="H34" i="5"/>
  <c r="H27" i="5"/>
  <c r="H444" i="5"/>
  <c r="H442" i="5"/>
  <c r="H363" i="5"/>
  <c r="H322" i="5"/>
  <c r="H24" i="5"/>
  <c r="H23" i="5"/>
  <c r="H61" i="5"/>
  <c r="H37" i="5"/>
  <c r="H452" i="5"/>
  <c r="H17" i="5"/>
  <c r="H313" i="5"/>
  <c r="H25" i="5"/>
  <c r="H22" i="5"/>
  <c r="H31" i="5"/>
  <c r="H380" i="5"/>
  <c r="H63" i="5"/>
  <c r="H431" i="5"/>
  <c r="H96" i="5"/>
  <c r="H408" i="5"/>
  <c r="H362" i="5"/>
  <c r="H87" i="5"/>
  <c r="H439" i="5"/>
  <c r="H57" i="5"/>
  <c r="H33" i="5"/>
  <c r="H99" i="5"/>
  <c r="H75" i="5"/>
  <c r="H434" i="5"/>
  <c r="H130" i="5"/>
  <c r="H132" i="5"/>
  <c r="H136" i="5"/>
  <c r="H138" i="5"/>
  <c r="H135" i="5"/>
  <c r="H160" i="5"/>
  <c r="H131" i="5"/>
  <c r="H134" i="5"/>
  <c r="H133" i="5"/>
  <c r="H166" i="5"/>
  <c r="H167" i="5"/>
  <c r="H153" i="5"/>
  <c r="H149" i="5"/>
  <c r="H151" i="5"/>
  <c r="H144" i="5"/>
  <c r="H141" i="5"/>
  <c r="H124" i="5"/>
  <c r="H121" i="5"/>
  <c r="H119" i="5"/>
  <c r="H115" i="5"/>
  <c r="H113" i="5"/>
  <c r="H105" i="5"/>
  <c r="H111" i="5"/>
  <c r="H107" i="5"/>
  <c r="H146" i="5"/>
  <c r="H142" i="5"/>
  <c r="H125" i="5"/>
  <c r="H97" i="5"/>
  <c r="H126" i="5"/>
  <c r="H155" i="5"/>
  <c r="H156" i="5"/>
  <c r="H152" i="5"/>
  <c r="H114" i="5"/>
  <c r="H154" i="5"/>
  <c r="H158" i="5"/>
  <c r="H159" i="5"/>
  <c r="H150" i="5"/>
  <c r="H145" i="5"/>
  <c r="H137" i="5"/>
  <c r="H128" i="5"/>
  <c r="H123" i="5"/>
  <c r="H129" i="5"/>
  <c r="H143" i="5"/>
  <c r="H117" i="5"/>
  <c r="H120" i="5"/>
  <c r="H118" i="5"/>
  <c r="H116" i="5"/>
  <c r="H109" i="5"/>
  <c r="H108" i="5"/>
  <c r="H106" i="5"/>
  <c r="H163" i="5"/>
  <c r="H162" i="5"/>
  <c r="H395" i="5"/>
  <c r="H420" i="5"/>
  <c r="H451" i="5"/>
  <c r="H428" i="5"/>
  <c r="H330" i="5"/>
  <c r="H364" i="5"/>
  <c r="H450" i="5"/>
  <c r="H432" i="5"/>
  <c r="H400" i="5"/>
  <c r="H399" i="5"/>
  <c r="H398" i="5"/>
  <c r="H336" i="5"/>
  <c r="H358" i="5"/>
  <c r="H337" i="5"/>
  <c r="H393" i="5"/>
  <c r="H320" i="5"/>
  <c r="H433" i="5"/>
  <c r="H392" i="5"/>
  <c r="H407" i="5"/>
  <c r="H388" i="5"/>
  <c r="H356" i="5"/>
  <c r="H412" i="5"/>
  <c r="H417" i="5"/>
  <c r="H374" i="5"/>
  <c r="H342" i="5"/>
  <c r="H323" i="5"/>
  <c r="H329" i="5"/>
  <c r="H373" i="5"/>
  <c r="H383" i="5"/>
  <c r="H338" i="5"/>
  <c r="H382" i="5"/>
  <c r="H422" i="5"/>
  <c r="H351" i="5"/>
  <c r="H341" i="5"/>
  <c r="H372" i="5"/>
  <c r="H360" i="5"/>
  <c r="H371" i="5"/>
  <c r="H350" i="5"/>
  <c r="H410" i="5"/>
  <c r="H453" i="5"/>
  <c r="H74" i="5"/>
  <c r="H81" i="5"/>
  <c r="H46" i="5"/>
  <c r="H36" i="5"/>
  <c r="H86" i="5"/>
  <c r="H90" i="5"/>
  <c r="H91" i="5"/>
  <c r="H88" i="5"/>
  <c r="H89" i="5"/>
  <c r="H84" i="5"/>
  <c r="H59" i="5"/>
  <c r="H92" i="5"/>
  <c r="H83" i="5"/>
  <c r="H94" i="5"/>
  <c r="H28" i="5"/>
  <c r="H54" i="5"/>
  <c r="H47" i="5"/>
  <c r="H64" i="5"/>
  <c r="H21" i="5"/>
  <c r="H66" i="5"/>
  <c r="H79" i="5"/>
  <c r="H73" i="5"/>
  <c r="H370" i="5"/>
  <c r="H35" i="5"/>
  <c r="H50" i="5"/>
  <c r="H78" i="5"/>
  <c r="H76" i="5"/>
  <c r="H77" i="5"/>
  <c r="H20" i="5"/>
  <c r="H93" i="5"/>
  <c r="H67" i="5"/>
  <c r="H270" i="5"/>
  <c r="H279" i="5"/>
  <c r="H273" i="5"/>
  <c r="H232" i="5"/>
  <c r="H242" i="5"/>
  <c r="H220" i="5"/>
  <c r="H258" i="5"/>
  <c r="H312" i="5"/>
  <c r="H255" i="5"/>
  <c r="H210" i="5"/>
  <c r="H241" i="5"/>
  <c r="H263" i="5"/>
  <c r="H260" i="5"/>
  <c r="H256" i="5"/>
  <c r="H261" i="5"/>
  <c r="H318" i="5"/>
  <c r="H244" i="5"/>
  <c r="H198" i="5"/>
  <c r="H191" i="5"/>
  <c r="H297" i="5"/>
  <c r="H295" i="5"/>
  <c r="H298" i="5"/>
  <c r="H209" i="5"/>
  <c r="H239" i="5"/>
  <c r="H251" i="5"/>
  <c r="H259" i="5"/>
  <c r="H246" i="5"/>
  <c r="H300" i="5"/>
  <c r="H190" i="5"/>
  <c r="H194" i="5"/>
  <c r="H233" i="5"/>
  <c r="H269" i="5"/>
  <c r="H311" i="5"/>
  <c r="H235" i="5"/>
  <c r="H283" i="5"/>
  <c r="H222" i="5"/>
  <c r="H219" i="5"/>
  <c r="H294" i="5"/>
  <c r="H274" i="5"/>
  <c r="H314" i="5"/>
  <c r="H317" i="5"/>
  <c r="H238" i="5"/>
  <c r="H224" i="5"/>
  <c r="H218" i="5"/>
  <c r="H248" i="5"/>
  <c r="H231" i="5"/>
  <c r="H302" i="5"/>
  <c r="H192" i="5"/>
  <c r="H309" i="5"/>
  <c r="H213" i="5"/>
  <c r="H199" i="5"/>
  <c r="H301" i="5"/>
  <c r="H278" i="5"/>
  <c r="H272" i="5"/>
  <c r="H286" i="5"/>
  <c r="H257" i="5"/>
  <c r="H310" i="5"/>
  <c r="H271" i="5"/>
  <c r="H275" i="5"/>
  <c r="H237" i="5"/>
  <c r="H254" i="5"/>
  <c r="H262" i="5"/>
  <c r="H200" i="5"/>
  <c r="H202" i="5"/>
  <c r="H291" i="5"/>
  <c r="H287" i="5"/>
  <c r="H292" i="5"/>
  <c r="H288" i="5"/>
  <c r="H245" i="5"/>
  <c r="H216" i="5"/>
  <c r="H266" i="5"/>
  <c r="H205" i="5"/>
  <c r="H207" i="5"/>
  <c r="H236" i="5"/>
  <c r="H227" i="5"/>
  <c r="H230" i="5"/>
  <c r="H303" i="5"/>
  <c r="H305" i="5"/>
  <c r="H264" i="5"/>
  <c r="H282" i="5"/>
  <c r="H229" i="5"/>
  <c r="H234" i="5"/>
  <c r="H290" i="5"/>
  <c r="H221" i="5"/>
  <c r="H240" i="5"/>
  <c r="H265" i="5"/>
  <c r="H281" i="5"/>
  <c r="H197" i="5"/>
  <c r="H268" i="5"/>
  <c r="H306" i="5"/>
  <c r="H308" i="5"/>
  <c r="H299" i="5"/>
  <c r="H296" i="5"/>
  <c r="H315" i="5"/>
  <c r="H316" i="5"/>
  <c r="H250" i="5"/>
  <c r="H196" i="5"/>
  <c r="E11" i="4" l="1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24" i="12"/>
  <c r="H25" i="12"/>
  <c r="H26" i="12"/>
  <c r="H27" i="12"/>
  <c r="H28" i="12"/>
  <c r="H29" i="12"/>
  <c r="H30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31" i="12"/>
  <c r="H32" i="12"/>
  <c r="H33" i="12"/>
  <c r="H34" i="12"/>
  <c r="H35" i="12"/>
  <c r="H36" i="12"/>
  <c r="H37" i="12"/>
  <c r="H38" i="12"/>
  <c r="H39" i="12"/>
  <c r="H79" i="12"/>
  <c r="H80" i="12"/>
  <c r="H81" i="12"/>
  <c r="H82" i="12"/>
  <c r="H83" i="12"/>
  <c r="H84" i="12"/>
  <c r="H85" i="12"/>
  <c r="H86" i="12"/>
  <c r="H40" i="12"/>
  <c r="H41" i="12"/>
  <c r="H42" i="12"/>
  <c r="H43" i="12"/>
  <c r="H44" i="12"/>
  <c r="H45" i="12"/>
  <c r="H74" i="12"/>
  <c r="H75" i="12"/>
  <c r="H76" i="12"/>
  <c r="H46" i="12"/>
  <c r="H47" i="12"/>
  <c r="H48" i="12"/>
  <c r="H77" i="12"/>
  <c r="H78" i="12"/>
  <c r="H107" i="12" l="1"/>
  <c r="H97" i="12"/>
  <c r="H60" i="12"/>
  <c r="H96" i="12"/>
  <c r="H95" i="12"/>
  <c r="H59" i="12"/>
  <c r="H58" i="12"/>
  <c r="H57" i="12"/>
  <c r="H56" i="12"/>
  <c r="H93" i="12"/>
  <c r="H55" i="12"/>
  <c r="H92" i="12"/>
  <c r="H54" i="12"/>
  <c r="H53" i="12"/>
  <c r="H52" i="12"/>
  <c r="H91" i="12"/>
  <c r="H51" i="12"/>
  <c r="H90" i="12"/>
  <c r="H89" i="12"/>
  <c r="H106" i="12" l="1"/>
  <c r="H105" i="12"/>
  <c r="H104" i="12"/>
  <c r="H103" i="12"/>
  <c r="H102" i="12"/>
  <c r="H101" i="12"/>
  <c r="H100" i="12"/>
  <c r="H99" i="12"/>
  <c r="H98" i="12"/>
  <c r="H94" i="12"/>
  <c r="H50" i="12"/>
  <c r="H49" i="12"/>
  <c r="H88" i="12"/>
  <c r="H87" i="12"/>
  <c r="E12" i="5" l="1"/>
  <c r="E84" i="6" s="1"/>
  <c r="H457" i="5"/>
  <c r="H388" i="4"/>
</calcChain>
</file>

<file path=xl/sharedStrings.xml><?xml version="1.0" encoding="utf-8"?>
<sst xmlns="http://schemas.openxmlformats.org/spreadsheetml/2006/main" count="8227" uniqueCount="1348">
  <si>
    <t>FAMILLE</t>
  </si>
  <si>
    <t>CODE ARTICLE</t>
  </si>
  <si>
    <t>*FACTUR*</t>
  </si>
  <si>
    <t>FOURNISSEURS</t>
  </si>
  <si>
    <t>Prix*</t>
  </si>
  <si>
    <t>QUANTITE</t>
  </si>
  <si>
    <t>VALORISATION</t>
  </si>
  <si>
    <t>UNITE D'INVENTAIRE</t>
  </si>
  <si>
    <t>TARIF HT</t>
  </si>
  <si>
    <t>Total</t>
  </si>
  <si>
    <t>Résultats de votre recherche:</t>
  </si>
  <si>
    <t>RECHERCHE PAR MOT CLÉ:</t>
  </si>
  <si>
    <t>Saisissez votre mot clé et cliquez sur la ligne de résultat désirée pour l'affichée dans la saisie.</t>
  </si>
  <si>
    <t>Libellé article - conditionnement</t>
  </si>
  <si>
    <t>LIBELLE ARTICLE - CONDITIONNEMENT</t>
  </si>
  <si>
    <t xml:space="preserve">                      mot clé en cliquant sur le symbole   </t>
  </si>
  <si>
    <t>tarif*</t>
  </si>
  <si>
    <t>TOTAL INVENTAIRE SOLIDE:</t>
  </si>
  <si>
    <t>TOTAL INVENTAIRE LIQUIDE:</t>
  </si>
  <si>
    <t>Recherche par filtre (famille/fournisseurs)</t>
  </si>
  <si>
    <t>Fournisseurs</t>
  </si>
  <si>
    <t>Code article</t>
  </si>
  <si>
    <t>Famille</t>
  </si>
  <si>
    <t xml:space="preserve">                                                                                              supprimer les filtres activés avant la recherche par mot clé en cliquant sur le symbole</t>
  </si>
  <si>
    <t>BVI040</t>
  </si>
  <si>
    <t>BVI056</t>
  </si>
  <si>
    <t>BVI060</t>
  </si>
  <si>
    <t>BVI058</t>
  </si>
  <si>
    <t>BVI041A</t>
  </si>
  <si>
    <t>BVI052A</t>
  </si>
  <si>
    <t>BVI043A</t>
  </si>
  <si>
    <t>BVI051A</t>
  </si>
  <si>
    <t>BAL04</t>
  </si>
  <si>
    <t>BVI208</t>
  </si>
  <si>
    <t>BVI257</t>
  </si>
  <si>
    <t>BVI248</t>
  </si>
  <si>
    <t>BVI173</t>
  </si>
  <si>
    <t>BVI254</t>
  </si>
  <si>
    <t>BVI250</t>
  </si>
  <si>
    <t>BVI174</t>
  </si>
  <si>
    <t>BVI220</t>
  </si>
  <si>
    <t>BVI221</t>
  </si>
  <si>
    <t>BVI262</t>
  </si>
  <si>
    <t>BDBVI02</t>
  </si>
  <si>
    <t>BVI247</t>
  </si>
  <si>
    <t>BVI309</t>
  </si>
  <si>
    <t>BVI327</t>
  </si>
  <si>
    <t>BVI165</t>
  </si>
  <si>
    <t>BVI170</t>
  </si>
  <si>
    <t>BVI176</t>
  </si>
  <si>
    <t>BVI282</t>
  </si>
  <si>
    <t>BVI283</t>
  </si>
  <si>
    <t>BVI155</t>
  </si>
  <si>
    <t>BVI303</t>
  </si>
  <si>
    <t>BVI302</t>
  </si>
  <si>
    <t>BVI308</t>
  </si>
  <si>
    <t>BVI104</t>
  </si>
  <si>
    <t>BVI102</t>
  </si>
  <si>
    <t>BVI116</t>
  </si>
  <si>
    <t>BVI353</t>
  </si>
  <si>
    <t>BVI404</t>
  </si>
  <si>
    <t>BVI405</t>
  </si>
  <si>
    <t>BAL22</t>
  </si>
  <si>
    <t>BAL27</t>
  </si>
  <si>
    <t>BAL28</t>
  </si>
  <si>
    <t>BAL29</t>
  </si>
  <si>
    <t>BAL31</t>
  </si>
  <si>
    <t>BAL17</t>
  </si>
  <si>
    <t>BAL20</t>
  </si>
  <si>
    <t>BAL32</t>
  </si>
  <si>
    <t>BAL25</t>
  </si>
  <si>
    <t>BAL33</t>
  </si>
  <si>
    <t>BAL34</t>
  </si>
  <si>
    <t>BAL35</t>
  </si>
  <si>
    <t>BVI325</t>
  </si>
  <si>
    <t>BVI255</t>
  </si>
  <si>
    <t>BVI112</t>
  </si>
  <si>
    <t>N01</t>
  </si>
  <si>
    <t>N02</t>
  </si>
  <si>
    <t>N04</t>
  </si>
  <si>
    <t>N11A</t>
  </si>
  <si>
    <t>N13</t>
  </si>
  <si>
    <t>N15</t>
  </si>
  <si>
    <t>N16</t>
  </si>
  <si>
    <t>NS07</t>
  </si>
  <si>
    <t>NS08</t>
  </si>
  <si>
    <t>NS12</t>
  </si>
  <si>
    <t>NS16</t>
  </si>
  <si>
    <t>N07</t>
  </si>
  <si>
    <t>NS04A</t>
  </si>
  <si>
    <t>NS15A</t>
  </si>
  <si>
    <t>NS10</t>
  </si>
  <si>
    <t>N09</t>
  </si>
  <si>
    <t>N10</t>
  </si>
  <si>
    <t>N17</t>
  </si>
  <si>
    <t>N18</t>
  </si>
  <si>
    <t>400091</t>
  </si>
  <si>
    <t>400549</t>
  </si>
  <si>
    <t>401884</t>
  </si>
  <si>
    <t>401228</t>
  </si>
  <si>
    <t>400167</t>
  </si>
  <si>
    <t>400244</t>
  </si>
  <si>
    <t>401262</t>
  </si>
  <si>
    <t>403023</t>
  </si>
  <si>
    <t>401274</t>
  </si>
  <si>
    <t>403024</t>
  </si>
  <si>
    <t>403674</t>
  </si>
  <si>
    <t>420750</t>
  </si>
  <si>
    <t>403664</t>
  </si>
  <si>
    <t>403665</t>
  </si>
  <si>
    <t>403116</t>
  </si>
  <si>
    <t>402320</t>
  </si>
  <si>
    <t>402324</t>
  </si>
  <si>
    <t>402325</t>
  </si>
  <si>
    <t>402346</t>
  </si>
  <si>
    <t>403127</t>
  </si>
  <si>
    <t>420154</t>
  </si>
  <si>
    <t>420144</t>
  </si>
  <si>
    <t>420284</t>
  </si>
  <si>
    <t>400125</t>
  </si>
  <si>
    <t>403284</t>
  </si>
  <si>
    <t>403850</t>
  </si>
  <si>
    <t>420573</t>
  </si>
  <si>
    <t>420574</t>
  </si>
  <si>
    <t>420575</t>
  </si>
  <si>
    <t>420576</t>
  </si>
  <si>
    <t>420572</t>
  </si>
  <si>
    <t>420577</t>
  </si>
  <si>
    <t>99353</t>
  </si>
  <si>
    <t>91363</t>
  </si>
  <si>
    <t>99352</t>
  </si>
  <si>
    <t>92735</t>
  </si>
  <si>
    <t>98560</t>
  </si>
  <si>
    <t>47854</t>
  </si>
  <si>
    <t>11619</t>
  </si>
  <si>
    <t>93137</t>
  </si>
  <si>
    <t>105886</t>
  </si>
  <si>
    <t>49994</t>
  </si>
  <si>
    <t>61376</t>
  </si>
  <si>
    <t>31002</t>
  </si>
  <si>
    <t>93463</t>
  </si>
  <si>
    <t>59559</t>
  </si>
  <si>
    <t>78163</t>
  </si>
  <si>
    <t>71043</t>
  </si>
  <si>
    <t>62632</t>
  </si>
  <si>
    <t>92162</t>
  </si>
  <si>
    <t>18092</t>
  </si>
  <si>
    <t>105944</t>
  </si>
  <si>
    <t>20656</t>
  </si>
  <si>
    <t>58352</t>
  </si>
  <si>
    <t>20431</t>
  </si>
  <si>
    <t>30680</t>
  </si>
  <si>
    <t>107874</t>
  </si>
  <si>
    <t>97002</t>
  </si>
  <si>
    <t>10759</t>
  </si>
  <si>
    <t>10760</t>
  </si>
  <si>
    <t>28316</t>
  </si>
  <si>
    <t>104239</t>
  </si>
  <si>
    <t>91108</t>
  </si>
  <si>
    <t>91109</t>
  </si>
  <si>
    <t>104240</t>
  </si>
  <si>
    <t>10682</t>
  </si>
  <si>
    <t>24072</t>
  </si>
  <si>
    <t>10718</t>
  </si>
  <si>
    <t>10672</t>
  </si>
  <si>
    <t>10675</t>
  </si>
  <si>
    <t>28319</t>
  </si>
  <si>
    <t>104237</t>
  </si>
  <si>
    <t>10728</t>
  </si>
  <si>
    <t>28372</t>
  </si>
  <si>
    <t>95378</t>
  </si>
  <si>
    <t>90690</t>
  </si>
  <si>
    <t>104238</t>
  </si>
  <si>
    <t>28624</t>
  </si>
  <si>
    <t>95376</t>
  </si>
  <si>
    <t>20958</t>
  </si>
  <si>
    <t>20956</t>
  </si>
  <si>
    <t>20950</t>
  </si>
  <si>
    <t>20951</t>
  </si>
  <si>
    <t>20954</t>
  </si>
  <si>
    <t>20967</t>
  </si>
  <si>
    <t>20962</t>
  </si>
  <si>
    <t>10311</t>
  </si>
  <si>
    <t>33210</t>
  </si>
  <si>
    <t>26822</t>
  </si>
  <si>
    <t>42458</t>
  </si>
  <si>
    <t>106342</t>
  </si>
  <si>
    <t>10195</t>
  </si>
  <si>
    <t>10264</t>
  </si>
  <si>
    <t>87892</t>
  </si>
  <si>
    <t>112134</t>
  </si>
  <si>
    <t>10256</t>
  </si>
  <si>
    <t>10177</t>
  </si>
  <si>
    <t>102613</t>
  </si>
  <si>
    <t>10222</t>
  </si>
  <si>
    <t>102612</t>
  </si>
  <si>
    <t>10243</t>
  </si>
  <si>
    <t>103234</t>
  </si>
  <si>
    <t>50752</t>
  </si>
  <si>
    <t>10165</t>
  </si>
  <si>
    <t>87881</t>
  </si>
  <si>
    <t>11040</t>
  </si>
  <si>
    <t>100886</t>
  </si>
  <si>
    <t>106130</t>
  </si>
  <si>
    <t>11244</t>
  </si>
  <si>
    <t>13322</t>
  </si>
  <si>
    <t>11215</t>
  </si>
  <si>
    <t>101014</t>
  </si>
  <si>
    <t>61357</t>
  </si>
  <si>
    <t>91402</t>
  </si>
  <si>
    <t>13046</t>
  </si>
  <si>
    <t>84435</t>
  </si>
  <si>
    <t>84415</t>
  </si>
  <si>
    <t>58761</t>
  </si>
  <si>
    <t>58760</t>
  </si>
  <si>
    <t>56207</t>
  </si>
  <si>
    <t>56206</t>
  </si>
  <si>
    <t>96372</t>
  </si>
  <si>
    <t>88695</t>
  </si>
  <si>
    <t>14281</t>
  </si>
  <si>
    <t>11061</t>
  </si>
  <si>
    <t>11321</t>
  </si>
  <si>
    <t>63913</t>
  </si>
  <si>
    <t>43337</t>
  </si>
  <si>
    <t>11099</t>
  </si>
  <si>
    <t>43991</t>
  </si>
  <si>
    <t>11385</t>
  </si>
  <si>
    <t>11475</t>
  </si>
  <si>
    <t>100937</t>
  </si>
  <si>
    <t>100938</t>
  </si>
  <si>
    <t>100939</t>
  </si>
  <si>
    <t>100940</t>
  </si>
  <si>
    <t>24472</t>
  </si>
  <si>
    <t>27144</t>
  </si>
  <si>
    <t>11202</t>
  </si>
  <si>
    <t>11201</t>
  </si>
  <si>
    <t>11264</t>
  </si>
  <si>
    <t>99602</t>
  </si>
  <si>
    <t>11266</t>
  </si>
  <si>
    <t>37841</t>
  </si>
  <si>
    <t>106129</t>
  </si>
  <si>
    <t>47080</t>
  </si>
  <si>
    <t>78304</t>
  </si>
  <si>
    <t>11212</t>
  </si>
  <si>
    <t>19581</t>
  </si>
  <si>
    <t>11251</t>
  </si>
  <si>
    <t>14341</t>
  </si>
  <si>
    <t>11210</t>
  </si>
  <si>
    <t>58843</t>
  </si>
  <si>
    <t>11214</t>
  </si>
  <si>
    <t>16057</t>
  </si>
  <si>
    <t>11211</t>
  </si>
  <si>
    <t>107966</t>
  </si>
  <si>
    <t>11372</t>
  </si>
  <si>
    <t>11223</t>
  </si>
  <si>
    <t>11221</t>
  </si>
  <si>
    <t>FRUITS ET LEGUMES</t>
  </si>
  <si>
    <t>EPICERIE</t>
  </si>
  <si>
    <t>FRAIS</t>
  </si>
  <si>
    <t>SURGELES</t>
  </si>
  <si>
    <t>VIANDES</t>
  </si>
  <si>
    <t>NS24</t>
  </si>
  <si>
    <t>Inventaire épicerie</t>
  </si>
  <si>
    <t>INVENTAIRES VIANDES</t>
  </si>
  <si>
    <t>Alcools</t>
  </si>
  <si>
    <t>Softs</t>
  </si>
  <si>
    <t>Jus de fruits</t>
  </si>
  <si>
    <t>Sirops</t>
  </si>
  <si>
    <t>Bieres</t>
  </si>
  <si>
    <t>Eaux</t>
  </si>
  <si>
    <t>11282</t>
  </si>
  <si>
    <t>Cafeterie</t>
  </si>
  <si>
    <t>403360</t>
  </si>
  <si>
    <t>403667</t>
  </si>
  <si>
    <t>41814</t>
  </si>
  <si>
    <t>48770</t>
  </si>
  <si>
    <t>92822</t>
  </si>
  <si>
    <t>Vins</t>
  </si>
  <si>
    <t>Cocktails</t>
  </si>
  <si>
    <t>BAL23</t>
  </si>
  <si>
    <t>BAL24</t>
  </si>
  <si>
    <t>BAL30</t>
  </si>
  <si>
    <t>BVI042</t>
  </si>
  <si>
    <t>INVENTAIRES CAFÉS</t>
  </si>
  <si>
    <t>BVI042A</t>
  </si>
  <si>
    <t>BVI115</t>
  </si>
  <si>
    <t>BVI246</t>
  </si>
  <si>
    <t>BVI178</t>
  </si>
  <si>
    <t>BVI253</t>
  </si>
  <si>
    <t>BVI321</t>
  </si>
  <si>
    <t>BVI175</t>
  </si>
  <si>
    <t>BVI406</t>
  </si>
  <si>
    <t>BAL21</t>
  </si>
  <si>
    <t>BAL26</t>
  </si>
  <si>
    <t>BAL02</t>
  </si>
  <si>
    <t>BAL03</t>
  </si>
  <si>
    <t>BVI110</t>
  </si>
  <si>
    <t>DISTRIBOUCH</t>
  </si>
  <si>
    <t>Inventaire glace - Compagnie des Desserts</t>
  </si>
  <si>
    <t>Inventaire frais - viandes - CAVIA'R</t>
  </si>
  <si>
    <t>BVI179</t>
  </si>
  <si>
    <t>BVI310</t>
  </si>
  <si>
    <t>Inventaire fruits et légumes - VIVALYA</t>
  </si>
  <si>
    <t>Inventaire surgelés - SYSCO</t>
  </si>
  <si>
    <t>Inventaire frais - SYSCO</t>
  </si>
  <si>
    <t>Fruit</t>
  </si>
  <si>
    <t>Volaille</t>
  </si>
  <si>
    <t>Charcuterie</t>
  </si>
  <si>
    <t>Viande</t>
  </si>
  <si>
    <t>KG</t>
  </si>
  <si>
    <t>Crustacé</t>
  </si>
  <si>
    <t>Dessert</t>
  </si>
  <si>
    <t>Entrée</t>
  </si>
  <si>
    <t>Garniture</t>
  </si>
  <si>
    <t>Poisson</t>
  </si>
  <si>
    <t>Viennoiserie</t>
  </si>
  <si>
    <t>Pièce</t>
  </si>
  <si>
    <t>Kg</t>
  </si>
  <si>
    <t>Ananas</t>
  </si>
  <si>
    <t>Banane</t>
  </si>
  <si>
    <t>Framboise</t>
  </si>
  <si>
    <t>Kiwi</t>
  </si>
  <si>
    <t xml:space="preserve">Mangue </t>
  </si>
  <si>
    <t>Poire</t>
  </si>
  <si>
    <t>Pommes</t>
  </si>
  <si>
    <t>Basilic</t>
  </si>
  <si>
    <t>Ciboulette</t>
  </si>
  <si>
    <t xml:space="preserve">Coriandre </t>
  </si>
  <si>
    <t>Echalotte</t>
  </si>
  <si>
    <t>Menthe</t>
  </si>
  <si>
    <t>Persil frisé</t>
  </si>
  <si>
    <t>Persil plat</t>
  </si>
  <si>
    <t>Thym</t>
  </si>
  <si>
    <t>Chou rouge</t>
  </si>
  <si>
    <t>Oignon jaunes 60/80</t>
  </si>
  <si>
    <t>Oignon rouges 60/80</t>
  </si>
  <si>
    <t>Salade sucrine</t>
  </si>
  <si>
    <t>Jeunes pousses d'épinard 4ème gamme</t>
  </si>
  <si>
    <t>Sachet de 500g</t>
  </si>
  <si>
    <t>Sachet de 250g</t>
  </si>
  <si>
    <t>CAFE RICHARD</t>
  </si>
  <si>
    <t>PREP. LACTEE AU CHOCOLAT RICHARD 1kg</t>
  </si>
  <si>
    <t>FLORIO 100% ARABICA</t>
  </si>
  <si>
    <t>Unité</t>
  </si>
  <si>
    <t>BOISSON AU CHOCOLAT CHOC-O-LATE 1L</t>
  </si>
  <si>
    <t>Litre</t>
  </si>
  <si>
    <t>SAUCE AU CHOCOLAT RONDEUR NOIRE</t>
  </si>
  <si>
    <t>CARRES NOIRS LA BOUCHERIE</t>
  </si>
  <si>
    <t>AMANDES CACAOTEES LA BOUCHERIE</t>
  </si>
  <si>
    <t>Sachet</t>
  </si>
  <si>
    <t>Bouteille</t>
  </si>
  <si>
    <t>BVI005A</t>
  </si>
  <si>
    <t>BVI180</t>
  </si>
  <si>
    <t>BIB 19 Litres Sirop PEPSI REG</t>
  </si>
  <si>
    <t>Bib de 10 L Dames de l'Engarran " Vin de Pays d' Oc "</t>
  </si>
  <si>
    <t>BIB 5 L KIR 49 Aperitif Vigneron 11%</t>
  </si>
  <si>
    <t>BIB 10 L Rosé de Mademoiselle</t>
  </si>
  <si>
    <t>BIB 5L sirop PEPSI Max</t>
  </si>
  <si>
    <t>BIB 10L sirop ICE TEA pêche 100 L de dissolution</t>
  </si>
  <si>
    <t>BIB 5 L sirop Seven Up FREE</t>
  </si>
  <si>
    <t>Maydie vin de liqueur 50cl</t>
  </si>
  <si>
    <t>Bordeaux Château les Rosiers</t>
  </si>
  <si>
    <t>Côtes du Rhône Rge Réserve des Hospitaliers- 75 cl - 13%</t>
  </si>
  <si>
    <t>Caramany - Côte du Roussillon Villages</t>
  </si>
  <si>
    <t>Les Petits Cailloux du Roc - Cuvée Fronton</t>
  </si>
  <si>
    <t>Marcel MALBEC 75cl rouge</t>
  </si>
  <si>
    <t>Marcillac - Cuvée Lo Sang Del Pais</t>
  </si>
  <si>
    <t>Anjou rouge la Croix de L'Orée</t>
  </si>
  <si>
    <t>Rioja Crianza</t>
  </si>
  <si>
    <t>Aydie l'Origine-Madiran 75cl</t>
  </si>
  <si>
    <t>Chateaux rivière Agnel Minervois</t>
  </si>
  <si>
    <t>Châteauneuf du Pape St André</t>
  </si>
  <si>
    <t>Hautes côtes de Beaune Bourgogne</t>
  </si>
  <si>
    <t>Cuvée Quetton- St Georges d'Orques- 75cl</t>
  </si>
  <si>
    <t>Lirac AOP rouge - La Fermade- 2012- 75cl</t>
  </si>
  <si>
    <t>Le Petit du cadet St Emilion</t>
  </si>
  <si>
    <t>HERMITAGE ROUGE 2018 50 CL</t>
  </si>
  <si>
    <t>TAVEL 2012 " AOC - La Forcadiere" - 75 cl - 14%</t>
  </si>
  <si>
    <t>Les Angelots- l'Engarran Rosé</t>
  </si>
  <si>
    <t>Montrose -Les Lézards - rosé- 75cl</t>
  </si>
  <si>
    <t>Chardonnay Blanc sec " Domaine des Rochettes " - 75 cl - 12%</t>
  </si>
  <si>
    <t>Coteaux du layon " Châteaux Beaulieu" x6 -75 cl - 12.5 %</t>
  </si>
  <si>
    <t>Château Haut Maginet Blanc AOP</t>
  </si>
  <si>
    <t>Cremant de Loire " Chateau d'Avrille " 75 cl - 12%</t>
  </si>
  <si>
    <t>Charles de fere cuvee Jean-Louis Blanc de blancs Brut 75 cl-11.5 %</t>
  </si>
  <si>
    <t>Champagne DEUTZ " Cuvee Brut Mosaïque " 75 cl - 12%</t>
  </si>
  <si>
    <t>Champagne DEUTZ " Cuvee Brut Mosaïque " 37,5 cl - 12%</t>
  </si>
  <si>
    <t>Champagne DEUTZ " Cuvee Brut Mosaïque " 150 cl</t>
  </si>
  <si>
    <t>Sirop cerise Griotte PET 1L</t>
  </si>
  <si>
    <t>Mix Fruits Coco PET 1 l</t>
  </si>
  <si>
    <t>Sirop de Mojito Monin 70 cl</t>
  </si>
  <si>
    <t>Sirop de Fraise des bois Monin 70 cl</t>
  </si>
  <si>
    <t>Sirop de Pêche Blanche Monin 70 cl</t>
  </si>
  <si>
    <t>Sirop de Cranberry Airelle 70 cl</t>
  </si>
  <si>
    <t>Mix fruit de la passion 1L</t>
  </si>
  <si>
    <t>Sirop de Mangue 70cl Monin</t>
  </si>
  <si>
    <t>Sirop de Thé Citron 70cl Monin</t>
  </si>
  <si>
    <t>Mix fruit Framboise Monin</t>
  </si>
  <si>
    <t>Boisson à diluer Thé Vert Monin 70cl</t>
  </si>
  <si>
    <t>Vieille Prune 300 cl - 42%</t>
  </si>
  <si>
    <t>Calvados 200 cl - 41%</t>
  </si>
  <si>
    <t>Réserve Malartic -Pessac Léognan - Magnum</t>
  </si>
  <si>
    <t>Bordeaux 2008 Grand vin de REIGNAC 75cl</t>
  </si>
  <si>
    <t>Les 2 Vaches Rouges Gascogne</t>
  </si>
  <si>
    <t>Bergerac AB " Tour des Gendres " 2012 - 75cl -13,5%</t>
  </si>
  <si>
    <t>La Reserve de Malartic 2010 " Pessac Leognan " 50cl - 14%</t>
  </si>
  <si>
    <t>Château des Adouzes - Le Tigre - Faugères</t>
  </si>
  <si>
    <t>AOC Saumur Champigny "Domaine La Perruche" 75cl - 12.5 %</t>
  </si>
  <si>
    <t>Moulin au sel de mer 90g</t>
  </si>
  <si>
    <t>Boite</t>
  </si>
  <si>
    <t>France BOISSONS</t>
  </si>
  <si>
    <t>LES EAUX</t>
  </si>
  <si>
    <t>LES JUS DE FRUITS</t>
  </si>
  <si>
    <t>LES SIROPS</t>
  </si>
  <si>
    <t>LES SOFTS</t>
  </si>
  <si>
    <t>LES ALCOOLS</t>
  </si>
  <si>
    <t>POT</t>
  </si>
  <si>
    <t>Litres</t>
  </si>
  <si>
    <t>Brownie aux noix de pécan 58g</t>
  </si>
  <si>
    <t>Colis</t>
  </si>
  <si>
    <t>151011-151012</t>
  </si>
  <si>
    <t>Mûre</t>
  </si>
  <si>
    <t>Groseille</t>
  </si>
  <si>
    <t>Fraise ronde</t>
  </si>
  <si>
    <t>Endives</t>
  </si>
  <si>
    <t>Aubergine demi longue</t>
  </si>
  <si>
    <t>Poivron jaune</t>
  </si>
  <si>
    <t>Poivron rouge</t>
  </si>
  <si>
    <t>Poivron vert</t>
  </si>
  <si>
    <t>116567  </t>
  </si>
  <si>
    <t>GRIMBERGEN AMBREE 6°5          24X33CL</t>
  </si>
  <si>
    <t>GRIMBERGEN CUVEE AMBREE 6°5      FUT 20L</t>
  </si>
  <si>
    <t>GRIMBERGEN BLANCHE 6°           24X33CL</t>
  </si>
  <si>
    <t>GRIMBERGEN CUVEE BLANCHE 6°      FUT 20L</t>
  </si>
  <si>
    <t>GRIMBERGEN BLONDE  6°7           24X33CL</t>
  </si>
  <si>
    <t>GRIMBERGEN BLONDE 6°7            FUT 20L</t>
  </si>
  <si>
    <t>GRIMBERGEN BLONDE 6°7            FUT 30L</t>
  </si>
  <si>
    <t>GRIMBERGEN CUVEE ROUGE 5°5 FUT 20L    </t>
  </si>
  <si>
    <t>LA CHOUFFE 8°                    FUT 20L</t>
  </si>
  <si>
    <t>DUCASSE TRIPLE FUT 20L</t>
  </si>
  <si>
    <t>GOUDALE BLONDE 7°2               FUT 20L</t>
  </si>
  <si>
    <t>LA BETE    8°               FUT 20L</t>
  </si>
  <si>
    <t>CUVEE DES TROLLS 7°              FUT 30L</t>
  </si>
  <si>
    <t>1664 BLANC 5°                    FUT 20L</t>
  </si>
  <si>
    <t>1664 BLONDE 5°5 LONG DESIGN  BTE 24X33CL</t>
  </si>
  <si>
    <t>1664 BLONDE 5°5                  FUT 20L</t>
  </si>
  <si>
    <t>1664 BLONDE 5°5                  FUT 30L</t>
  </si>
  <si>
    <t>LICORNE ELSASS 5°5               FUT 30L</t>
  </si>
  <si>
    <t>TOURTEL TWIST CITRON          24X27,5 CL</t>
  </si>
  <si>
    <t>CIDRE</t>
  </si>
  <si>
    <t>CIDRE BOUCHE KERISAC BRUT        12X75CL</t>
  </si>
  <si>
    <t>PERRIER FINES BULLES         PET 6X100CL</t>
  </si>
  <si>
    <t>SAN PELLEGRINO GAZEUSE       PET 6X100CL</t>
  </si>
  <si>
    <t>PERRIER                      PET 24X50CL</t>
  </si>
  <si>
    <t>PERRIER FINES BULLES         PET 24X50CL</t>
  </si>
  <si>
    <t>SAN PELLEGRINO GAZEUSE       PET 24X50CL</t>
  </si>
  <si>
    <t>PERRIER                       VC 24X33CL</t>
  </si>
  <si>
    <t>CHATELDON                        12X75CL</t>
  </si>
  <si>
    <t>VITTEL GRANDE SOURCE        PET 15X100CL</t>
  </si>
  <si>
    <t>VITTEL GRANDE SOURCE         PET 24X50CL</t>
  </si>
  <si>
    <t>TUBE NATURAZOTE L2PI 3M3 BICOLORE  10KG</t>
  </si>
  <si>
    <t>TUB NATCO2 L2PI MOD203 BAS BICOL GAZ10KG</t>
  </si>
  <si>
    <t>TUBE NATURCO2 L2PI MOD 140 BICOLORE  5KG</t>
  </si>
  <si>
    <t>PAMPRYL NECTAR ABRICOT TW OF  VC 24X25CL</t>
  </si>
  <si>
    <t>PAMPRYL NECTAR ABRICOT TWIST OFF 12X25CL</t>
  </si>
  <si>
    <t>1.2.3 FRUITS JUS ABC ANANAS BRICK8X100CL</t>
  </si>
  <si>
    <t>PAMPRYL NECTAR ANANAS     BOCAL 12X100CL</t>
  </si>
  <si>
    <t>PAMPRYL NECT ANANAS TWIST OFF VC 24X25CL</t>
  </si>
  <si>
    <t>PAMPRYL NECT ANANAS TWIST OFF    12X25CL</t>
  </si>
  <si>
    <t>PAMPRYL NECTAR CRANBERRY   BOCAL 6X100CL</t>
  </si>
  <si>
    <t>PAMPRYL NECT FRUITS EXOTIQ BOCAL 6X100CL</t>
  </si>
  <si>
    <t>PAMPRYL JUS ORANGE        BOCAL 12X100CL</t>
  </si>
  <si>
    <t>PAMPRYL JUS ORANGE TWIST OFF  VC 24X25CL</t>
  </si>
  <si>
    <t>PAMPRYL JUS ORANGE TWIST OFF     12X25CL</t>
  </si>
  <si>
    <t>PAMPRYL JUS PAMPLEM ROSE  BOCAL 12X100CL</t>
  </si>
  <si>
    <t>PAMPRYL JUS PAMPL ROSE TW OF  VC 24X25CL</t>
  </si>
  <si>
    <t>PAMPRYL JUS PAMPLE.ROSE TWIST OFF12X25CL</t>
  </si>
  <si>
    <t>PAMPRYL JUS POMME         BOCAL 12X100CL</t>
  </si>
  <si>
    <t>1.2.3 FRUITS JUS ABC POMME BRICK 8X100CL</t>
  </si>
  <si>
    <t>PAMPRYL JUS POMME TWIST OFF   VC 24X25CL</t>
  </si>
  <si>
    <t>PAMPRYL JUS POMME TWIST OFF     12X25CL</t>
  </si>
  <si>
    <t>PAMPRYL PUR JUS TOMATE TWIST OFVC24X25CL</t>
  </si>
  <si>
    <t>PAMPRYL PUR JUS TOMATE TWIST OFF 12X25CL</t>
  </si>
  <si>
    <t>FRIGOLET SIROP CASSIS FB  NR  100CL</t>
  </si>
  <si>
    <t>FRIGOLET SIROP CITRON FB  NR  100CL</t>
  </si>
  <si>
    <t>FRIGOLET SIROP FRAISE FB  NR   100CL</t>
  </si>
  <si>
    <t>FRIGOLET SIROP GRENADINE FB NR     100CL</t>
  </si>
  <si>
    <t>FRIGOLET SIROP MENTHE VERTE  FB NR 100CL</t>
  </si>
  <si>
    <t>FRIGOLET SIROP PECHE FB NR    100CL</t>
  </si>
  <si>
    <t>FRIGOLET SIROP VIOLETTE FB   NR   100CL</t>
  </si>
  <si>
    <t>FRIGOLET SIROP ORGEAT FB  NR     100CL</t>
  </si>
  <si>
    <t>LIPTON ICE TEA PECHE SLEEK BTE 24X33CL</t>
  </si>
  <si>
    <t>LIPTON ICE TEA PECHE         PET 6X150CL</t>
  </si>
  <si>
    <t>LIPTON ICE TEA PECHE   TWIST OFF 24X25CL</t>
  </si>
  <si>
    <t>ORANGINA                         BIB 19L</t>
  </si>
  <si>
    <t>ORANGINA SLIM                BTE 24X33CL</t>
  </si>
  <si>
    <t>ORANGINA                     PET 6X150CL</t>
  </si>
  <si>
    <t>ORANGINA                      VC 39X25CL</t>
  </si>
  <si>
    <t>SCHWEPPES AGRUM               VC 24X25CL</t>
  </si>
  <si>
    <t>PEPSI-COLA SLEEK BTE 24X33CL</t>
  </si>
  <si>
    <t>PEPSI-COLA                   PET 6X150CL</t>
  </si>
  <si>
    <t>PEPSI-COLA REG                VC 24X33CL</t>
  </si>
  <si>
    <t>PEPSI MAX  SLEEK  BTE 24X33CL</t>
  </si>
  <si>
    <t>PEPSI MAX                    PET 6X150CL</t>
  </si>
  <si>
    <t>PEPSI MAX                     VC 24X33CL</t>
  </si>
  <si>
    <t>SEVEN-UP SLEEK BTE 24X33CL</t>
  </si>
  <si>
    <t>SEVEN-UP                     VC 24X33 CL</t>
  </si>
  <si>
    <t>STEFF LIMONADE               PET 6X150CL</t>
  </si>
  <si>
    <t>SCHWEPPES INDIAN TONIC       PET 6X150CL</t>
  </si>
  <si>
    <t>SCHWEPPES PREM MIXER GINGER ALE  24X20CL</t>
  </si>
  <si>
    <t>SCHWEPPES PREM MIXER TONIC ORIGI 24X20CL</t>
  </si>
  <si>
    <t>SCHWEPPES INDIAN TONIC        VC 24X25CL</t>
  </si>
  <si>
    <t>CAMPARI BITTER 25°                 100CL</t>
  </si>
  <si>
    <t>APEROL BARBIERI 12°5               70CL</t>
  </si>
  <si>
    <t>BITTER ANGOSTURA 44°7 (12)          20CL</t>
  </si>
  <si>
    <t>RICARD 45°                         100CL</t>
  </si>
  <si>
    <t>RICARD 45° GALLON                  450CL</t>
  </si>
  <si>
    <t>LILLET BLANC 17°                    75CL</t>
  </si>
  <si>
    <t>SUZE 15°                    (CRDX6)100CL</t>
  </si>
  <si>
    <t>NOILLY PRAT DRY 18°                 75CL</t>
  </si>
  <si>
    <t>PICON BIERE 18°                    100CL</t>
  </si>
  <si>
    <t>PINEAU CHARENTES LE PLATIN BLC 17°5 75CL</t>
  </si>
  <si>
    <t>PINEAU CHARENTES LE PLATIN RGE 17°  75CL</t>
  </si>
  <si>
    <t>PORTO OFFLEY FINE WHITE 19°5        75CL</t>
  </si>
  <si>
    <t>PORTO OFFLEY TAWNY 19°5             75CL</t>
  </si>
  <si>
    <t>MARTINI BIANCO 14°4         (CRDX6)100CL</t>
  </si>
  <si>
    <t>MARTINI ROSATO 14°4         (CRDX6)100CL</t>
  </si>
  <si>
    <t>MARTINI ROSSO 14°4          (CRDX6)100CL</t>
  </si>
  <si>
    <t>CACHACA LEBLON 40°                  70CL</t>
  </si>
  <si>
    <t>CALVADOS BEAUJOUR 40° (6)          100CL</t>
  </si>
  <si>
    <t>COGNAC OTARD FINE CHAMPAGNE VSOP 40°70CL</t>
  </si>
  <si>
    <t>COGNAC HENNESSY XO 40° C3           70CL</t>
  </si>
  <si>
    <t>EDV DE MIRABELLE LORRANCY 45°       70CL</t>
  </si>
  <si>
    <t>EDV DE POIRE WILLIAM LORRANCY 45°   70CL</t>
  </si>
  <si>
    <t>GIN BEEFEATER DRY 40°               70CL</t>
  </si>
  <si>
    <t>GIN BEEFEATER 24  45°               70CL</t>
  </si>
  <si>
    <t>GIN BOMBAY SAPPHIRE 40°             70CL</t>
  </si>
  <si>
    <t>CREME DE CASSIS PERE HENRY 15°     100CL</t>
  </si>
  <si>
    <t>CREME DE FRAMBOISE PERE HENRY 15°   70CL</t>
  </si>
  <si>
    <t>CREME DE MURE PERE HENRY 15°        70CL</t>
  </si>
  <si>
    <t>CREME DE PECHE PERE HENRY 15°       70CL</t>
  </si>
  <si>
    <t>LIQUEUR AMARETTO DISARONNO 28°      70CL</t>
  </si>
  <si>
    <t>PIPPERMINT GET 31 24°              100CL</t>
  </si>
  <si>
    <t>PIPPERMINT GET 27 21°              100CL</t>
  </si>
  <si>
    <t>LIQUEUR BAILEY'S IRISH CREME 17°    70CL</t>
  </si>
  <si>
    <t>LIQUEUR MALIBU 18°                  70CL</t>
  </si>
  <si>
    <t>LIQUEUR COINTREAU 40°               70CL</t>
  </si>
  <si>
    <t>RHUM HAVANA CLUB 3 ANS 37,5°       70CL</t>
  </si>
  <si>
    <t>RHUM IMPERIAL BLANC ST JAMES 40°   100CL</t>
  </si>
  <si>
    <t>RHUM HAVANA ESPECIAL 40° NEW PACK   70CL</t>
  </si>
  <si>
    <t>RHUM DON PAPA 40° BAROKO  70CL</t>
  </si>
  <si>
    <t>RHUM HAVANA CLUB 7 ANS 40°          70CL</t>
  </si>
  <si>
    <t>RHUM PACTO NAVIO 40°               70 CL</t>
  </si>
  <si>
    <t>TEQUILA CAMINO REAL 35°             70CL</t>
  </si>
  <si>
    <t>VODKA ABSOLUT BLUE (SUEDE) 40°     150CL</t>
  </si>
  <si>
    <t>VODKA ABSOLUT NIGHT               175 CL</t>
  </si>
  <si>
    <t>VODKA ABSOLUT BLUE (SUEDE) 40°      70CL</t>
  </si>
  <si>
    <t>WHISKY CHIVAS REGAL 12 ANS 40°      70CL</t>
  </si>
  <si>
    <t>WHISKY CLAN CAMPBELL 40°    MAGNUM 200CL</t>
  </si>
  <si>
    <t>WHISKY CLAN CAMPBELL 40°    GALLON 450CL</t>
  </si>
  <si>
    <t>WHISKY CLAN CAMPBELL 40°            70CL</t>
  </si>
  <si>
    <t>WHISKEY JACK DANIEL'S 40°           70CL</t>
  </si>
  <si>
    <t>WHISKEY BOURBON FOUR ROSES 40°      70CL</t>
  </si>
  <si>
    <t>IRISH WHISKEY JAMESON 40°   GALLON 450CL</t>
  </si>
  <si>
    <t>IRISH WHISKEY JAMESON 40°           70CL</t>
  </si>
  <si>
    <t>NIKKA FROM THE BARREL 51°4          50CL</t>
  </si>
  <si>
    <t>WHISKY ABERLOUR 10 ANS FR 40°       70CL</t>
  </si>
  <si>
    <t>WHISKY CARDHU 12 ANS SINGLEMALT 40° 70CL</t>
  </si>
  <si>
    <t>WHISKY LAGAVULIN 16 ANS MALT 43°    70CL</t>
  </si>
  <si>
    <t>LES BIERES</t>
  </si>
  <si>
    <t>GAZ POUR TIREUSE</t>
  </si>
  <si>
    <t>INVENTAIRES BOISSONS - France BOISSONS</t>
  </si>
  <si>
    <t>INVENTAIRES BOISSONS - C10</t>
  </si>
  <si>
    <t>BIERE GRIMBERGEN AMBREE 33CL VP X24</t>
  </si>
  <si>
    <t>BIERE GRIMBERGEN AMBREE FUT 20L</t>
  </si>
  <si>
    <t>BIERE GRIMBERGEN BLANCHE 33CL VP X24</t>
  </si>
  <si>
    <t>BIERE GRIMBERGEN BLANCHE FUT 20L</t>
  </si>
  <si>
    <t>BIERE GRIMBERGEN BLONDE 33CL VP X24</t>
  </si>
  <si>
    <t>BIERE GRIMBERGEN BLONDE FUT 20L</t>
  </si>
  <si>
    <t>BIERE GRIMBERGEN BLONDE FUT 30L</t>
  </si>
  <si>
    <t>BIERE GRIMBERGEN ROUGE 5.5° FUT 20L</t>
  </si>
  <si>
    <t>BIERE DUCASSE TRIPLE 9° 20L FUT</t>
  </si>
  <si>
    <t>BIERE LA BETE 20L FUT</t>
  </si>
  <si>
    <t>BIERE 1664 BLANC 20L FUT</t>
  </si>
  <si>
    <t>BIERE 1664 33CL BTE SLIM X24</t>
  </si>
  <si>
    <t>BIERE 1664 20L FUT</t>
  </si>
  <si>
    <t>BIERE 1664 30L FUT</t>
  </si>
  <si>
    <t>BIERE LICORNE ELSASS 30L FUT</t>
  </si>
  <si>
    <t>BIERE TOURTEL TWIST CITRON 27.5CL VP X24</t>
  </si>
  <si>
    <t>CIDRE BOLEE ARMORIQUE BRUT 75CL VP X 6</t>
  </si>
  <si>
    <t>PERRIER FINES BULLES 1L PET X6</t>
  </si>
  <si>
    <t>SAN PELLEGRINO 1L PET X6</t>
  </si>
  <si>
    <t>PERRIER 50CL PET X24</t>
  </si>
  <si>
    <t>PERRIER FINES BULLES 50CL PET X24</t>
  </si>
  <si>
    <t>SAN PELLEGRINO 50CL PET X24</t>
  </si>
  <si>
    <t>PERRIER 33CL VC X24</t>
  </si>
  <si>
    <t>CHATELDON 75CL VP X12</t>
  </si>
  <si>
    <t>VITTEL 1L PET X15</t>
  </si>
  <si>
    <t>VITTEL 50CL PET X24</t>
  </si>
  <si>
    <t>PAMPRYL ABRICOT 25CL VC X24</t>
  </si>
  <si>
    <t>PAMPRYL ABRICOT 25CL VP X12</t>
  </si>
  <si>
    <t>HELIOR ANANAS 1L BRK X6</t>
  </si>
  <si>
    <t>PAMPRYL ANANAS 1L VP X12</t>
  </si>
  <si>
    <t>PAMPRYL ANANAS 25CL VC X24</t>
  </si>
  <si>
    <t>PAMPRYL NECTAR CRANBERRY 1L VP X6</t>
  </si>
  <si>
    <t>PAMPRYL EXOTIQUE 1L VP X6</t>
  </si>
  <si>
    <t>PAMPRYL ORANGE 1L VP X12</t>
  </si>
  <si>
    <t>PAMPRYL ORANGE 25CL VC X24</t>
  </si>
  <si>
    <t>PAMPRYL ORANGE 25CL VP X12</t>
  </si>
  <si>
    <t>PAMPRYL PAMPLEMOUSSE ROSE 1L VP X12</t>
  </si>
  <si>
    <t>PAMPRYL PAMPLEMOUSSE ROSE 25CL VC X24</t>
  </si>
  <si>
    <t>PAMPRYL PAMPLEMOUSSE ROSE 25CL VP X12</t>
  </si>
  <si>
    <t>PAMPRYL POMME 1L VP X12</t>
  </si>
  <si>
    <t>HELIOR POMME 1L BRK X6</t>
  </si>
  <si>
    <t>PAMPRYL POMME 25CL VC X24</t>
  </si>
  <si>
    <t>PAMPRYL POMME 25CL VP X12</t>
  </si>
  <si>
    <t>PAMPRYL TOMATE 25CL VC X24</t>
  </si>
  <si>
    <t>PAMPRYL TOMATE 25CL VP X12</t>
  </si>
  <si>
    <t>FUEGO SIROP CASSIS 1L X6</t>
  </si>
  <si>
    <t>FUEGO SIROP CITRON 1L X6</t>
  </si>
  <si>
    <t>FUEGO SIROP FRAISE 1L X6</t>
  </si>
  <si>
    <t>FUEGO SIROP GRENADINE 1L X6</t>
  </si>
  <si>
    <t>FUEGO SIROP MENTHE VERTE 1L X6</t>
  </si>
  <si>
    <t>FUEGO SIROP PECHE 1L X6</t>
  </si>
  <si>
    <t>FUEGO SIROP VIOLETTE 1L X6</t>
  </si>
  <si>
    <t>MONIN SIROP ORGEAT 1L</t>
  </si>
  <si>
    <t>LIPTON ICE TEA PECHE 33CL BTE SLIM X24</t>
  </si>
  <si>
    <t>LIPTON ICE TEA PECHE 1.5L PET X6</t>
  </si>
  <si>
    <t>LIPTON ICE TEA PECHE 25CL VP X24</t>
  </si>
  <si>
    <t>ORANGINA JAUNE 19L BIB X1</t>
  </si>
  <si>
    <t>ORANGINA JAUNE 33CL SLIM BTE X24</t>
  </si>
  <si>
    <t>ORANGINA JAUNE 1.5L PET X6</t>
  </si>
  <si>
    <t>ORANGINA JAUNE 25CL VC X39</t>
  </si>
  <si>
    <t>SCHWEPPES AGRUM 25CL VC X24</t>
  </si>
  <si>
    <t>PEPSI COLA 33CL BTE SLIM X24</t>
  </si>
  <si>
    <t>PEPSI COLA 1.5L PET X6</t>
  </si>
  <si>
    <t>PEPSI COLA 33CL VC X24</t>
  </si>
  <si>
    <t>PEPSI MAX 33CL BTE SLIM X24</t>
  </si>
  <si>
    <t>PEPSI MAX 1.5L PET X6</t>
  </si>
  <si>
    <t>PEPSI MAX 33CL VC X24</t>
  </si>
  <si>
    <t>SEVEN UP REG 33CL BTE SLIM X24</t>
  </si>
  <si>
    <t>SEVEN UP ZERO 33CL BTE SLEEK X24</t>
  </si>
  <si>
    <t>SEVEN UP 33CL VC X24</t>
  </si>
  <si>
    <t>LIMONADE ROC 1.5L PET X6</t>
  </si>
  <si>
    <t>SCHWEPPES INDIAN TONIC 1.5L PET X6</t>
  </si>
  <si>
    <t>SCHWEPPES INDIAN TONIC 25CL VC X24</t>
  </si>
  <si>
    <t>CAMPARI 25° 100CL X6</t>
  </si>
  <si>
    <t>L'APEROL 15° 70CL X6</t>
  </si>
  <si>
    <t>ANGOSTURA BITTER 44,7° 20CL</t>
  </si>
  <si>
    <t>RICARD 45° 100CL X6</t>
  </si>
  <si>
    <t>RICARD 45° 4.5L</t>
  </si>
  <si>
    <t>LILLET BLANC 17° 75CL X6</t>
  </si>
  <si>
    <t xml:space="preserve">LILLET ROSE 17° 75CL X6            </t>
  </si>
  <si>
    <t>SUZE 15° 100CL X6</t>
  </si>
  <si>
    <t>NOILLY PRAT 18° 75CL X6</t>
  </si>
  <si>
    <t>PICON BIERE 18° 100CL X6</t>
  </si>
  <si>
    <t>GAUTIER PINEAU BLC 17° 75CL</t>
  </si>
  <si>
    <t>GAUTIER PINEAU RGE 17° 75CL</t>
  </si>
  <si>
    <t>PORTO OFFLEY WHITE 19,5° 75CL X6</t>
  </si>
  <si>
    <t>PORTO OFFLEY RUBY 19,5° 75CL X6</t>
  </si>
  <si>
    <t>MARTINI BIANCO 14,4° 100CL X6</t>
  </si>
  <si>
    <t>MARTINI ROSATO 14,4° 100CL X6</t>
  </si>
  <si>
    <t>MARTINI ROSSO 14,4° 100CL X6</t>
  </si>
  <si>
    <t>CACHACA LEBLON 40° 70CL X6</t>
  </si>
  <si>
    <t>CALVADOS LA HETRAIE 40° 70CL X6</t>
  </si>
  <si>
    <t>COGNAC HENNESSY XO 40° 70CL ETUI X6</t>
  </si>
  <si>
    <t>EDV ST FLORIAN FRAMBOISE 40° 70CL</t>
  </si>
  <si>
    <t>EDV ST FLORIAN MIRABELLE 40° 70CL X6</t>
  </si>
  <si>
    <t>MORAND WILLIAMINE 43° 70CL X6</t>
  </si>
  <si>
    <t>GIN BEEFEATER 40° 70CL X6</t>
  </si>
  <si>
    <t>GIN BEEFEATER 24 45° 70CL</t>
  </si>
  <si>
    <t>GIN BOMBAY SAPPHIRE 40° 70CL X6</t>
  </si>
  <si>
    <t>CREME CASSIS FUEGO 15° 100CL X6</t>
  </si>
  <si>
    <t>CREME DE FRAMBOISE 18° 70CL X6</t>
  </si>
  <si>
    <t>CREME DE MURE 18° 70CL X6</t>
  </si>
  <si>
    <t>CREME DE PECHE 18° 70CL X6</t>
  </si>
  <si>
    <t>DISARONNO AMARETTO 28° 70CL X6</t>
  </si>
  <si>
    <t>GET 31 24° 100CL X6</t>
  </si>
  <si>
    <t>GET 27 21° 100CL X6</t>
  </si>
  <si>
    <t>BAILEYS 17° 70CL X6</t>
  </si>
  <si>
    <t>MALIBU COCO 18° 70CL X6</t>
  </si>
  <si>
    <t>COINTREAU 40° 70CL X6</t>
  </si>
  <si>
    <t>RON HAVANA CLUB 3A 37.5°70CL X6</t>
  </si>
  <si>
    <t>RHUM ST JAMES BLC 40° 100CL X6</t>
  </si>
  <si>
    <t>RON HAVANA CLUB ESPECIAL 37.5°70CL X6</t>
  </si>
  <si>
    <t>RUM DON PAPA BAROKO 40° 70CL X6</t>
  </si>
  <si>
    <t>RON HAVANA CLUB 7A 40° 70CL ETUI X6</t>
  </si>
  <si>
    <t>RHUM PACTO NAVIO 40° 70CL</t>
  </si>
  <si>
    <t>TEQUILA CAMINO REAL 35° 70CL X6</t>
  </si>
  <si>
    <t>VODKA ABSOLUT 40° 70CL X6</t>
  </si>
  <si>
    <t>WH SCO CHIVAS REGAL 12A 40° 70CL ETUI X6</t>
  </si>
  <si>
    <t>WH SCO CLAN CAMPBELL 40° 200CL X6</t>
  </si>
  <si>
    <t>WH SCO CLAN CAMPBELL 40° 450CL X2</t>
  </si>
  <si>
    <t>WH SCO CLAN CAMPBELL 40° 70CL X6</t>
  </si>
  <si>
    <t>WH USA JACK DANIEL S OLD N°7 40° 70CL X6</t>
  </si>
  <si>
    <t>BOURBON FOUR ROSES 40° 70CL X6</t>
  </si>
  <si>
    <t>WH IRL JAMESON PREMIUM 40° 450CL X1</t>
  </si>
  <si>
    <t>WH IRL JAMESON PREMIUM 40° 70CL X6</t>
  </si>
  <si>
    <t>WH JAP NIKKA BARREL 51,4° 50CL X6 ETUI</t>
  </si>
  <si>
    <t>WH SCO ABERLOUR 10A FOREST 40° 70CL</t>
  </si>
  <si>
    <t>WH SCO CARDHU 12A 40° 70CL ETUI X6</t>
  </si>
  <si>
    <t>WH SCO LAGAVULIN 16A 43° 70CL ETUI X6</t>
  </si>
  <si>
    <t xml:space="preserve">400244 CAFE DECAFEINE DK RICHARD 500g </t>
  </si>
  <si>
    <t>CAFE DECAFEINE DK RICHARD 500g MO1</t>
  </si>
  <si>
    <t>FLORIO 100% ARABICA PODS</t>
  </si>
  <si>
    <t>MOKA NOISETTE PODS</t>
  </si>
  <si>
    <t>MEXIQUE BIO PODS</t>
  </si>
  <si>
    <t>HONDURAS BIO &amp; EQUITABLE PODS</t>
  </si>
  <si>
    <t>DECAFEINE 100% ARABICA PODS</t>
  </si>
  <si>
    <t>BLUE MOUNTAIN PUR ARABICA PODS</t>
  </si>
  <si>
    <t>COLOMBIE PUR ARABICA PODS</t>
  </si>
  <si>
    <t>COSTA RICA PUR ARABICA PODS</t>
  </si>
  <si>
    <t>MOKA D'ETHIOPIE PUR ARABICA PODS</t>
  </si>
  <si>
    <t>PAPOUASIE SIGRI PUR ARABICA PODS</t>
  </si>
  <si>
    <t>SUMATRA PUR ARABICA PODS</t>
  </si>
  <si>
    <t>CAMOMILLE BIO</t>
  </si>
  <si>
    <t>MENTHE BIO</t>
  </si>
  <si>
    <t>TILLEUL/MENTHE BIO</t>
  </si>
  <si>
    <t>TILLEUL BIO</t>
  </si>
  <si>
    <t>VERVEINE BIO</t>
  </si>
  <si>
    <t>VERVEINE/MENTHE BIO</t>
  </si>
  <si>
    <t>PREPARATION MOUSSE DE LAIT LATTIZ BIB 4L</t>
  </si>
  <si>
    <t>BUCHETTE SUCRE 5G LA BOUCHERIE</t>
  </si>
  <si>
    <t>BREAKFAST THES PARNEYS</t>
  </si>
  <si>
    <t>CEYLAN THES PARNEYS</t>
  </si>
  <si>
    <t>CITRON THES PARNEYS</t>
  </si>
  <si>
    <t>EARL GREY THES PARNEYS</t>
  </si>
  <si>
    <t>QUATRE FRUITS ROUGE THES PARNEYS</t>
  </si>
  <si>
    <t>VANILLE THES PARNEYS</t>
  </si>
  <si>
    <t xml:space="preserve">VERT AROMATISÉ A LA MENTHE </t>
  </si>
  <si>
    <t>VERT NATURE BIO FAIRTRADE</t>
  </si>
  <si>
    <t>C10</t>
  </si>
  <si>
    <t>CAFE</t>
  </si>
  <si>
    <t>INVENTAIRES DISTRIBOUCH</t>
  </si>
  <si>
    <t>BVI059</t>
  </si>
  <si>
    <t>BVI062</t>
  </si>
  <si>
    <t>BVI359</t>
  </si>
  <si>
    <t>BVI362</t>
  </si>
  <si>
    <t>BVI360</t>
  </si>
  <si>
    <t>BVI361</t>
  </si>
  <si>
    <t>BVI315</t>
  </si>
  <si>
    <t>BAL37</t>
  </si>
  <si>
    <t>BAL40</t>
  </si>
  <si>
    <t>BAL41</t>
  </si>
  <si>
    <t>BIB de 10 L Rouge IGP GARD</t>
  </si>
  <si>
    <t>BIB de 10 L Rosé IGP GARD</t>
  </si>
  <si>
    <t>Brouilly rouge Château de Pierreux 75cl</t>
  </si>
  <si>
    <t>Marcillac AOP cuvée N° 25</t>
  </si>
  <si>
    <t>Pinot noir Maison Vialade IGP Pays d'OC</t>
  </si>
  <si>
    <t>Petit Sénéjac AOP Haut médoc</t>
  </si>
  <si>
    <t>Extra libre le Cèdre AOP Cahors- Malbec</t>
  </si>
  <si>
    <t>Tendre piscine -Vin de France rosé</t>
  </si>
  <si>
    <t>Côtes de Provence prestige "ELIOTT DE BEAUSOLEIL"</t>
  </si>
  <si>
    <t>Sirop Cloudy lemonde 1l</t>
  </si>
  <si>
    <t>Mix fruits mangue</t>
  </si>
  <si>
    <t>Sirop de pop-corn 70cl</t>
  </si>
  <si>
    <t>Mix fruits Rouge PET 1 l</t>
  </si>
  <si>
    <t>Vinaigrette classique 900ml</t>
  </si>
  <si>
    <t>Pop-corn au caramel toffee sachet 25g</t>
  </si>
  <si>
    <t>Bocale</t>
  </si>
  <si>
    <t xml:space="preserve">                                                    supprimer les filtres activés avant la recherche par mot clé</t>
  </si>
  <si>
    <t>Libelle article - conditionnement</t>
  </si>
  <si>
    <t>Caviar frais</t>
  </si>
  <si>
    <t>Negoce frais</t>
  </si>
  <si>
    <t>Bloc de foie gras de canard mi-cuit        frais</t>
  </si>
  <si>
    <t>Viande frais</t>
  </si>
  <si>
    <t>Entrecotes 300 grs race a viande       frais</t>
  </si>
  <si>
    <t>Entrecotes 230 grs       frais</t>
  </si>
  <si>
    <t>Cotes 430 grs        frais</t>
  </si>
  <si>
    <t>Araignee pac       frais</t>
  </si>
  <si>
    <t>Onglet 200 grs       frais</t>
  </si>
  <si>
    <t>Pave rtk 170 grs       frais</t>
  </si>
  <si>
    <t>Millefeuille 180 grs       frais</t>
  </si>
  <si>
    <t>Mi cuit de bœuf - tataki       frais</t>
  </si>
  <si>
    <t>Panache araignees 80 grs       frais</t>
  </si>
  <si>
    <t>Panache onglet 80 grs       frais</t>
  </si>
  <si>
    <t>Panache poire 80 grs       frais</t>
  </si>
  <si>
    <t>Bavette aloyau 170 grs       frais</t>
  </si>
  <si>
    <t>Surprise du boucher 170 grs       frais</t>
  </si>
  <si>
    <t>Crayons aux herbes       frais</t>
  </si>
  <si>
    <t>Terrines de foie de volaille 70grs       frais</t>
  </si>
  <si>
    <t>Morceaux de muscles à hacher vbf       frais</t>
  </si>
  <si>
    <t>Eminces de boeuf 180 grs marines (ail des ours ou citron poivre vert)       frais</t>
  </si>
  <si>
    <t>St marcellin       frais</t>
  </si>
  <si>
    <t>Sauce roquefort       frais</t>
  </si>
  <si>
    <t>Préparation basilic       frais</t>
  </si>
  <si>
    <t>Sauce béarnaise       frais</t>
  </si>
  <si>
    <t>Sauce caesar       frais</t>
  </si>
  <si>
    <t>Rillettes du mans à l'ancienne       frais</t>
  </si>
  <si>
    <t>Fromage frais et poivrons confits
(sauce maquignon)       frais</t>
  </si>
  <si>
    <t>Sauce poivre        frais</t>
  </si>
  <si>
    <t>Oreillons de pêches       frais</t>
  </si>
  <si>
    <t>Embeurrée de pommes de terre       frais</t>
  </si>
  <si>
    <t>Mayonnaise premium        frais</t>
  </si>
  <si>
    <t>Puree de pommes sans sucre ajoutée       frais</t>
  </si>
  <si>
    <t>Prépa pommes       frais</t>
  </si>
  <si>
    <t>Caviar surgele</t>
  </si>
  <si>
    <t>Negoce surgele</t>
  </si>
  <si>
    <t>Escalope de foie gras poêlée     surgele</t>
  </si>
  <si>
    <t>Saumon mariné citron poivre     surgele</t>
  </si>
  <si>
    <t>Entrecotes 300 grs race a viande     surgele</t>
  </si>
  <si>
    <t>Carpaccio de bœuf     surgele</t>
  </si>
  <si>
    <t>Trésor du louchebem (pièce de 350g)     surgele</t>
  </si>
  <si>
    <t>Entrecotes 230 grs      surgele</t>
  </si>
  <si>
    <t>Cotes 430 grs     surgele</t>
  </si>
  <si>
    <t>Tataki de thon     surgele</t>
  </si>
  <si>
    <t>Blinis poivrons piquillos     surgele</t>
  </si>
  <si>
    <t>Demi magret de canard crus     surgele</t>
  </si>
  <si>
    <t>Blinis au beurre nature     surgele</t>
  </si>
  <si>
    <t>Brochette de poulet bacon     surgele</t>
  </si>
  <si>
    <t>Tranche de poitrine de porc fumée cuite 20 grs     surgele</t>
  </si>
  <si>
    <t>Madeleine salée curry-coco     surgele</t>
  </si>
  <si>
    <t>Madeleine salée olivade     surgele</t>
  </si>
  <si>
    <t>Madeleine salée pesto     surgele</t>
  </si>
  <si>
    <t>Falafels au quinoa     surgele</t>
  </si>
  <si>
    <t>Cubes brochettes 40 grs     surgele</t>
  </si>
  <si>
    <t>Crumble aux herbes     surgele</t>
  </si>
  <si>
    <t>Chèvre palets     surgele</t>
  </si>
  <si>
    <t>Chèvre cube soignon  10*10     surgele</t>
  </si>
  <si>
    <t>Galette de soja     surgele</t>
  </si>
  <si>
    <t>Poulet olives-citron vert     surgele</t>
  </si>
  <si>
    <t>Choux cuits 11 grs     surgele</t>
  </si>
  <si>
    <t>Léches de porc marinée     surgele</t>
  </si>
  <si>
    <t>Fondue d'échalotes     surgele</t>
  </si>
  <si>
    <t>Crumble sucré     surgele</t>
  </si>
  <si>
    <t>Poche crémeux vanille     surgele</t>
  </si>
  <si>
    <t>Sauce thai     surgele</t>
  </si>
  <si>
    <t>Guacamole epicé     surgele</t>
  </si>
  <si>
    <t>Jambon à griller     surgele</t>
  </si>
  <si>
    <t>Coulant gourmand chocolat     surgele</t>
  </si>
  <si>
    <t>Aiguillettes de poulet corn flakes     surgele</t>
  </si>
  <si>
    <t>Préparation base à tartare     surgele</t>
  </si>
  <si>
    <t>Caponata de légumes     surgele</t>
  </si>
  <si>
    <t>Nids oignons     surgele</t>
  </si>
  <si>
    <t>Houmous citron confits     surgele</t>
  </si>
  <si>
    <t>Paille dessert à cuire     surgele</t>
  </si>
  <si>
    <t>Entrecotes enfants * 4      surgele</t>
  </si>
  <si>
    <t>Riz blanc cuisiné     surgele</t>
  </si>
  <si>
    <t>Os a moelle     surgele</t>
  </si>
  <si>
    <t>Compagnie des desserts</t>
  </si>
  <si>
    <t>Creme glacee</t>
  </si>
  <si>
    <t>Crème glacée yaourt brassé 2,5l x 1</t>
  </si>
  <si>
    <t>Glace fraise avec morceaux de fraise 2,5l</t>
  </si>
  <si>
    <t>Sorbets</t>
  </si>
  <si>
    <t>Sorbet ananas  2,5l x 1</t>
  </si>
  <si>
    <t>Sorbet mangue 2,5l</t>
  </si>
  <si>
    <t>Crème glacée menthe chocolat 2,5l x 1</t>
  </si>
  <si>
    <t>Sorbet citron vert 2,5l x 1</t>
  </si>
  <si>
    <t>Crème glacée barbapapa  2,5l x 1</t>
  </si>
  <si>
    <t>Sorbet cassis avec baies de cassis 2,5l x 1</t>
  </si>
  <si>
    <t>Sorbet framboise 2,5l</t>
  </si>
  <si>
    <t>Crème glacée pistache 2,5l x 1</t>
  </si>
  <si>
    <t>Crème glacée bulgare groseille 2,5l x 1</t>
  </si>
  <si>
    <t>Sorbet mandarine de sicile 2,5l</t>
  </si>
  <si>
    <t>Crème glacée bulgare nature 2,5l x 1</t>
  </si>
  <si>
    <t>Crème glacée café des indes 2,5l x 1</t>
  </si>
  <si>
    <t>Crème glacée caramel salé 2,5l x 1</t>
  </si>
  <si>
    <t>Crème glacée créole rhum raisins 2,5l x 1</t>
  </si>
  <si>
    <t>Sorbet noix de coco 2,5l x 1</t>
  </si>
  <si>
    <t>Sorbet fruits de la passion 2,5l</t>
  </si>
  <si>
    <t>Crème glacée chocolat 2,5l x 1</t>
  </si>
  <si>
    <t>Sorbet citron 2,5l</t>
  </si>
  <si>
    <t>Crème glacée vanille 5l x 1</t>
  </si>
  <si>
    <t>Distribouch</t>
  </si>
  <si>
    <t>Ns15a</t>
  </si>
  <si>
    <t>Vinaigrette balsamique 900g</t>
  </si>
  <si>
    <t>Ns04a</t>
  </si>
  <si>
    <t>Ns17</t>
  </si>
  <si>
    <t>Sauce burger classique</t>
  </si>
  <si>
    <t>Boite de 150 x sucettes ronde 13grs - 6 parfums ( pierrot gourmant ) 150 unités</t>
  </si>
  <si>
    <t>N11a</t>
  </si>
  <si>
    <t>Croustillant noisette 750 gr</t>
  </si>
  <si>
    <t>Maxi tagada tubo 210g</t>
  </si>
  <si>
    <t>Chamallows (rainbollows) 210</t>
  </si>
  <si>
    <t>Ns16</t>
  </si>
  <si>
    <t>Carton de 500 x sticks mayonnaise</t>
  </si>
  <si>
    <t>Galettes logotees " la boucherie " 1000 unités</t>
  </si>
  <si>
    <t>Ns08</t>
  </si>
  <si>
    <t>Carton de 500 x sticks moutarde</t>
  </si>
  <si>
    <t>Ns07</t>
  </si>
  <si>
    <t>Carton de 500 x sticks ketchup</t>
  </si>
  <si>
    <t>Ns10</t>
  </si>
  <si>
    <t>Sticks moutarde forte x 500</t>
  </si>
  <si>
    <t>Gros sel marin de guérande 1kg</t>
  </si>
  <si>
    <t>N19b</t>
  </si>
  <si>
    <t>Ns12</t>
  </si>
  <si>
    <t>Creme de vinaigre a la truffe</t>
  </si>
  <si>
    <t>N15a</t>
  </si>
  <si>
    <t>Moulin a poivre 5 baies 30g</t>
  </si>
  <si>
    <t>N16a</t>
  </si>
  <si>
    <t>Episaveurs</t>
  </si>
  <si>
    <t>Condiments &amp; sauces</t>
  </si>
  <si>
    <t>Capron vinaigre vin bcl 1600g   demetra</t>
  </si>
  <si>
    <t>Sce vinaigr agrum gingem btl 1l   maille</t>
  </si>
  <si>
    <t>Sce vinaigr tomate frse btl 1l   maille</t>
  </si>
  <si>
    <t>Sce vinaigr agrume btl 1l   maille</t>
  </si>
  <si>
    <t>Sce vinaigr sesame soja btl 1l   maille</t>
  </si>
  <si>
    <t>Sce vinaigr basilic btl 1l   maille</t>
  </si>
  <si>
    <t>Huile, vinaigre, corps gras</t>
  </si>
  <si>
    <t>Vinaigre crm balsa moden btl400ml   borges</t>
  </si>
  <si>
    <t>Huile tourn-oliv meravella btl1l   borges</t>
  </si>
  <si>
    <t>Huile oliv vierg ext btl pet 1l   borges</t>
  </si>
  <si>
    <t>Produits dessert &amp; pâtisserie</t>
  </si>
  <si>
    <t>Sce dessert frt rge btl 1kg   exquizito</t>
  </si>
  <si>
    <t>Sce dessert chocolat btl 1kg   borges</t>
  </si>
  <si>
    <t>Sce dessert moka btl 1kg   exquizito</t>
  </si>
  <si>
    <t>Huile tournesol btl 1lx15    maurel</t>
  </si>
  <si>
    <t>Sce dess caram beur-s btl 1kg   borges</t>
  </si>
  <si>
    <t>Sce dessert caramel btl 1kg   exquizito</t>
  </si>
  <si>
    <t>Huile olive prodigieuse btl50cl   borges</t>
  </si>
  <si>
    <t>Huile arachide btl 1l   maurel</t>
  </si>
  <si>
    <t>Sirop &amp; concentré</t>
  </si>
  <si>
    <t>Sirop sucre canne btl 1lx6    gusto debrio</t>
  </si>
  <si>
    <t>Jus citron abc pet 100clx10    citrona</t>
  </si>
  <si>
    <t>Vinaigre vin rge 6° btl1,5l   desbois</t>
  </si>
  <si>
    <t>Vinaigre alcool blc 8° btl1,5l   desbois</t>
  </si>
  <si>
    <t>Confit cnd 12 cuisse bte 5/1   mets des rois</t>
  </si>
  <si>
    <t>Fond, aide culinaire</t>
  </si>
  <si>
    <t>Jus veau lie bte 1,2kg   chef</t>
  </si>
  <si>
    <t>Fumet poisson bte 900g   chef</t>
  </si>
  <si>
    <t>Fd brun lie bte 1,2kg   chef</t>
  </si>
  <si>
    <t>Fd brun veau lie prem pate bte600g   chef</t>
  </si>
  <si>
    <t>Fd blc veau lie bte 800g/40l   chef</t>
  </si>
  <si>
    <t>Bouil pot au feu gran bte 1,1kg   knorr</t>
  </si>
  <si>
    <t xml:space="preserve">Bouil leg essentiel bte1kg/50l   </t>
  </si>
  <si>
    <t>Gesier cnd emince confit bte 4/4   mets des rois</t>
  </si>
  <si>
    <t>Roux blc bte 1kg   chef</t>
  </si>
  <si>
    <t>Cornichon 120-149 bte 5/1   valtonia</t>
  </si>
  <si>
    <t>Biscuiterie &amp; confiserie</t>
  </si>
  <si>
    <t>Bisc sale assor tradition bte720g   belin</t>
  </si>
  <si>
    <t>Olive verte dn 34-40 bte 5/1   valtonia</t>
  </si>
  <si>
    <t>Olive nre dn 34-40 bte 5/1   valtonia</t>
  </si>
  <si>
    <t>Meringue mcx bte 350gx4 mona lisa   mona lisa</t>
  </si>
  <si>
    <t>Herbes, epices</t>
  </si>
  <si>
    <t>Mel 4 epice flapper 320g   la case aux epices</t>
  </si>
  <si>
    <t>Prêt à garnir, pains, farine, sucre</t>
  </si>
  <si>
    <t>Fleur de mais bte 700g   maizena</t>
  </si>
  <si>
    <t>Capron vinaigre bte 4/4   vitalys</t>
  </si>
  <si>
    <t>Curry fort flapper 430g   la case aux epices</t>
  </si>
  <si>
    <t>Tomate pulpe jus cube bte 5/1   valtonia</t>
  </si>
  <si>
    <t>Paprika demi dx tubo 450g   caravelle</t>
  </si>
  <si>
    <t>Sucre canne pdre bte 1kg   blonvilliers</t>
  </si>
  <si>
    <t>Poire wil demi frt sir lgr bte4/4   valtonia</t>
  </si>
  <si>
    <t>Peche oreillon sir lgr bte 4/4   valtonia</t>
  </si>
  <si>
    <t>Tomate dble conc 28% bte 4/4   valtonia</t>
  </si>
  <si>
    <t>Olive verte dn 30-33 bte 4/4   valtonia</t>
  </si>
  <si>
    <t>Olive nre dn 30-33 bte 4/4   valtonia</t>
  </si>
  <si>
    <t>Légume &amp; féculent</t>
  </si>
  <si>
    <t>Pois chiche bte 4/4   pomona episaveurs</t>
  </si>
  <si>
    <t>Mais dx grain s/v bte 4/4   pomona episaveurs</t>
  </si>
  <si>
    <t>Lait coco bte 1/2   makli</t>
  </si>
  <si>
    <t>Sucre mcx n°4 bte 1kg   gusto debrio</t>
  </si>
  <si>
    <t>Tomate pulpe jus cube bte4/4   valtonia</t>
  </si>
  <si>
    <t>Pain bruschetta paq 400g   harry's</t>
  </si>
  <si>
    <t>Poivre gris moulu col (0,14gx2000)    gyma</t>
  </si>
  <si>
    <t>Sel fin col (0,8gx2000)    la case aux epices</t>
  </si>
  <si>
    <t>Arome vani artificiel flc 1lx   ste lucie</t>
  </si>
  <si>
    <t>Sce piment rge flc vr 60ml   tabasco</t>
  </si>
  <si>
    <t>Ketchup flc souple 486g   amora</t>
  </si>
  <si>
    <t>Sce angl worcestershire flc150ml   heinz</t>
  </si>
  <si>
    <t>Choc nr 50%force nre pist sac5kg   cacao barry</t>
  </si>
  <si>
    <t>Huile oliv vierg ext btl pet 5l   borges</t>
  </si>
  <si>
    <t>Huile friture excellence bid7,5l   borges</t>
  </si>
  <si>
    <t>Huile tournesol bid 5lx3    maurel</t>
  </si>
  <si>
    <t>Huile performance rest bid7,5l    amphora</t>
  </si>
  <si>
    <t>Sel celeri lot (95gx3)   ducros</t>
  </si>
  <si>
    <t>Pain mie lc 10x10 paq 500g   jacquet</t>
  </si>
  <si>
    <t>Poisson / céphalopode</t>
  </si>
  <si>
    <t>Thon lista mcx prec nat pch650g   la pulpe</t>
  </si>
  <si>
    <t>Céréales, miel, confitures</t>
  </si>
  <si>
    <t>Pate tartiner nois pot 3kg   nutella</t>
  </si>
  <si>
    <t>Mep basilic pot 340g   knorr</t>
  </si>
  <si>
    <t>Pate tartiner nois pot 750g   nutella</t>
  </si>
  <si>
    <t>Miel fleur liq pot plst 1kg   pomona episaveurs</t>
  </si>
  <si>
    <t>Poivre blc moulu sac 1kg   la case aux epices</t>
  </si>
  <si>
    <t>Noisette decort ent sac 1kg   domino</t>
  </si>
  <si>
    <t>Riz 3 selection sac 2,5kg   panzani plus</t>
  </si>
  <si>
    <t>Riz lg basmati sac 5kg    victoria</t>
  </si>
  <si>
    <t>Bisc aper mini bretzel sac 2,5kg    boehli</t>
  </si>
  <si>
    <t>Amande ent decort sac 1kg   la pulpe</t>
  </si>
  <si>
    <t>Nx cern arle inv s/az sac1kg   sovecope</t>
  </si>
  <si>
    <t>Penne rigate qs sac 5kg    pomona episaveurs</t>
  </si>
  <si>
    <t>Coquillette qs sac 5kg    pomona episaveurs</t>
  </si>
  <si>
    <t>Spaghetti qs sac 5kg    pomona episaveurs</t>
  </si>
  <si>
    <t>Cacao pdre plein arome sac 1kg   cacao barry</t>
  </si>
  <si>
    <t>Amande effilee sac 1kgx10   sans marque</t>
  </si>
  <si>
    <t>Couscous moyen sac 5kg   pomona episaveurs</t>
  </si>
  <si>
    <t>Poivre gris moulu sac 1kg   caravelle</t>
  </si>
  <si>
    <t>Oignon frit sac 1kg   ducros</t>
  </si>
  <si>
    <t>Linguine qs sac 3kg   grand chef</t>
  </si>
  <si>
    <t>Riz lg etuv spe risotto sac2,5kg    vivien paille</t>
  </si>
  <si>
    <t>Poivre nr grain sac 1kg   caravelle</t>
  </si>
  <si>
    <t>Nx coco rapee sac 1kg   maitre prunille</t>
  </si>
  <si>
    <t>Sesame graine sac 1kg   caravelle</t>
  </si>
  <si>
    <t>Herbe grillade prov sac 1kg   caravelle</t>
  </si>
  <si>
    <t>Brisure speculoos sac 1,1kg   biscuiterie brichard</t>
  </si>
  <si>
    <t>Cacahuet gril sal snack sac1kg   kreeks</t>
  </si>
  <si>
    <t>Prep boiss choc pdre 32% 1kg   gusto debrio</t>
  </si>
  <si>
    <t>Raisin sultanine sac 1kg   la pulpe</t>
  </si>
  <si>
    <t>Sarrasin grille kasha sac 1kg   sabarot</t>
  </si>
  <si>
    <t>Sucre glace sac 1kg   commerciale tereos</t>
  </si>
  <si>
    <t>Chapelure brune sac 1kg   vivien paille</t>
  </si>
  <si>
    <t>Sucre pdre sac 1kg   gusto debrio</t>
  </si>
  <si>
    <t>Farine ble t55 sac 1kg   blanche colombe</t>
  </si>
  <si>
    <t>Sel mer fin sac 1kg   la tablee</t>
  </si>
  <si>
    <t>Moutarde forte dijon sea 5kg   valtonia</t>
  </si>
  <si>
    <t>Moutarde ancienne sea 1kg   pomona episaveurs</t>
  </si>
  <si>
    <t>Sysco - frais</t>
  </si>
  <si>
    <t>Bof</t>
  </si>
  <si>
    <t>Des fourme ambert 28%mg aop bq500g x 6</t>
  </si>
  <si>
    <t>Tr.chorizo pp cular bko bq500g x10</t>
  </si>
  <si>
    <t>Jaune oeuf liq. bo0.96l x6</t>
  </si>
  <si>
    <t>Chutney de figue mdg 650g ct 6 bt</t>
  </si>
  <si>
    <t>Saute agneau s/os 60/80g st2/2.5kg</t>
  </si>
  <si>
    <t>Ossau iraty aop 1/4 pain 1.1kg env.x8</t>
  </si>
  <si>
    <t>Tr.jambon serrano a/interc.stg bq500g</t>
  </si>
  <si>
    <t>Comte bv 35%mg aop 1/12e 3.5kg x3</t>
  </si>
  <si>
    <t>Grana padano aop 1kg env. x10</t>
  </si>
  <si>
    <t>Saute veau 60/80g fil st2.5kg</t>
  </si>
  <si>
    <t>Reblochon savoie 25%mg min. aop 450/550g</t>
  </si>
  <si>
    <t>Cuis.canard confit s/v 275/350g x2 x8</t>
  </si>
  <si>
    <t>Nx joue porc confite s/v st1.5kg x2</t>
  </si>
  <si>
    <t>Tr.flt bacon fume x24 bq250 g x6</t>
  </si>
  <si>
    <t>Roti veau ep.bas car.s/v 2kg env.</t>
  </si>
  <si>
    <t>Maxi buche pur chevre 24%mg 1kg</t>
  </si>
  <si>
    <t>Flt mign.porc fr 400/600g vpf st3pc x4</t>
  </si>
  <si>
    <t>Cantal entre 2 aop 1/16e mdg 2.4kg x4</t>
  </si>
  <si>
    <t>Beurre 1/2 sel 250g x40</t>
  </si>
  <si>
    <t>Beurre past.250g x40</t>
  </si>
  <si>
    <t>Tomate confite cbr bq1.5kg x6</t>
  </si>
  <si>
    <t>Andouillette troyes 145g bke st7pc x6</t>
  </si>
  <si>
    <t>Travers porc rotiss.vpf 1.5kg mdg x6</t>
  </si>
  <si>
    <t>Cream cheese e&amp;v 1kg x4</t>
  </si>
  <si>
    <t>Beurre 1/2 sel microp.10g bt100pc x6</t>
  </si>
  <si>
    <t>Beurre doux microp.10g bt100pc x6</t>
  </si>
  <si>
    <t>Aiguil.poulet fr st2.5kg env.x4</t>
  </si>
  <si>
    <t>Cuis.pintade sciee 160/220g x20</t>
  </si>
  <si>
    <t>Supreme poulet s/v 160/220g st4pc</t>
  </si>
  <si>
    <t>Supreme poulet vf s/v 190/250g st4pc</t>
  </si>
  <si>
    <t>Bleu auvergne 28%mg aop bke 2.6kg x4</t>
  </si>
  <si>
    <t>Jambonn.dinde confite 220/260g st6pc x4</t>
  </si>
  <si>
    <t>Tr.jambon ct sup dd torch.x16 bke bq720g</t>
  </si>
  <si>
    <t>Emmental rape 27%mg min. bke st1kg</t>
  </si>
  <si>
    <t>Merguez boy.coll.50g env.st20pc s/v x4</t>
  </si>
  <si>
    <t>Mascarpone 42%mg granarolo 500g x6</t>
  </si>
  <si>
    <t>Saute poulet fr s/os s/p 30/60g st2.5kg</t>
  </si>
  <si>
    <t>Emmental rape français</t>
  </si>
  <si>
    <t>Gesier poulet confit pain/st2kg x3</t>
  </si>
  <si>
    <t>Lardon fume 8/8 s/at bq1kg x8</t>
  </si>
  <si>
    <t>Chipolata boy.coll.50g env.st20pc x4</t>
  </si>
  <si>
    <t>Saute dind.s/os s/p 60/90g env.st2.5kg</t>
  </si>
  <si>
    <t>Roti porc longe 2.5/3.5kg x2</t>
  </si>
  <si>
    <t>Saute porc s/v 60/80g st2.5kg env.x 2</t>
  </si>
  <si>
    <t>Roti porc echine 2/2.5kg env.x3</t>
  </si>
  <si>
    <t>Cuis.poulet dej.220/240g st10pc x2</t>
  </si>
  <si>
    <t>Fromage blanc camp.7%mg min. se5kg</t>
  </si>
  <si>
    <t>Cuire et rotir 1l x6</t>
  </si>
  <si>
    <t>Preparation pour tiramisu</t>
  </si>
  <si>
    <t>App.crem.brule vanil.bourb. e&amp;v pc1l x6</t>
  </si>
  <si>
    <t>Préparation pour panna cotta 1l</t>
  </si>
  <si>
    <t>Appareil tiramisu debic 1l x6</t>
  </si>
  <si>
    <t>Creme sucree vanil.32%mg 2l x6</t>
  </si>
  <si>
    <t>Prep.cr.brule debic bo1l x6</t>
  </si>
  <si>
    <t>Creme fraiche epaisse</t>
  </si>
  <si>
    <t>Creme 35%mg uht bke 1l x6</t>
  </si>
  <si>
    <t>Blanc oeuf liq. bo0.96l/1kg x6</t>
  </si>
  <si>
    <t>Vegetop uht debic 1l x6</t>
  </si>
  <si>
    <t>Creme legere 18%mg uht bke 1l x6</t>
  </si>
  <si>
    <t>Creme anglaise debic 2l x6</t>
  </si>
  <si>
    <t>Creme anglaise uht bke br1l x6</t>
  </si>
  <si>
    <t>Lait 1/2 ecreme uht 1l x6</t>
  </si>
  <si>
    <t>Maroilles 26%mg aop 750g</t>
  </si>
  <si>
    <t>Creme s/press. uht debic 700ml x6</t>
  </si>
  <si>
    <t>Camembert l/cru 20%mg min.240g x12</t>
  </si>
  <si>
    <t>Buchette chevre 22%mg min. 180g</t>
  </si>
  <si>
    <t>Mozzarella burratina 18%mg 120g x6</t>
  </si>
  <si>
    <t>Mozzarella bufflone 24%mg aop 125g x16</t>
  </si>
  <si>
    <t>Faisselle 6%mg ind.100g x24</t>
  </si>
  <si>
    <t>Ya a boire fraise 100g yop pk8pc x3</t>
  </si>
  <si>
    <t>Œuf alv. plein air 53/63g bt 12pc x8</t>
  </si>
  <si>
    <t>Oeuf plein air alv. 53/63g bt30pc x2</t>
  </si>
  <si>
    <t>Ya frts(5%) a/mcx 125g nova x48</t>
  </si>
  <si>
    <t>Oeuf dur ecale alv. moyen 53/63g x45 x2</t>
  </si>
  <si>
    <t>Ya sucre arom. vit.d 125g nova pk4pc x12</t>
  </si>
  <si>
    <t>Ya nat.sucre vit.d 125g nova pk4pc x12</t>
  </si>
  <si>
    <t>Fromage blanc nature 3%mg se1kg x6</t>
  </si>
  <si>
    <t>Copeau grana padano 28%mg aop st500g x8</t>
  </si>
  <si>
    <t>Feuille de brick st10pc x100</t>
  </si>
  <si>
    <t>Sysco - surgeles</t>
  </si>
  <si>
    <t>Assortiment macaron 12g env. bt72pc x4</t>
  </si>
  <si>
    <t>Buns eclat graine 85g 11cm x30</t>
  </si>
  <si>
    <t>Bun tran sesam (pain hamburger) 55g 48pc</t>
  </si>
  <si>
    <t>Pave perene de campagne precuit 450g 9pc</t>
  </si>
  <si>
    <t>Dos cabillaud a/p 180g env. t&amp;m ct5kg</t>
  </si>
  <si>
    <t>Flt bar a/p qsa iqf 165g env.t&amp;m ct3kg</t>
  </si>
  <si>
    <t>Magr.can.gras s/v 250/480g x12</t>
  </si>
  <si>
    <t>T&amp;m double filet bar 150/180g 3kg</t>
  </si>
  <si>
    <t>Flt daurade royale a/p 150/180g t&amp;m x3kg</t>
  </si>
  <si>
    <t>Coulis framboise 500g x6</t>
  </si>
  <si>
    <t>Flt dorade seb.iqf 100/140g ct5kg</t>
  </si>
  <si>
    <t>Saute veau ep.bas car.s/os 60/80g 5kg</t>
  </si>
  <si>
    <t>Flt mign.porc 250/500g ct3/5kg</t>
  </si>
  <si>
    <t>Bille framboise bke st1kg x5</t>
  </si>
  <si>
    <t>Fish'nchips colin alsk qsa 115g bke 5kg</t>
  </si>
  <si>
    <t>Chute saumon fume atl.st1kg x5</t>
  </si>
  <si>
    <t>Aile raie pelee ebarbee iqf min.450g 5kg</t>
  </si>
  <si>
    <t>Puree mangue cbr bq1kg x6</t>
  </si>
  <si>
    <t>Sot l'y laisse poulet iqf st1kg x5</t>
  </si>
  <si>
    <t>Melange fdm prec.bko st1kg x5</t>
  </si>
  <si>
    <t>Paupi.veau fic.iqf 160g ct5kg</t>
  </si>
  <si>
    <t>Puree fraise bq1kg x6</t>
  </si>
  <si>
    <t>Saute porc ep.vpf 60/80g ct5kg</t>
  </si>
  <si>
    <t>Wing poulet(aileron) texmex iqf ct5kg</t>
  </si>
  <si>
    <t>Oss.buc.veau iqf 150/250g ct5kg</t>
  </si>
  <si>
    <t>Pq. feuil. beurre  bke   714g   16 pq</t>
  </si>
  <si>
    <t>Coquelet "a" pac 500/600g x10</t>
  </si>
  <si>
    <t>Ciboulette bke st250g x8</t>
  </si>
  <si>
    <t>Melange forest.bke st1kg x3</t>
  </si>
  <si>
    <t>Cord.bleu dinde cuit iqf 125g ct5kg</t>
  </si>
  <si>
    <t>Ail mcx t&amp;m st250g x10</t>
  </si>
  <si>
    <t>Des mangue 20x20mm st1kg x5</t>
  </si>
  <si>
    <t>B01 pq.feuil. marg. b.o.2.5mm 625g 16pq</t>
  </si>
  <si>
    <t>Cocktail frts rges st1kg x5</t>
  </si>
  <si>
    <t>Moule corde cuite bio 80-100 t&amp;m 1kg x6</t>
  </si>
  <si>
    <t>Duo haricot vert &amp; beurre bond 165g 20pc</t>
  </si>
  <si>
    <t>Cuis.poulet dej. iqf 180/220g ct5kg</t>
  </si>
  <si>
    <t>Mcx echalote st1kg x5</t>
  </si>
  <si>
    <t>Potato toast mc cain 2 kg           4 st</t>
  </si>
  <si>
    <t>Pt pois xfin bke st2,5kg x2</t>
  </si>
  <si>
    <t>Pt oignon blc bko st2,5kg x4</t>
  </si>
  <si>
    <t>Champignon emince st2.5kg x4</t>
  </si>
  <si>
    <t>Har.v xfin bke st2.5kg x2</t>
  </si>
  <si>
    <t>Home style fries</t>
  </si>
  <si>
    <t>Chou-f 30/60 dav st2,5kg x4</t>
  </si>
  <si>
    <t>Oignon emince bke st2,5kg x4</t>
  </si>
  <si>
    <t>Legume ratatouille st2,5kg x4</t>
  </si>
  <si>
    <t>Pomme rissolee dav st2.5kg x4</t>
  </si>
  <si>
    <t>Tarte poire bourdaloue 27cm bke 1.1kg x2</t>
  </si>
  <si>
    <t>Tarte citron mering.27cm bko 1kg x2</t>
  </si>
  <si>
    <t>Coulis xtra frts rges fl.soupl.t&amp;m 500g</t>
  </si>
  <si>
    <t>Tarte chocolat 26cm bke 900g x2</t>
  </si>
  <si>
    <t>Gateau basque bko 1kg x4</t>
  </si>
  <si>
    <t>Coulis extra de framboise 500g x6</t>
  </si>
  <si>
    <t>Quiche lorraine bande 1kg bko x8</t>
  </si>
  <si>
    <t>Coulis frts exot.fl.soupl.500g x6</t>
  </si>
  <si>
    <t>Pizza fromage bande 500g bko x10</t>
  </si>
  <si>
    <t>Tartelette tatin 130g bke x24</t>
  </si>
  <si>
    <t>Plat cuisiné</t>
  </si>
  <si>
    <t>Croq.mons.220g bke x18</t>
  </si>
  <si>
    <t>Brownie nx pecan 80g env.bke pq30pc x4</t>
  </si>
  <si>
    <t>Gaufre liege mccain 90g x24</t>
  </si>
  <si>
    <t>Fond tartelet sucree d10cm 45g 100pc</t>
  </si>
  <si>
    <t>Mini canele 16g x150</t>
  </si>
  <si>
    <t>Petit pain farine rect.lr 55g x140</t>
  </si>
  <si>
    <t>Lingotin bke 40g                 160pc</t>
  </si>
  <si>
    <t>Gaufre bruxelles iqf mc cain 80g x27</t>
  </si>
  <si>
    <t>Crumble nat. sucre st400g x8</t>
  </si>
  <si>
    <t>Brioche perdue 85g dav x36</t>
  </si>
  <si>
    <t>Vivalya</t>
  </si>
  <si>
    <t>Fruits - legumes</t>
  </si>
  <si>
    <t>Tomate cerise sans grappe</t>
  </si>
  <si>
    <t>Laitue batavia feuilles
 4ème gamme</t>
  </si>
  <si>
    <t>Citron vert</t>
  </si>
  <si>
    <t>Courgette longue</t>
  </si>
  <si>
    <t>Tomate ronde</t>
  </si>
  <si>
    <t>Laitue iceberg chiffonade
4ème gamme</t>
  </si>
  <si>
    <t>Champignon de paris pieds coupés</t>
  </si>
  <si>
    <t>Ail blanc</t>
  </si>
  <si>
    <t>Citron jaune</t>
  </si>
  <si>
    <t>Pommes bi colores</t>
  </si>
  <si>
    <t>Orange dégustation</t>
  </si>
  <si>
    <t>Betterave cuite entière 4ème gamme</t>
  </si>
  <si>
    <t>Pomme de terre grenaille chair ferme</t>
  </si>
  <si>
    <t>Pomme de terre four</t>
  </si>
  <si>
    <t>Pomme de terre fritable lavée</t>
  </si>
  <si>
    <t>Carotte de conservation orange lavée</t>
  </si>
  <si>
    <t>Salade de 5 fruits frais de saison en morceaux avec jus</t>
  </si>
  <si>
    <t>Salade de fruits frais en morceaux avec jus</t>
  </si>
  <si>
    <t>Laitue iceberg</t>
  </si>
  <si>
    <t>Avocat hass 20/22 affiné</t>
  </si>
  <si>
    <t>Concombre droit</t>
  </si>
  <si>
    <t>Laitue feuille de chêne blonde</t>
  </si>
  <si>
    <t>Laitue feuille de chêne rouge</t>
  </si>
  <si>
    <t>Mélange de jeunes pousses
4ème gamme</t>
  </si>
  <si>
    <t>Mélange salade multifeuilles
4ème gamme</t>
  </si>
  <si>
    <t xml:space="preserve">sauces et nourritures </t>
  </si>
  <si>
    <t>Viandes surgelees</t>
  </si>
  <si>
    <t>bouteille</t>
  </si>
  <si>
    <t>flacon</t>
  </si>
  <si>
    <t>sachet</t>
  </si>
  <si>
    <t xml:space="preserve">LES VINS ROUGES </t>
  </si>
  <si>
    <t xml:space="preserve">LES PRESTIGES </t>
  </si>
  <si>
    <t xml:space="preserve">LES VINS ROSES </t>
  </si>
  <si>
    <t xml:space="preserve">LES VINS BLANCS </t>
  </si>
  <si>
    <t xml:space="preserve">CHAMPAGNE ET CREMANT </t>
  </si>
  <si>
    <t xml:space="preserve">LES COCKTAILS </t>
  </si>
  <si>
    <t xml:space="preserve">LES DIGESTIFS </t>
  </si>
  <si>
    <t xml:space="preserve">LES COUPS DE COEUR </t>
  </si>
  <si>
    <t xml:space="preserve">BIBS ROUGES, ROSES,KIR, SIROPS </t>
  </si>
  <si>
    <t>Pod</t>
  </si>
  <si>
    <t>WHisky CLAN CAMPBELL 40° 450CL X2</t>
  </si>
  <si>
    <t>WHisky LAGAVULIN 16A 43° 70CL ETUI X6</t>
  </si>
  <si>
    <t>WHisky CLAN CAMPBELL 40° 200CL X6</t>
  </si>
  <si>
    <t>WHisky CARDHU 12A 40° 70CL ETUI X6</t>
  </si>
  <si>
    <t>WHisky CHIVAS REGAL 12A 40° 70CL ETUI X6</t>
  </si>
  <si>
    <t>WHisky ABERLOUR 10A FOREST 40° 70CL</t>
  </si>
  <si>
    <t>WHisky CLAN CAMPBELL 40° 70CL X6</t>
  </si>
  <si>
    <t>SURG</t>
  </si>
  <si>
    <t>GLACE</t>
  </si>
  <si>
    <t>SEC</t>
  </si>
  <si>
    <t>GLACE CHOCOLAT BLANC</t>
  </si>
  <si>
    <t>brisure de speculos</t>
  </si>
  <si>
    <t>canon de faux filet</t>
  </si>
  <si>
    <t>CARPACCIO</t>
  </si>
  <si>
    <t>ENCORNET</t>
  </si>
  <si>
    <t>ESCARGOT</t>
  </si>
  <si>
    <t>FILET DE DINDE</t>
  </si>
  <si>
    <t>galettes wrap</t>
  </si>
  <si>
    <t>mélange boulgour</t>
  </si>
  <si>
    <t xml:space="preserve">PAVE DE SAUMON </t>
  </si>
  <si>
    <t>pavé de veau aux 3 poivres</t>
  </si>
  <si>
    <t xml:space="preserve">PETIT PAIN NATURE </t>
  </si>
  <si>
    <t>PROVOLONE</t>
  </si>
  <si>
    <t xml:space="preserve">RAVIGOTE </t>
  </si>
  <si>
    <t>SAUCE BEURRE D'ESCARGOT</t>
  </si>
  <si>
    <t>TOMATES SECHEES</t>
  </si>
  <si>
    <t>tripes à la mode de caen</t>
  </si>
  <si>
    <t>sous-total solide</t>
  </si>
  <si>
    <t>PERLE NOIRE 100% ARABICA PODS</t>
  </si>
  <si>
    <t>Chäteau plagnac</t>
  </si>
  <si>
    <t>Beaujolais le bojojo</t>
  </si>
  <si>
    <t>FRIGOLET SUCRE DE CANNE  100CL</t>
  </si>
  <si>
    <t>WISKY JAMESON 40°   GALLON 450CL</t>
  </si>
  <si>
    <t>THE BREAKFAST THES PARNEYS</t>
  </si>
  <si>
    <t>INFUSION CAMOMILLE BIO</t>
  </si>
  <si>
    <t>THE CITRON THES PARNEYS</t>
  </si>
  <si>
    <t>THE EARL GREY THES PARNEYS</t>
  </si>
  <si>
    <t>INFUSION MENTHE BIO</t>
  </si>
  <si>
    <t>INFUSION QUATRE FRUITS ROUGE THES PARNEYS</t>
  </si>
  <si>
    <t>INFUSION TILLEUL BIO</t>
  </si>
  <si>
    <t>INFUSION TILLEUL/MENTHE BIO</t>
  </si>
  <si>
    <t xml:space="preserve">THE VERT AROMATISÉ A LA MENTHE </t>
  </si>
  <si>
    <t>THE VERT NATURE BIO FAIRTRADE</t>
  </si>
  <si>
    <t>INFUSION VERVEINE BIO</t>
  </si>
  <si>
    <t>INFUSION VERVEINE/MENTHE BIO</t>
  </si>
  <si>
    <t>poireaux</t>
  </si>
  <si>
    <t>pistache sachet</t>
  </si>
  <si>
    <t>carottes billes</t>
  </si>
  <si>
    <t>filet de colin</t>
  </si>
  <si>
    <t>tagliatelles sysco</t>
  </si>
  <si>
    <t>noix de saint jacques</t>
  </si>
  <si>
    <t>oignon billes</t>
  </si>
  <si>
    <t>maizena boite</t>
  </si>
  <si>
    <t>fromag rapé</t>
  </si>
  <si>
    <t xml:space="preserve">Ketchup </t>
  </si>
  <si>
    <t>bidon 5kg</t>
  </si>
  <si>
    <t>mini cannelés piece</t>
  </si>
  <si>
    <t>mini eclair choco, cartron</t>
  </si>
  <si>
    <t>duo mini muffin piece</t>
  </si>
  <si>
    <t>madeleine</t>
  </si>
  <si>
    <t>SAUCE madere</t>
  </si>
  <si>
    <t>parmentier cabillaud</t>
  </si>
  <si>
    <t>foie de veau tranche</t>
  </si>
  <si>
    <t>HAMPe</t>
  </si>
  <si>
    <t>lentilles berry</t>
  </si>
  <si>
    <t>aubergine lamelle</t>
  </si>
  <si>
    <t>tete de veau</t>
  </si>
  <si>
    <t>pot au feu</t>
  </si>
  <si>
    <t>framboise</t>
  </si>
  <si>
    <t>biscuit charlotte</t>
  </si>
  <si>
    <t>feuille gélatine, feuille</t>
  </si>
  <si>
    <t>graine de courge</t>
  </si>
  <si>
    <t>caneloni</t>
  </si>
  <si>
    <t>lasagne</t>
  </si>
  <si>
    <t>sauce poivre boite</t>
  </si>
  <si>
    <t>curcumin</t>
  </si>
  <si>
    <t>arome pistache</t>
  </si>
  <si>
    <t>muscade</t>
  </si>
  <si>
    <t>riz uncle ben,s</t>
  </si>
  <si>
    <t>amande poudre</t>
  </si>
  <si>
    <t>tomates concassées boite 4/4</t>
  </si>
  <si>
    <t>champi shitake</t>
  </si>
  <si>
    <t>financiere, bouchée à la reine / pieces</t>
  </si>
  <si>
    <t>raisin</t>
  </si>
  <si>
    <t>tomate ancienne</t>
  </si>
  <si>
    <t>radis</t>
  </si>
  <si>
    <t>FRUIT</t>
  </si>
  <si>
    <t>GOURDE COMPOTE</t>
  </si>
  <si>
    <t>Ns13</t>
  </si>
  <si>
    <t>CRISPEARLS</t>
  </si>
  <si>
    <t>SAChet</t>
  </si>
  <si>
    <t>conchiglies / ORECHIETTE</t>
  </si>
  <si>
    <t>melange legumes grillés / mélange olives provencale</t>
  </si>
  <si>
    <t>haricot rouge</t>
  </si>
  <si>
    <t>boite</t>
  </si>
  <si>
    <t>Maïs</t>
  </si>
  <si>
    <t>botte</t>
  </si>
  <si>
    <t>Sce dessert manqgue abricot</t>
  </si>
  <si>
    <t>sauce salade</t>
  </si>
  <si>
    <t>Haricot vert</t>
  </si>
  <si>
    <t>Haricot beurre</t>
  </si>
  <si>
    <t>²</t>
  </si>
  <si>
    <t>bac</t>
  </si>
  <si>
    <t>carton</t>
  </si>
  <si>
    <t>Sce essert fruit rouge</t>
  </si>
  <si>
    <t>cote 900 AU KG</t>
  </si>
  <si>
    <t>poire</t>
  </si>
  <si>
    <t>Salade sucrine (sachet 3 p)</t>
  </si>
  <si>
    <t xml:space="preserve"> </t>
  </si>
  <si>
    <t>piece</t>
  </si>
  <si>
    <t>MELON</t>
  </si>
  <si>
    <t>cote de proc</t>
  </si>
  <si>
    <t>kg</t>
  </si>
  <si>
    <t>fruit</t>
  </si>
  <si>
    <t>saladette, frios froid et chaud</t>
  </si>
  <si>
    <t>Château Anjou rouge la Croix de L'Orée</t>
  </si>
  <si>
    <t>Bocal</t>
  </si>
  <si>
    <t>Poulet olives-citron vert     surgele 270g</t>
  </si>
  <si>
    <t>Creme s/press. uht debic 700ml x6 chantilly</t>
  </si>
  <si>
    <t>STEAK DE THON</t>
  </si>
  <si>
    <t>emincé de porc aux herbes</t>
  </si>
  <si>
    <t>tartare de saulmon mariné</t>
  </si>
  <si>
    <t>burrata</t>
  </si>
  <si>
    <t>bombe chantilly debic</t>
  </si>
  <si>
    <t>gros choux patissier</t>
  </si>
  <si>
    <t>calamar fris</t>
  </si>
  <si>
    <t>ratatouille</t>
  </si>
  <si>
    <t>surg</t>
  </si>
  <si>
    <t>ribs</t>
  </si>
  <si>
    <t>carotte billes et oignos bille</t>
  </si>
  <si>
    <t xml:space="preserve">Entrecotes 300 grs race a viande </t>
  </si>
  <si>
    <t xml:space="preserve">Sachet </t>
  </si>
  <si>
    <t>SALADE MELANGEE 500 G</t>
  </si>
  <si>
    <t>TOTAL SOLIDE 09/2022</t>
  </si>
  <si>
    <t xml:space="preserve">Creme de vinaigre a la truffe, 40cl </t>
  </si>
  <si>
    <t>paupiette de veau</t>
  </si>
  <si>
    <t>coppa</t>
  </si>
  <si>
    <t>fromage rapé</t>
  </si>
  <si>
    <t>jambon blanc superieur barquette (720g)</t>
  </si>
  <si>
    <t>sauce barbecue piece (875)</t>
  </si>
  <si>
    <t>fruit - legumes</t>
  </si>
  <si>
    <t xml:space="preserve">patates amandine </t>
  </si>
  <si>
    <t xml:space="preserve"> eclair café (piece)</t>
  </si>
  <si>
    <t>eclair vanille (piece)</t>
  </si>
  <si>
    <t>mini muffins (piece)</t>
  </si>
  <si>
    <t>tarte au flanc (piece)</t>
  </si>
  <si>
    <t>tripes a la mode de caen</t>
  </si>
  <si>
    <t>echalottes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</si>
</sst>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&quot;F&quot;_-;\-* #,##0.00\ &quot;F&quot;_-;_-* &quot;-&quot;??\ &quot;F&quot;_-;_-@_-"/>
    <numFmt numFmtId="165" formatCode="_-* #,##0\ &quot;€&quot;_-;\-* #,##0\ &quot;€&quot;_-;_-* &quot;-&quot;??\ &quot;€&quot;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FFFFFF"/>
      <name val="Century Gothic"/>
      <family val="2"/>
    </font>
    <font>
      <b/>
      <sz val="11"/>
      <color theme="1"/>
      <name val="Century Gothic"/>
      <family val="2"/>
    </font>
    <font>
      <b/>
      <sz val="8"/>
      <color theme="1"/>
      <name val="Century Gothic"/>
      <family val="2"/>
    </font>
    <font>
      <b/>
      <sz val="14"/>
      <color rgb="FFFFFFFF"/>
      <name val="Century Gothic"/>
      <family val="2"/>
    </font>
    <font>
      <b/>
      <sz val="14"/>
      <color theme="1"/>
      <name val="Century Gothic"/>
      <family val="2"/>
    </font>
    <font>
      <b/>
      <i/>
      <u/>
      <sz val="14"/>
      <color theme="1"/>
      <name val="Century Gothic"/>
      <family val="2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u/>
      <sz val="14"/>
      <color theme="1"/>
      <name val="Century Gothic"/>
      <family val="2"/>
    </font>
    <font>
      <b/>
      <sz val="48"/>
      <color theme="1"/>
      <name val="Century Gothic"/>
      <family val="2"/>
    </font>
    <font>
      <b/>
      <u/>
      <sz val="18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u val="double"/>
      <sz val="18"/>
      <color theme="1" tint="0.499984740745262"/>
      <name val="Century Gothic"/>
      <family val="2"/>
    </font>
    <font>
      <b/>
      <u val="double"/>
      <sz val="28"/>
      <color theme="1" tint="0.499984740745262"/>
      <name val="Century Gothic"/>
      <family val="2"/>
    </font>
    <font>
      <b/>
      <u val="double"/>
      <sz val="16"/>
      <color theme="1" tint="0.499984740745262"/>
      <name val="Century Gothic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20"/>
      <color theme="1" tint="0.499984740745262"/>
      <name val="Century Gothic"/>
      <family val="2"/>
    </font>
    <font>
      <sz val="20"/>
      <color theme="1"/>
      <name val="Calibri"/>
      <family val="2"/>
      <scheme val="minor"/>
    </font>
    <font>
      <b/>
      <sz val="20"/>
      <color rgb="FFFFFFFF"/>
      <name val="Century Gothic"/>
      <family val="2"/>
    </font>
    <font>
      <b/>
      <sz val="20"/>
      <color theme="1"/>
      <name val="Century Gothic"/>
      <family val="2"/>
    </font>
    <font>
      <b/>
      <sz val="18"/>
      <color theme="0"/>
      <name val="Century Gothic"/>
      <family val="2"/>
    </font>
    <font>
      <b/>
      <i/>
      <sz val="14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8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62">
    <xf numFmtId="0" fontId="0" fillId="0" borderId="0" xfId="0"/>
    <xf numFmtId="0" fontId="7" fillId="0" borderId="13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44" fontId="5" fillId="0" borderId="0" xfId="2" applyFont="1"/>
    <xf numFmtId="44" fontId="3" fillId="2" borderId="3" xfId="2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2" borderId="4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44" fontId="6" fillId="2" borderId="3" xfId="2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44" fontId="7" fillId="0" borderId="0" xfId="2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9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44" fontId="7" fillId="0" borderId="7" xfId="2" applyFont="1" applyBorder="1" applyAlignment="1">
      <alignment horizontal="center" vertical="center"/>
    </xf>
    <xf numFmtId="44" fontId="7" fillId="0" borderId="8" xfId="2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44" fontId="6" fillId="2" borderId="5" xfId="2" applyFont="1" applyFill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9" fillId="0" borderId="10" xfId="0" applyFont="1" applyBorder="1" applyAlignment="1">
      <alignment vertical="center" wrapText="1"/>
    </xf>
    <xf numFmtId="0" fontId="3" fillId="2" borderId="9" xfId="1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4" fontId="5" fillId="0" borderId="10" xfId="2" applyFont="1" applyBorder="1"/>
    <xf numFmtId="44" fontId="5" fillId="0" borderId="11" xfId="2" applyFont="1" applyBorder="1"/>
    <xf numFmtId="0" fontId="6" fillId="2" borderId="1" xfId="1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left" vertical="center"/>
    </xf>
    <xf numFmtId="0" fontId="10" fillId="3" borderId="18" xfId="0" applyFont="1" applyFill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6" fillId="0" borderId="9" xfId="1" applyFont="1" applyBorder="1" applyAlignment="1">
      <alignment horizontal="left" vertical="center"/>
    </xf>
    <xf numFmtId="44" fontId="7" fillId="0" borderId="0" xfId="2" applyFont="1" applyAlignment="1">
      <alignment vertical="center"/>
    </xf>
    <xf numFmtId="0" fontId="9" fillId="0" borderId="6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6" fillId="2" borderId="19" xfId="1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3" fillId="2" borderId="1" xfId="1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44" fontId="15" fillId="0" borderId="0" xfId="2" applyFont="1" applyAlignment="1">
      <alignment vertical="center"/>
    </xf>
    <xf numFmtId="0" fontId="15" fillId="0" borderId="0" xfId="0" applyFont="1"/>
    <xf numFmtId="44" fontId="15" fillId="0" borderId="0" xfId="2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6" fillId="2" borderId="2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44" fontId="15" fillId="3" borderId="0" xfId="2" applyFont="1" applyFill="1" applyAlignment="1">
      <alignment horizontal="center" vertical="center"/>
    </xf>
    <xf numFmtId="44" fontId="15" fillId="3" borderId="0" xfId="2" applyFont="1" applyFill="1" applyAlignment="1">
      <alignment vertical="center"/>
    </xf>
    <xf numFmtId="0" fontId="16" fillId="0" borderId="0" xfId="0" applyFont="1"/>
    <xf numFmtId="44" fontId="0" fillId="0" borderId="0" xfId="2" applyFont="1"/>
    <xf numFmtId="0" fontId="17" fillId="0" borderId="0" xfId="0" applyFont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6" fillId="2" borderId="1" xfId="1" applyFont="1" applyFill="1" applyBorder="1" applyAlignment="1">
      <alignment horizontal="left" vertical="center"/>
    </xf>
    <xf numFmtId="0" fontId="7" fillId="3" borderId="0" xfId="0" applyFont="1" applyFill="1"/>
    <xf numFmtId="44" fontId="7" fillId="3" borderId="0" xfId="2" applyFont="1" applyFill="1" applyAlignment="1">
      <alignment horizontal="right"/>
    </xf>
    <xf numFmtId="44" fontId="7" fillId="3" borderId="0" xfId="2" applyFont="1" applyFill="1"/>
    <xf numFmtId="44" fontId="7" fillId="0" borderId="0" xfId="2" applyFont="1"/>
    <xf numFmtId="44" fontId="7" fillId="3" borderId="0" xfId="2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14" fillId="3" borderId="0" xfId="0" applyFont="1" applyFill="1"/>
    <xf numFmtId="0" fontId="8" fillId="0" borderId="13" xfId="0" applyFont="1" applyBorder="1" applyAlignment="1">
      <alignment horizontal="center" vertical="center"/>
    </xf>
    <xf numFmtId="44" fontId="15" fillId="0" borderId="0" xfId="0" applyNumberFormat="1" applyFont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44" fontId="7" fillId="0" borderId="0" xfId="0" applyNumberFormat="1" applyFont="1"/>
    <xf numFmtId="0" fontId="0" fillId="0" borderId="0" xfId="0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6" fillId="2" borderId="22" xfId="2" applyFont="1" applyFill="1" applyBorder="1" applyAlignment="1">
      <alignment horizontal="center" vertical="center"/>
    </xf>
    <xf numFmtId="44" fontId="20" fillId="0" borderId="0" xfId="2" applyFont="1"/>
    <xf numFmtId="0" fontId="0" fillId="0" borderId="0" xfId="0" applyAlignment="1">
      <alignment horizontal="center"/>
    </xf>
    <xf numFmtId="44" fontId="8" fillId="0" borderId="13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8" fillId="0" borderId="0" xfId="0" applyFont="1"/>
    <xf numFmtId="0" fontId="3" fillId="2" borderId="4" xfId="1" applyFont="1" applyFill="1" applyBorder="1" applyAlignment="1">
      <alignment vertical="center"/>
    </xf>
    <xf numFmtId="0" fontId="0" fillId="0" borderId="0" xfId="0" applyAlignment="1">
      <alignment horizontal="left"/>
    </xf>
    <xf numFmtId="0" fontId="3" fillId="2" borderId="4" xfId="1" applyFont="1" applyFill="1" applyBorder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3" fillId="2" borderId="2" xfId="1" applyFont="1" applyFill="1" applyBorder="1" applyAlignment="1">
      <alignment horizontal="center" vertical="center"/>
    </xf>
    <xf numFmtId="0" fontId="23" fillId="2" borderId="1" xfId="1" applyFont="1" applyFill="1" applyBorder="1" applyAlignment="1">
      <alignment horizontal="center" vertical="center"/>
    </xf>
    <xf numFmtId="0" fontId="23" fillId="2" borderId="22" xfId="1" applyFont="1" applyFill="1" applyBorder="1" applyAlignment="1">
      <alignment horizontal="center" vertical="center"/>
    </xf>
    <xf numFmtId="44" fontId="23" fillId="2" borderId="23" xfId="2" applyFont="1" applyFill="1" applyBorder="1" applyAlignment="1">
      <alignment horizontal="center" vertical="center"/>
    </xf>
    <xf numFmtId="44" fontId="23" fillId="2" borderId="5" xfId="2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44" fontId="24" fillId="0" borderId="0" xfId="2" applyFont="1" applyAlignment="1">
      <alignment horizontal="center" vertical="center"/>
    </xf>
    <xf numFmtId="44" fontId="24" fillId="0" borderId="0" xfId="2" applyFont="1" applyAlignment="1">
      <alignment vertical="center"/>
    </xf>
    <xf numFmtId="0" fontId="24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horizontal="left" vertical="center"/>
    </xf>
    <xf numFmtId="44" fontId="24" fillId="3" borderId="0" xfId="2" applyFont="1" applyFill="1" applyAlignment="1">
      <alignment horizontal="center" vertical="center"/>
    </xf>
    <xf numFmtId="44" fontId="24" fillId="3" borderId="0" xfId="2" applyFont="1" applyFill="1" applyAlignment="1">
      <alignment vertical="center"/>
    </xf>
    <xf numFmtId="0" fontId="6" fillId="2" borderId="22" xfId="1" applyFont="1" applyFill="1" applyBorder="1" applyAlignment="1">
      <alignment horizontal="left" vertical="center"/>
    </xf>
    <xf numFmtId="0" fontId="17" fillId="0" borderId="0" xfId="0" applyFont="1" applyAlignment="1">
      <alignment horizontal="left"/>
    </xf>
    <xf numFmtId="0" fontId="6" fillId="2" borderId="16" xfId="1" applyFont="1" applyFill="1" applyBorder="1" applyAlignment="1">
      <alignment horizontal="center" vertical="center"/>
    </xf>
    <xf numFmtId="44" fontId="7" fillId="0" borderId="0" xfId="2" applyFont="1" applyFill="1"/>
    <xf numFmtId="44" fontId="7" fillId="0" borderId="0" xfId="2" applyFont="1" applyFill="1" applyAlignment="1">
      <alignment horizontal="right"/>
    </xf>
    <xf numFmtId="0" fontId="3" fillId="4" borderId="4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left" vertical="center"/>
    </xf>
    <xf numFmtId="0" fontId="6" fillId="4" borderId="19" xfId="1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/>
    </xf>
    <xf numFmtId="0" fontId="9" fillId="0" borderId="6" xfId="0" applyFont="1" applyBorder="1" applyAlignment="1">
      <alignment horizontal="right" vertical="top" wrapText="1"/>
    </xf>
    <xf numFmtId="13" fontId="7" fillId="0" borderId="0" xfId="2" applyNumberFormat="1" applyFont="1" applyFill="1"/>
    <xf numFmtId="44" fontId="10" fillId="3" borderId="18" xfId="2" applyFont="1" applyFill="1" applyBorder="1" applyAlignment="1">
      <alignment horizontal="center" vertical="center"/>
    </xf>
    <xf numFmtId="44" fontId="10" fillId="0" borderId="18" xfId="2" applyFont="1" applyBorder="1" applyAlignment="1">
      <alignment horizontal="center" vertical="center"/>
    </xf>
    <xf numFmtId="0" fontId="20" fillId="0" borderId="0" xfId="0" applyFont="1" applyAlignment="1">
      <alignment horizontal="right"/>
    </xf>
    <xf numFmtId="44" fontId="7" fillId="0" borderId="18" xfId="2" applyFont="1" applyBorder="1" applyAlignment="1">
      <alignment horizontal="center" vertical="center"/>
    </xf>
    <xf numFmtId="0" fontId="14" fillId="0" borderId="0" xfId="0" applyFont="1"/>
    <xf numFmtId="44" fontId="26" fillId="0" borderId="0" xfId="2" applyFo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/>
    <xf numFmtId="44" fontId="27" fillId="0" borderId="0" xfId="2" applyFont="1" applyFill="1" applyAlignment="1">
      <alignment horizontal="center"/>
    </xf>
    <xf numFmtId="0" fontId="10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44" fontId="28" fillId="0" borderId="0" xfId="2" applyFont="1" applyAlignment="1">
      <alignment horizontal="center" vertical="center"/>
    </xf>
    <xf numFmtId="0" fontId="26" fillId="0" borderId="0" xfId="0" applyFont="1" applyAlignment="1">
      <alignment horizontal="left"/>
    </xf>
    <xf numFmtId="44" fontId="15" fillId="0" borderId="0" xfId="2" applyFont="1" applyFill="1" applyAlignment="1">
      <alignment horizontal="center" vertical="center"/>
    </xf>
    <xf numFmtId="44" fontId="28" fillId="0" borderId="0" xfId="2" applyFont="1" applyFill="1" applyAlignment="1">
      <alignment horizontal="center" vertical="center"/>
    </xf>
    <xf numFmtId="44" fontId="10" fillId="0" borderId="0" xfId="2" applyFont="1" applyBorder="1" applyAlignment="1">
      <alignment horizontal="center" vertical="center"/>
    </xf>
    <xf numFmtId="0" fontId="24" fillId="0" borderId="0" xfId="0" applyFont="1"/>
    <xf numFmtId="0" fontId="15" fillId="0" borderId="0" xfId="0" applyFont="1" applyAlignment="1">
      <alignment horizontal="left" vertical="center" wrapText="1"/>
    </xf>
    <xf numFmtId="0" fontId="7" fillId="0" borderId="15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165" fontId="12" fillId="0" borderId="7" xfId="2" applyNumberFormat="1" applyFont="1" applyBorder="1" applyAlignment="1">
      <alignment horizontal="center" vertical="center"/>
    </xf>
    <xf numFmtId="165" fontId="12" fillId="0" borderId="10" xfId="2" applyNumberFormat="1" applyFont="1" applyBorder="1" applyAlignment="1">
      <alignment horizontal="center" vertical="center"/>
    </xf>
    <xf numFmtId="165" fontId="12" fillId="0" borderId="8" xfId="2" applyNumberFormat="1" applyFont="1" applyBorder="1" applyAlignment="1">
      <alignment horizontal="center" vertical="center"/>
    </xf>
    <xf numFmtId="165" fontId="12" fillId="0" borderId="11" xfId="2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44" fontId="10" fillId="0" borderId="0" xfId="2" applyFont="1" applyFill="1" applyBorder="1" applyAlignment="1">
      <alignment horizontal="center" vertical="center"/>
    </xf>
  </cellXfs>
  <cellStyles count="5">
    <cellStyle name="Monétaire" xfId="2" builtinId="4"/>
    <cellStyle name="Monétaire 3" xfId="4" xr:uid="{00000000-0005-0000-0000-000001000000}"/>
    <cellStyle name="NiveauLigne_4" xfId="1" builtinId="1" iLevel="3"/>
    <cellStyle name="Normal" xfId="0" builtinId="0"/>
    <cellStyle name="Normal 2" xfId="3" xr:uid="{00000000-0005-0000-0000-000004000000}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none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none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  <numFmt numFmtId="34" formatCode="_-* #,##0.00\ &quot;€&quot;_-;\-* #,##0.00\ &quot;€&quot;_-;_-* &quot;-&quot;??\ &quot;€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  <numFmt numFmtId="34" formatCode="_-* #,##0.00\ &quot;€&quot;_-;\-* #,##0.00\ &quot;€&quot;_-;_-* &quot;-&quot;??\ &quot;€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entury Gothic"/>
        <family val="2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Century Gothic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scheme val="none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entury Gothic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entury Gothic"/>
        <scheme val="none"/>
      </font>
      <fill>
        <patternFill patternType="solid">
          <fgColor rgb="FF000000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26" Type="http://schemas.microsoft.com/office/2006/relationships/vbaProject" Target="vbaProject.bin"/><Relationship Id="rId3" Type="http://schemas.openxmlformats.org/officeDocument/2006/relationships/worksheet" Target="worksheets/sheet3.xml"/><Relationship Id="rId21" Type="http://schemas.microsoft.com/office/2007/relationships/slicerCache" Target="slicerCaches/slicerCache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403376</xdr:colOff>
      <xdr:row>1</xdr:row>
      <xdr:rowOff>57491</xdr:rowOff>
    </xdr:from>
    <xdr:to>
      <xdr:col>3</xdr:col>
      <xdr:colOff>3923559</xdr:colOff>
      <xdr:row>13</xdr:row>
      <xdr:rowOff>35377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FOURNISSEURS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URNISSEU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8678" y="301331"/>
              <a:ext cx="5754574" cy="2843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1</xdr:row>
      <xdr:rowOff>37761</xdr:rowOff>
    </xdr:from>
    <xdr:to>
      <xdr:col>2</xdr:col>
      <xdr:colOff>309146</xdr:colOff>
      <xdr:row>12</xdr:row>
      <xdr:rowOff>250373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AMILLE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MIL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7247"/>
              <a:ext cx="2206625" cy="2716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1</xdr:row>
          <xdr:rowOff>57150</xdr:rowOff>
        </xdr:from>
        <xdr:to>
          <xdr:col>5</xdr:col>
          <xdr:colOff>790575</xdr:colOff>
          <xdr:row>2</xdr:row>
          <xdr:rowOff>228600</xdr:rowOff>
        </xdr:to>
        <xdr:sp macro="" textlink="">
          <xdr:nvSpPr>
            <xdr:cNvPr id="2049" name="TextBox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</xdr:row>
          <xdr:rowOff>0</xdr:rowOff>
        </xdr:from>
        <xdr:to>
          <xdr:col>7</xdr:col>
          <xdr:colOff>2076450</xdr:colOff>
          <xdr:row>9</xdr:row>
          <xdr:rowOff>152400</xdr:rowOff>
        </xdr:to>
        <xdr:sp macro="" textlink="">
          <xdr:nvSpPr>
            <xdr:cNvPr id="2050" name="List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1846169</xdr:colOff>
      <xdr:row>3</xdr:row>
      <xdr:rowOff>34318</xdr:rowOff>
    </xdr:from>
    <xdr:to>
      <xdr:col>4</xdr:col>
      <xdr:colOff>1846169</xdr:colOff>
      <xdr:row>4</xdr:row>
      <xdr:rowOff>81943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13959728" y="785112"/>
          <a:ext cx="0" cy="27174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1131794</xdr:colOff>
      <xdr:row>6</xdr:row>
      <xdr:rowOff>7704</xdr:rowOff>
    </xdr:from>
    <xdr:to>
      <xdr:col>5</xdr:col>
      <xdr:colOff>1462789</xdr:colOff>
      <xdr:row>6</xdr:row>
      <xdr:rowOff>11206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15105529" y="1430851"/>
          <a:ext cx="330995" cy="350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667653</xdr:colOff>
      <xdr:row>1</xdr:row>
      <xdr:rowOff>108857</xdr:rowOff>
    </xdr:from>
    <xdr:to>
      <xdr:col>3</xdr:col>
      <xdr:colOff>1387929</xdr:colOff>
      <xdr:row>1</xdr:row>
      <xdr:rowOff>110359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8015510" y="353786"/>
          <a:ext cx="720276" cy="150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1492826</xdr:colOff>
      <xdr:row>1</xdr:row>
      <xdr:rowOff>20507</xdr:rowOff>
    </xdr:from>
    <xdr:to>
      <xdr:col>4</xdr:col>
      <xdr:colOff>113654</xdr:colOff>
      <xdr:row>12</xdr:row>
      <xdr:rowOff>77416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FOURNISSEURS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URNISSEU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6611" y="264347"/>
              <a:ext cx="3202641" cy="2620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67235</xdr:colOff>
      <xdr:row>1</xdr:row>
      <xdr:rowOff>16249</xdr:rowOff>
    </xdr:from>
    <xdr:to>
      <xdr:col>3</xdr:col>
      <xdr:colOff>1496189</xdr:colOff>
      <xdr:row>12</xdr:row>
      <xdr:rowOff>81001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AMILLE 1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MIL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35" y="251573"/>
              <a:ext cx="3024468" cy="26731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sont pris en charge dans Excel ou version ultérieure.
En revanche, si la forme a été modifiée dans une version précédente d’Excel, ou si le classeur a été enregistré dans Excel 2007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4</xdr:col>
      <xdr:colOff>1252256</xdr:colOff>
      <xdr:row>3</xdr:row>
      <xdr:rowOff>123967</xdr:rowOff>
    </xdr:from>
    <xdr:to>
      <xdr:col>4</xdr:col>
      <xdr:colOff>1255058</xdr:colOff>
      <xdr:row>5</xdr:row>
      <xdr:rowOff>33618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H="1" flipV="1">
          <a:off x="10104903" y="852349"/>
          <a:ext cx="2802" cy="35788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38100</xdr:rowOff>
        </xdr:from>
        <xdr:to>
          <xdr:col>5</xdr:col>
          <xdr:colOff>19050</xdr:colOff>
          <xdr:row>2</xdr:row>
          <xdr:rowOff>171450</xdr:rowOff>
        </xdr:to>
        <xdr:sp macro="" textlink="">
          <xdr:nvSpPr>
            <xdr:cNvPr id="1025" name="Tex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</xdr:row>
          <xdr:rowOff>38100</xdr:rowOff>
        </xdr:from>
        <xdr:to>
          <xdr:col>7</xdr:col>
          <xdr:colOff>1771650</xdr:colOff>
          <xdr:row>11</xdr:row>
          <xdr:rowOff>180975</xdr:rowOff>
        </xdr:to>
        <xdr:sp macro="" textlink="">
          <xdr:nvSpPr>
            <xdr:cNvPr id="1026" name="ListBox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2378648</xdr:colOff>
      <xdr:row>1</xdr:row>
      <xdr:rowOff>128868</xdr:rowOff>
    </xdr:from>
    <xdr:to>
      <xdr:col>3</xdr:col>
      <xdr:colOff>2759648</xdr:colOff>
      <xdr:row>1</xdr:row>
      <xdr:rowOff>128868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>
          <a:off x="6406362" y="368354"/>
          <a:ext cx="3810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268941</xdr:colOff>
      <xdr:row>7</xdr:row>
      <xdr:rowOff>67235</xdr:rowOff>
    </xdr:from>
    <xdr:to>
      <xdr:col>5</xdr:col>
      <xdr:colOff>1154206</xdr:colOff>
      <xdr:row>7</xdr:row>
      <xdr:rowOff>67235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>
          <a:off x="10847294" y="1725706"/>
          <a:ext cx="88526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OURNISSEURS" xr10:uid="{00000000-0013-0000-FFFF-FFFF01000000}" sourceName="Fournisseurs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AMILLE" xr10:uid="{00000000-0013-0000-FFFF-FFFF02000000}" sourceName="Famill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OURNISSEURS1" xr10:uid="{00000000-0013-0000-FFFF-FFFF03000000}" sourceName="Fournisseurs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AMILLE1" xr10:uid="{00000000-0013-0000-FFFF-FFFF04000000}" sourceName="Famille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URNISSEURS" xr10:uid="{00000000-0014-0000-FFFF-FFFF01000000}" cache="Segment_FOURNISSEURS" caption="Fournisseurs" columnCount="2" style="SlicerStyleDark5" rowHeight="396000"/>
  <slicer name="FAMILLE" xr10:uid="{00000000-0014-0000-FFFF-FFFF02000000}" cache="Segment_FAMILLE" caption="Famille" startItem="1" style="SlicerStyleDark4" rowHeight="468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URNISSEURS 1" xr10:uid="{00000000-0014-0000-FFFF-FFFF03000000}" cache="Segment_FOURNISSEURS1" caption="Fournisseurs" columnCount="2" style="SlicerStyleDark5" rowHeight="504000"/>
  <slicer name="FAMILLE 1" xr10:uid="{00000000-0014-0000-FFFF-FFFF04000000}" cache="Segment_FAMILLE1" caption="Famille" startItem="4" columnCount="2" style="SlicerStyleDark6" rowHeight="39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6:H457" totalsRowCount="1" headerRowDxfId="39" dataDxfId="38" totalsRowDxfId="37" headerRowCellStyle="Monétaire">
  <autoFilter ref="A16:H456" xr:uid="{00000000-0009-0000-0100-000001000000}">
    <filterColumn colId="5">
      <customFilters>
        <customFilter operator="notEqual" val=" "/>
      </customFilters>
    </filterColumn>
  </autoFilter>
  <sortState xmlns:xlrd2="http://schemas.microsoft.com/office/spreadsheetml/2017/richdata2" ref="A17:H453">
    <sortCondition ref="C16:C456"/>
  </sortState>
  <tableColumns count="8">
    <tableColumn id="1" xr3:uid="{00000000-0010-0000-0000-000001000000}" name="Fournisseurs" totalsRowLabel="Total" dataDxfId="36" totalsRowDxfId="7"/>
    <tableColumn id="2" xr3:uid="{00000000-0010-0000-0000-000002000000}" name="Code article" dataDxfId="35" totalsRowDxfId="6"/>
    <tableColumn id="3" xr3:uid="{00000000-0010-0000-0000-000003000000}" name="Famille" dataDxfId="34" totalsRowDxfId="5"/>
    <tableColumn id="10" xr3:uid="{00000000-0010-0000-0000-00000A000000}" name="Libelle article - conditionnement" dataDxfId="33" totalsRowDxfId="4"/>
    <tableColumn id="6" xr3:uid="{00000000-0010-0000-0000-000006000000}" name="UNITE D'INVENTAIRE" dataDxfId="32" totalsRowDxfId="3"/>
    <tableColumn id="8" xr3:uid="{00000000-0010-0000-0000-000008000000}" name="QUANTITE" dataDxfId="31" totalsRowDxfId="2"/>
    <tableColumn id="7" xr3:uid="{00000000-0010-0000-0000-000007000000}" name="TARIF HT" dataDxfId="30" totalsRowDxfId="1" dataCellStyle="Monétaire"/>
    <tableColumn id="9" xr3:uid="{00000000-0010-0000-0000-000009000000}" name="VALORISATION" totalsRowFunction="sum" dataDxfId="29" totalsRowDxfId="0" dataCellStyle="Monétaire">
      <calculatedColumnFormula>Tableau1[[#This Row],[TARIF HT]]*Tableau1[[#This Row],[QUANTITE]]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5:H388" totalsRowCount="1" headerRowDxfId="28" headerRowCellStyle="Monétaire">
  <autoFilter ref="A15:H387" xr:uid="{00000000-0009-0000-0100-000002000000}">
    <filterColumn colId="0">
      <filters>
        <filter val="CAFE RICHARD"/>
        <filter val="DISTRIBOUCH"/>
        <filter val="France BOISSONS"/>
      </filters>
    </filterColumn>
    <filterColumn colId="5">
      <customFilters>
        <customFilter operator="notEqual" val=" "/>
      </customFilters>
    </filterColumn>
  </autoFilter>
  <sortState xmlns:xlrd2="http://schemas.microsoft.com/office/spreadsheetml/2017/richdata2" ref="A149:H387">
    <sortCondition ref="A15:A387"/>
  </sortState>
  <tableColumns count="8">
    <tableColumn id="1" xr3:uid="{00000000-0010-0000-0100-000001000000}" name="Fournisseurs" totalsRowLabel="Total" dataDxfId="27" totalsRowDxfId="26"/>
    <tableColumn id="2" xr3:uid="{00000000-0010-0000-0100-000002000000}" name="Code article" dataDxfId="25" totalsRowDxfId="24"/>
    <tableColumn id="3" xr3:uid="{00000000-0010-0000-0100-000003000000}" name="Famille" dataDxfId="23" totalsRowDxfId="22"/>
    <tableColumn id="11" xr3:uid="{00000000-0010-0000-0100-00000B000000}" name="Libellé article - conditionnement" dataDxfId="21" totalsRowDxfId="20"/>
    <tableColumn id="6" xr3:uid="{00000000-0010-0000-0100-000006000000}" name="UNITE D'INVENTAIRE" dataDxfId="19" totalsRowDxfId="18"/>
    <tableColumn id="8" xr3:uid="{00000000-0010-0000-0100-000008000000}" name="QUANTITE" totalsRowLabel=" " dataDxfId="17" totalsRowDxfId="16"/>
    <tableColumn id="7" xr3:uid="{00000000-0010-0000-0100-000007000000}" name="TARIF HT" dataDxfId="15" totalsRowDxfId="14" dataCellStyle="Monétaire"/>
    <tableColumn id="9" xr3:uid="{00000000-0010-0000-0100-000009000000}" name="VALORISATION" totalsRowFunction="sum" dataDxfId="13" totalsRowDxfId="12" dataCellStyle="Monétai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Relationship Id="rId9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B050"/>
    <pageSetUpPr fitToPage="1"/>
  </sheetPr>
  <dimension ref="A1:EG457"/>
  <sheetViews>
    <sheetView showGridLines="0" zoomScale="55" zoomScaleNormal="55" zoomScaleSheetLayoutView="55" workbookViewId="0">
      <pane ySplit="16" topLeftCell="A17" activePane="bottomLeft" state="frozen"/>
      <selection activeCell="D400" sqref="D400"/>
      <selection pane="bottomLeft" activeCell="H188" sqref="H188:H189"/>
    </sheetView>
  </sheetViews>
  <sheetFormatPr baseColWidth="10" defaultColWidth="11.42578125" defaultRowHeight="18" x14ac:dyDescent="0.25"/>
  <cols>
    <col min="1" max="1" width="27.28515625" style="12" customWidth="1"/>
    <col min="2" max="2" width="28.5703125" style="12" hidden="1" customWidth="1"/>
    <col min="3" max="3" width="29" style="12" customWidth="1"/>
    <col min="4" max="4" width="80.42578125" style="14" customWidth="1"/>
    <col min="5" max="5" width="34.28515625" style="12" customWidth="1"/>
    <col min="6" max="6" width="13.5703125" customWidth="1"/>
    <col min="7" max="7" width="26.7109375" style="38" customWidth="1"/>
    <col min="8" max="8" width="36.28515625" style="13" bestFit="1" customWidth="1"/>
    <col min="9" max="16384" width="11.42578125" style="3"/>
  </cols>
  <sheetData>
    <row r="1" spans="1:8" ht="18.75" thickBot="1" x14ac:dyDescent="0.3">
      <c r="A1" s="1" t="s">
        <v>19</v>
      </c>
      <c r="B1" s="148"/>
      <c r="C1" s="148"/>
      <c r="D1" s="148"/>
      <c r="E1" s="78" t="s">
        <v>11</v>
      </c>
      <c r="F1" s="25"/>
      <c r="G1" s="88" t="s">
        <v>10</v>
      </c>
      <c r="H1" s="38"/>
    </row>
    <row r="2" spans="1:8" ht="17.45" customHeight="1" x14ac:dyDescent="0.25">
      <c r="A2" s="16"/>
      <c r="D2" s="39" t="s">
        <v>760</v>
      </c>
      <c r="E2" s="16"/>
      <c r="F2" s="18"/>
      <c r="G2" s="20"/>
      <c r="H2" s="20"/>
    </row>
    <row r="3" spans="1:8" ht="22.7" customHeight="1" thickBot="1" x14ac:dyDescent="0.3">
      <c r="A3" s="16"/>
      <c r="D3" s="39" t="s">
        <v>15</v>
      </c>
      <c r="E3" s="17"/>
      <c r="F3" s="22"/>
      <c r="G3" s="20"/>
      <c r="H3" s="38"/>
    </row>
    <row r="4" spans="1:8" x14ac:dyDescent="0.25">
      <c r="A4" s="16"/>
      <c r="D4" s="39"/>
      <c r="E4" s="16"/>
      <c r="F4" s="18"/>
      <c r="G4" s="20"/>
      <c r="H4" s="38"/>
    </row>
    <row r="5" spans="1:8" ht="18" customHeight="1" x14ac:dyDescent="0.25">
      <c r="A5" s="16"/>
      <c r="E5" s="149" t="s">
        <v>12</v>
      </c>
      <c r="F5" s="150"/>
      <c r="G5" s="20"/>
      <c r="H5" s="38"/>
    </row>
    <row r="6" spans="1:8" x14ac:dyDescent="0.25">
      <c r="A6" s="16"/>
      <c r="E6" s="149"/>
      <c r="F6" s="150"/>
      <c r="G6" s="20"/>
      <c r="H6" s="38"/>
    </row>
    <row r="7" spans="1:8" x14ac:dyDescent="0.25">
      <c r="A7" s="16"/>
      <c r="E7" s="149"/>
      <c r="F7" s="150"/>
      <c r="G7" s="20"/>
      <c r="H7" s="38"/>
    </row>
    <row r="8" spans="1:8" x14ac:dyDescent="0.25">
      <c r="A8" s="16"/>
      <c r="E8" s="16"/>
      <c r="F8" s="18"/>
      <c r="G8" s="20"/>
      <c r="H8" s="38"/>
    </row>
    <row r="9" spans="1:8" x14ac:dyDescent="0.25">
      <c r="A9" s="16"/>
      <c r="E9" s="16"/>
      <c r="F9" s="18"/>
      <c r="G9" s="20"/>
      <c r="H9" s="38"/>
    </row>
    <row r="10" spans="1:8" ht="18.75" thickBot="1" x14ac:dyDescent="0.3">
      <c r="A10" s="16"/>
      <c r="E10" s="16"/>
      <c r="F10" s="18"/>
      <c r="G10" s="20"/>
      <c r="H10" s="38"/>
    </row>
    <row r="11" spans="1:8" ht="18" customHeight="1" x14ac:dyDescent="0.25">
      <c r="A11" s="16"/>
      <c r="E11" s="80" t="s">
        <v>17</v>
      </c>
      <c r="F11" s="42"/>
      <c r="G11" s="20"/>
      <c r="H11" s="38"/>
    </row>
    <row r="12" spans="1:8" ht="18" customHeight="1" x14ac:dyDescent="0.25">
      <c r="A12" s="16"/>
      <c r="E12" s="151">
        <f>SUM(Tableau1[[#Headers],[#Data],[VALORISATION]])</f>
        <v>10433.974778000002</v>
      </c>
      <c r="F12" s="152"/>
      <c r="G12" s="20"/>
      <c r="H12" s="38"/>
    </row>
    <row r="13" spans="1:8" ht="24" customHeight="1" x14ac:dyDescent="0.25">
      <c r="A13" s="16"/>
      <c r="E13" s="151"/>
      <c r="F13" s="152"/>
      <c r="G13" s="20"/>
      <c r="H13" s="38"/>
    </row>
    <row r="14" spans="1:8" ht="12.2" customHeight="1" thickBot="1" x14ac:dyDescent="0.3">
      <c r="A14" s="17"/>
      <c r="B14" s="19"/>
      <c r="C14" s="19"/>
      <c r="D14" s="36"/>
      <c r="E14" s="153"/>
      <c r="F14" s="154"/>
      <c r="G14" s="21"/>
      <c r="H14" s="38"/>
    </row>
    <row r="15" spans="1:8" hidden="1" x14ac:dyDescent="0.25">
      <c r="A15" s="114" t="s">
        <v>20</v>
      </c>
      <c r="B15" s="114" t="s">
        <v>21</v>
      </c>
      <c r="C15" s="15" t="s">
        <v>22</v>
      </c>
      <c r="D15" s="37"/>
      <c r="E15" s="15" t="s">
        <v>2</v>
      </c>
      <c r="F15" s="11" t="s">
        <v>5</v>
      </c>
      <c r="G15" s="10" t="s">
        <v>4</v>
      </c>
      <c r="H15" s="38" t="s">
        <v>6</v>
      </c>
    </row>
    <row r="16" spans="1:8" x14ac:dyDescent="0.25">
      <c r="A16" s="55" t="s">
        <v>20</v>
      </c>
      <c r="B16" s="55" t="s">
        <v>21</v>
      </c>
      <c r="C16" s="31" t="s">
        <v>22</v>
      </c>
      <c r="D16" s="70" t="s">
        <v>761</v>
      </c>
      <c r="E16" s="41" t="s">
        <v>7</v>
      </c>
      <c r="F16" s="10" t="s">
        <v>5</v>
      </c>
      <c r="G16" s="10" t="s">
        <v>8</v>
      </c>
      <c r="H16" s="10" t="s">
        <v>6</v>
      </c>
    </row>
    <row r="17" spans="1:8" s="52" customFormat="1" ht="22.5" x14ac:dyDescent="0.3">
      <c r="A17" s="48" t="s">
        <v>1007</v>
      </c>
      <c r="B17" s="48">
        <v>11681</v>
      </c>
      <c r="C17" s="48" t="s">
        <v>258</v>
      </c>
      <c r="D17" s="49" t="s">
        <v>1030</v>
      </c>
      <c r="E17" s="48" t="s">
        <v>309</v>
      </c>
      <c r="F17" s="49">
        <v>1.3</v>
      </c>
      <c r="G17" s="143">
        <v>7.5609999999999999</v>
      </c>
      <c r="H17" s="51">
        <f>+Tableau1[[#This Row],[QUANTITE]]*Tableau1[[#This Row],[TARIF HT]]</f>
        <v>9.8292999999999999</v>
      </c>
    </row>
    <row r="18" spans="1:8" s="52" customFormat="1" ht="22.5" hidden="1" x14ac:dyDescent="0.3">
      <c r="A18" s="48" t="s">
        <v>1007</v>
      </c>
      <c r="B18" s="48">
        <v>82654</v>
      </c>
      <c r="C18" s="48" t="s">
        <v>258</v>
      </c>
      <c r="D18" s="49" t="s">
        <v>1058</v>
      </c>
      <c r="E18" s="48" t="s">
        <v>417</v>
      </c>
      <c r="F18" s="49"/>
      <c r="G18" s="53">
        <v>5.0380000000000003</v>
      </c>
      <c r="H18" s="51">
        <f>+Tableau1[[#This Row],[QUANTITE]]*Tableau1[[#This Row],[TARIF HT]]</f>
        <v>0</v>
      </c>
    </row>
    <row r="19" spans="1:8" s="52" customFormat="1" ht="22.5" x14ac:dyDescent="0.3">
      <c r="A19" s="48" t="s">
        <v>1007</v>
      </c>
      <c r="B19" s="48">
        <v>81708</v>
      </c>
      <c r="C19" s="48" t="s">
        <v>258</v>
      </c>
      <c r="D19" s="49" t="s">
        <v>1060</v>
      </c>
      <c r="E19" s="48" t="s">
        <v>417</v>
      </c>
      <c r="F19" s="49">
        <v>16</v>
      </c>
      <c r="G19" s="143">
        <v>4.4400000000000004</v>
      </c>
      <c r="H19" s="51">
        <f>+Tableau1[[#This Row],[QUANTITE]]*Tableau1[[#This Row],[TARIF HT]]</f>
        <v>71.040000000000006</v>
      </c>
    </row>
    <row r="20" spans="1:8" s="52" customFormat="1" ht="22.5" x14ac:dyDescent="0.3">
      <c r="A20" s="48" t="s">
        <v>762</v>
      </c>
      <c r="B20" s="48">
        <v>131044</v>
      </c>
      <c r="C20" s="48" t="s">
        <v>258</v>
      </c>
      <c r="D20" s="49" t="s">
        <v>769</v>
      </c>
      <c r="E20" s="48" t="s">
        <v>309</v>
      </c>
      <c r="F20" s="49">
        <v>7.3520000000000003</v>
      </c>
      <c r="G20" s="53">
        <v>18.5</v>
      </c>
      <c r="H20" s="51">
        <f>+Tableau1[[#This Row],[QUANTITE]]*Tableau1[[#This Row],[TARIF HT]]</f>
        <v>136.012</v>
      </c>
    </row>
    <row r="21" spans="1:8" s="52" customFormat="1" ht="22.5" x14ac:dyDescent="0.3">
      <c r="A21" s="48" t="s">
        <v>762</v>
      </c>
      <c r="B21" s="48">
        <v>131041</v>
      </c>
      <c r="C21" s="48" t="s">
        <v>258</v>
      </c>
      <c r="D21" s="49" t="s">
        <v>777</v>
      </c>
      <c r="E21" s="48" t="s">
        <v>309</v>
      </c>
      <c r="F21" s="49">
        <v>4.5060000000000002</v>
      </c>
      <c r="G21" s="53">
        <v>16.5</v>
      </c>
      <c r="H21" s="51">
        <f>+Tableau1[[#This Row],[QUANTITE]]*Tableau1[[#This Row],[TARIF HT]]</f>
        <v>74.349000000000004</v>
      </c>
    </row>
    <row r="22" spans="1:8" s="52" customFormat="1" ht="22.5" hidden="1" x14ac:dyDescent="0.3">
      <c r="A22" s="48" t="s">
        <v>1007</v>
      </c>
      <c r="B22" s="48">
        <v>80947</v>
      </c>
      <c r="C22" s="48" t="s">
        <v>258</v>
      </c>
      <c r="D22" s="49" t="s">
        <v>1027</v>
      </c>
      <c r="E22" s="48" t="s">
        <v>309</v>
      </c>
      <c r="F22" s="49"/>
      <c r="G22" s="53">
        <v>7.8010000000000002</v>
      </c>
      <c r="H22" s="51">
        <f>+Tableau1[[#This Row],[QUANTITE]]*Tableau1[[#This Row],[TARIF HT]]</f>
        <v>0</v>
      </c>
    </row>
    <row r="23" spans="1:8" s="52" customFormat="1" ht="22.5" x14ac:dyDescent="0.3">
      <c r="A23" s="48" t="s">
        <v>1007</v>
      </c>
      <c r="B23" s="48">
        <v>80979</v>
      </c>
      <c r="C23" s="48" t="s">
        <v>258</v>
      </c>
      <c r="D23" s="49" t="s">
        <v>1033</v>
      </c>
      <c r="E23" s="48" t="s">
        <v>309</v>
      </c>
      <c r="F23" s="49">
        <v>2</v>
      </c>
      <c r="G23" s="143">
        <v>7.1429999999999998</v>
      </c>
      <c r="H23" s="51">
        <f>+Tableau1[[#This Row],[QUANTITE]]*Tableau1[[#This Row],[TARIF HT]]</f>
        <v>14.286</v>
      </c>
    </row>
    <row r="24" spans="1:8" s="52" customFormat="1" ht="22.5" hidden="1" x14ac:dyDescent="0.3">
      <c r="A24" s="48" t="s">
        <v>1007</v>
      </c>
      <c r="B24" s="48">
        <v>80014</v>
      </c>
      <c r="C24" s="48" t="s">
        <v>258</v>
      </c>
      <c r="D24" s="49" t="s">
        <v>1034</v>
      </c>
      <c r="E24" s="48" t="s">
        <v>309</v>
      </c>
      <c r="F24" s="49"/>
      <c r="G24" s="53">
        <v>7.1429999999999998</v>
      </c>
      <c r="H24" s="51">
        <f>+Tableau1[[#This Row],[QUANTITE]]*Tableau1[[#This Row],[TARIF HT]]</f>
        <v>0</v>
      </c>
    </row>
    <row r="25" spans="1:8" s="52" customFormat="1" ht="22.5" x14ac:dyDescent="0.3">
      <c r="A25" s="48" t="s">
        <v>1007</v>
      </c>
      <c r="B25" s="48">
        <v>80269</v>
      </c>
      <c r="C25" s="48" t="s">
        <v>258</v>
      </c>
      <c r="D25" s="49" t="s">
        <v>1028</v>
      </c>
      <c r="E25" s="48" t="s">
        <v>309</v>
      </c>
      <c r="F25" s="49">
        <v>0.85</v>
      </c>
      <c r="G25" s="143">
        <v>9.1769999999999996</v>
      </c>
      <c r="H25" s="51">
        <f>+Tableau1[[#This Row],[QUANTITE]]*Tableau1[[#This Row],[TARIF HT]]</f>
        <v>7.8004499999999997</v>
      </c>
    </row>
    <row r="26" spans="1:8" s="52" customFormat="1" ht="22.5" hidden="1" x14ac:dyDescent="0.3">
      <c r="A26" s="48" t="s">
        <v>1007</v>
      </c>
      <c r="B26" s="48">
        <v>80333</v>
      </c>
      <c r="C26" s="48" t="s">
        <v>258</v>
      </c>
      <c r="D26" s="49" t="s">
        <v>1065</v>
      </c>
      <c r="E26" s="48" t="s">
        <v>417</v>
      </c>
      <c r="F26" s="49"/>
      <c r="G26" s="53">
        <v>2.86</v>
      </c>
      <c r="H26" s="51">
        <f>+Tableau1[[#This Row],[QUANTITE]]*Tableau1[[#This Row],[TARIF HT]]</f>
        <v>0</v>
      </c>
    </row>
    <row r="27" spans="1:8" s="52" customFormat="1" ht="22.5" hidden="1" x14ac:dyDescent="0.3">
      <c r="A27" s="48" t="s">
        <v>1007</v>
      </c>
      <c r="B27" s="48">
        <v>80032</v>
      </c>
      <c r="C27" s="48" t="s">
        <v>258</v>
      </c>
      <c r="D27" s="49" t="s">
        <v>1039</v>
      </c>
      <c r="E27" s="48" t="s">
        <v>309</v>
      </c>
      <c r="F27" s="49"/>
      <c r="G27" s="53">
        <v>6.484</v>
      </c>
      <c r="H27" s="51">
        <f>+Tableau1[[#This Row],[QUANTITE]]*Tableau1[[#This Row],[TARIF HT]]</f>
        <v>0</v>
      </c>
    </row>
    <row r="28" spans="1:8" s="52" customFormat="1" ht="22.5" x14ac:dyDescent="0.3">
      <c r="A28" s="48" t="s">
        <v>762</v>
      </c>
      <c r="B28" s="48">
        <v>900051</v>
      </c>
      <c r="C28" s="48" t="s">
        <v>258</v>
      </c>
      <c r="D28" s="49" t="s">
        <v>764</v>
      </c>
      <c r="E28" s="48" t="s">
        <v>309</v>
      </c>
      <c r="F28" s="49">
        <v>2.31</v>
      </c>
      <c r="G28" s="143">
        <v>45.8</v>
      </c>
      <c r="H28" s="51">
        <f>+Tableau1[[#This Row],[QUANTITE]]*Tableau1[[#This Row],[TARIF HT]]</f>
        <v>105.798</v>
      </c>
    </row>
    <row r="29" spans="1:8" s="52" customFormat="1" ht="22.5" hidden="1" x14ac:dyDescent="0.3">
      <c r="A29" s="48" t="s">
        <v>1007</v>
      </c>
      <c r="B29" s="48">
        <v>80043</v>
      </c>
      <c r="C29" s="48" t="s">
        <v>258</v>
      </c>
      <c r="D29" s="49" t="s">
        <v>1074</v>
      </c>
      <c r="E29" s="48" t="s">
        <v>316</v>
      </c>
      <c r="F29" s="49"/>
      <c r="G29" s="53">
        <v>1.643</v>
      </c>
      <c r="H29" s="51">
        <f>+Tableau1[[#This Row],[QUANTITE]]*Tableau1[[#This Row],[TARIF HT]]</f>
        <v>0</v>
      </c>
    </row>
    <row r="30" spans="1:8" s="52" customFormat="1" ht="22.5" hidden="1" x14ac:dyDescent="0.3">
      <c r="A30" s="48" t="s">
        <v>1007</v>
      </c>
      <c r="B30" s="48">
        <v>80028</v>
      </c>
      <c r="C30" s="48" t="s">
        <v>258</v>
      </c>
      <c r="D30" s="49" t="s">
        <v>1073</v>
      </c>
      <c r="E30" s="48" t="s">
        <v>316</v>
      </c>
      <c r="F30" s="49"/>
      <c r="G30" s="53">
        <v>2.363</v>
      </c>
      <c r="H30" s="51">
        <f>+Tableau1[[#This Row],[QUANTITE]]*Tableau1[[#This Row],[TARIF HT]]</f>
        <v>0</v>
      </c>
    </row>
    <row r="31" spans="1:8" s="52" customFormat="1" ht="22.5" hidden="1" x14ac:dyDescent="0.3">
      <c r="A31" s="48" t="s">
        <v>1007</v>
      </c>
      <c r="B31" s="48">
        <v>80125</v>
      </c>
      <c r="C31" s="48" t="s">
        <v>258</v>
      </c>
      <c r="D31" s="49" t="s">
        <v>1026</v>
      </c>
      <c r="E31" s="48" t="s">
        <v>309</v>
      </c>
      <c r="F31" s="49"/>
      <c r="G31" s="53">
        <v>8.2639999999999993</v>
      </c>
      <c r="H31" s="51">
        <f>+Tableau1[[#This Row],[QUANTITE]]*Tableau1[[#This Row],[TARIF HT]]</f>
        <v>0</v>
      </c>
    </row>
    <row r="32" spans="1:8" s="52" customFormat="1" ht="22.5" hidden="1" x14ac:dyDescent="0.3">
      <c r="A32" s="48" t="s">
        <v>1007</v>
      </c>
      <c r="B32" s="48">
        <v>48101</v>
      </c>
      <c r="C32" s="48" t="s">
        <v>258</v>
      </c>
      <c r="D32" s="49" t="s">
        <v>1049</v>
      </c>
      <c r="E32" s="48" t="s">
        <v>309</v>
      </c>
      <c r="F32" s="49"/>
      <c r="G32" s="53">
        <v>4.8899999999999997</v>
      </c>
      <c r="H32" s="51">
        <f>+Tableau1[[#This Row],[QUANTITE]]*Tableau1[[#This Row],[TARIF HT]]</f>
        <v>0</v>
      </c>
    </row>
    <row r="33" spans="1:8" s="52" customFormat="1" ht="22.5" hidden="1" x14ac:dyDescent="0.3">
      <c r="A33" s="48" t="s">
        <v>1007</v>
      </c>
      <c r="B33" s="48">
        <v>80300</v>
      </c>
      <c r="C33" s="48" t="s">
        <v>258</v>
      </c>
      <c r="D33" s="49" t="s">
        <v>1016</v>
      </c>
      <c r="E33" s="48" t="s">
        <v>309</v>
      </c>
      <c r="F33" s="49"/>
      <c r="G33" s="53">
        <v>12.365</v>
      </c>
      <c r="H33" s="51">
        <f>+Tableau1[[#This Row],[QUANTITE]]*Tableau1[[#This Row],[TARIF HT]]</f>
        <v>0</v>
      </c>
    </row>
    <row r="34" spans="1:8" s="52" customFormat="1" ht="22.5" x14ac:dyDescent="0.3">
      <c r="A34" s="48" t="s">
        <v>1007</v>
      </c>
      <c r="B34" s="48">
        <v>81645</v>
      </c>
      <c r="C34" s="48" t="s">
        <v>258</v>
      </c>
      <c r="D34" s="49" t="s">
        <v>1086</v>
      </c>
      <c r="E34" s="48" t="s">
        <v>309</v>
      </c>
      <c r="F34" s="49">
        <v>0.75</v>
      </c>
      <c r="G34" s="143">
        <v>6.165</v>
      </c>
      <c r="H34" s="51">
        <f>+Tableau1[[#This Row],[QUANTITE]]*Tableau1[[#This Row],[TARIF HT]]</f>
        <v>4.6237500000000002</v>
      </c>
    </row>
    <row r="35" spans="1:8" s="52" customFormat="1" ht="22.5" x14ac:dyDescent="0.3">
      <c r="A35" s="48" t="s">
        <v>762</v>
      </c>
      <c r="B35" s="48">
        <v>131106</v>
      </c>
      <c r="C35" s="48" t="s">
        <v>258</v>
      </c>
      <c r="D35" s="49" t="s">
        <v>768</v>
      </c>
      <c r="E35" s="48" t="s">
        <v>309</v>
      </c>
      <c r="F35" s="49">
        <v>7.452</v>
      </c>
      <c r="G35" s="53">
        <v>25</v>
      </c>
      <c r="H35" s="51">
        <f>+Tableau1[[#This Row],[QUANTITE]]*Tableau1[[#This Row],[TARIF HT]]</f>
        <v>186.3</v>
      </c>
    </row>
    <row r="36" spans="1:8" s="52" customFormat="1" ht="22.5" x14ac:dyDescent="0.3">
      <c r="A36" s="48" t="s">
        <v>762</v>
      </c>
      <c r="B36" s="48">
        <v>900117</v>
      </c>
      <c r="C36" s="48" t="s">
        <v>258</v>
      </c>
      <c r="D36" s="49" t="s">
        <v>779</v>
      </c>
      <c r="E36" s="48" t="s">
        <v>309</v>
      </c>
      <c r="F36" s="49">
        <v>4.8499999999999996</v>
      </c>
      <c r="G36" s="143">
        <v>13.99</v>
      </c>
      <c r="H36" s="51">
        <f>+Tableau1[[#This Row],[QUANTITE]]*Tableau1[[#This Row],[TARIF HT]]</f>
        <v>67.851500000000001</v>
      </c>
    </row>
    <row r="37" spans="1:8" s="52" customFormat="1" ht="22.5" x14ac:dyDescent="0.3">
      <c r="A37" s="48" t="s">
        <v>1007</v>
      </c>
      <c r="B37" s="48">
        <v>82653</v>
      </c>
      <c r="C37" s="48" t="s">
        <v>258</v>
      </c>
      <c r="D37" s="49" t="s">
        <v>1032</v>
      </c>
      <c r="E37" s="48" t="s">
        <v>309</v>
      </c>
      <c r="F37" s="49">
        <v>2.2000000000000002</v>
      </c>
      <c r="G37" s="53">
        <v>7.35</v>
      </c>
      <c r="H37" s="51">
        <f>+Tableau1[[#This Row],[QUANTITE]]*Tableau1[[#This Row],[TARIF HT]]</f>
        <v>16.170000000000002</v>
      </c>
    </row>
    <row r="38" spans="1:8" s="52" customFormat="1" ht="22.5" x14ac:dyDescent="0.3">
      <c r="A38" s="48" t="s">
        <v>1007</v>
      </c>
      <c r="B38" s="48">
        <v>81653</v>
      </c>
      <c r="C38" s="48" t="s">
        <v>258</v>
      </c>
      <c r="D38" s="49" t="s">
        <v>1064</v>
      </c>
      <c r="E38" s="48" t="s">
        <v>417</v>
      </c>
      <c r="F38" s="49">
        <v>8.5</v>
      </c>
      <c r="G38" s="143">
        <v>3.35</v>
      </c>
      <c r="H38" s="51">
        <f>+Tableau1[[#This Row],[QUANTITE]]*Tableau1[[#This Row],[TARIF HT]]</f>
        <v>28.475000000000001</v>
      </c>
    </row>
    <row r="39" spans="1:8" s="52" customFormat="1" ht="22.5" hidden="1" x14ac:dyDescent="0.3">
      <c r="A39" s="48" t="s">
        <v>1007</v>
      </c>
      <c r="B39" s="48">
        <v>47301</v>
      </c>
      <c r="C39" s="48" t="s">
        <v>258</v>
      </c>
      <c r="D39" s="49" t="s">
        <v>1068</v>
      </c>
      <c r="E39" s="48" t="s">
        <v>417</v>
      </c>
      <c r="F39" s="49"/>
      <c r="G39" s="53">
        <v>2.3090000000000002</v>
      </c>
      <c r="H39" s="51">
        <f>+Tableau1[[#This Row],[QUANTITE]]*Tableau1[[#This Row],[TARIF HT]]</f>
        <v>0</v>
      </c>
    </row>
    <row r="40" spans="1:8" s="52" customFormat="1" ht="22.5" x14ac:dyDescent="0.3">
      <c r="A40" s="48" t="s">
        <v>1007</v>
      </c>
      <c r="B40" s="48">
        <v>81235</v>
      </c>
      <c r="C40" s="48" t="s">
        <v>258</v>
      </c>
      <c r="D40" s="49" t="s">
        <v>1069</v>
      </c>
      <c r="E40" s="48" t="s">
        <v>417</v>
      </c>
      <c r="F40" s="49">
        <v>12</v>
      </c>
      <c r="G40" s="143">
        <v>1.0780000000000001</v>
      </c>
      <c r="H40" s="51">
        <f>+Tableau1[[#This Row],[QUANTITE]]*Tableau1[[#This Row],[TARIF HT]]</f>
        <v>12.936</v>
      </c>
    </row>
    <row r="41" spans="1:8" s="52" customFormat="1" ht="22.5" x14ac:dyDescent="0.3">
      <c r="A41" s="48" t="s">
        <v>1007</v>
      </c>
      <c r="B41" s="48">
        <v>80296</v>
      </c>
      <c r="C41" s="48" t="s">
        <v>258</v>
      </c>
      <c r="D41" s="49" t="s">
        <v>1063</v>
      </c>
      <c r="E41" s="48" t="s">
        <v>417</v>
      </c>
      <c r="F41" s="49">
        <v>2</v>
      </c>
      <c r="G41" s="143">
        <v>3.3519999999999999</v>
      </c>
      <c r="H41" s="51">
        <f>+Tableau1[[#This Row],[QUANTITE]]*Tableau1[[#This Row],[TARIF HT]]</f>
        <v>6.7039999999999997</v>
      </c>
    </row>
    <row r="42" spans="1:8" s="52" customFormat="1" ht="22.5" hidden="1" x14ac:dyDescent="0.3">
      <c r="A42" s="48" t="s">
        <v>1007</v>
      </c>
      <c r="B42" s="48">
        <v>81244</v>
      </c>
      <c r="C42" s="48" t="s">
        <v>258</v>
      </c>
      <c r="D42" s="49" t="s">
        <v>1067</v>
      </c>
      <c r="E42" s="48" t="s">
        <v>417</v>
      </c>
      <c r="F42" s="49"/>
      <c r="G42" s="53">
        <v>2.38</v>
      </c>
      <c r="H42" s="51">
        <f>+Tableau1[[#This Row],[QUANTITE]]*Tableau1[[#This Row],[TARIF HT]]</f>
        <v>0</v>
      </c>
    </row>
    <row r="43" spans="1:8" s="52" customFormat="1" ht="22.5" x14ac:dyDescent="0.3">
      <c r="A43" s="48" t="s">
        <v>1007</v>
      </c>
      <c r="B43" s="48">
        <v>81118</v>
      </c>
      <c r="C43" s="48" t="s">
        <v>258</v>
      </c>
      <c r="D43" s="49" t="s">
        <v>1318</v>
      </c>
      <c r="E43" s="48" t="s">
        <v>316</v>
      </c>
      <c r="F43" s="49">
        <v>4.5</v>
      </c>
      <c r="G43" s="143">
        <v>7.37</v>
      </c>
      <c r="H43" s="51">
        <f>+Tableau1[[#This Row],[QUANTITE]]*Tableau1[[#This Row],[TARIF HT]]</f>
        <v>33.164999999999999</v>
      </c>
    </row>
    <row r="44" spans="1:8" s="52" customFormat="1" ht="22.5" x14ac:dyDescent="0.3">
      <c r="A44" s="48" t="s">
        <v>1007</v>
      </c>
      <c r="B44" s="48">
        <v>40052</v>
      </c>
      <c r="C44" s="48" t="s">
        <v>258</v>
      </c>
      <c r="D44" s="49" t="s">
        <v>1061</v>
      </c>
      <c r="E44" s="48" t="s">
        <v>417</v>
      </c>
      <c r="F44" s="49">
        <v>12</v>
      </c>
      <c r="G44" s="143">
        <v>4.6360000000000001</v>
      </c>
      <c r="H44" s="51">
        <f>+Tableau1[[#This Row],[QUANTITE]]*Tableau1[[#This Row],[TARIF HT]]</f>
        <v>55.632000000000005</v>
      </c>
    </row>
    <row r="45" spans="1:8" s="52" customFormat="1" ht="22.5" x14ac:dyDescent="0.3">
      <c r="A45" s="48" t="s">
        <v>1007</v>
      </c>
      <c r="B45" s="48">
        <v>80699</v>
      </c>
      <c r="C45" s="48" t="s">
        <v>258</v>
      </c>
      <c r="D45" s="49" t="s">
        <v>1009</v>
      </c>
      <c r="E45" s="48" t="s">
        <v>1309</v>
      </c>
      <c r="F45" s="49">
        <v>2.6</v>
      </c>
      <c r="G45" s="53">
        <v>5.8860000000000001</v>
      </c>
      <c r="H45" s="51">
        <f>+Tableau1[[#This Row],[QUANTITE]]*Tableau1[[#This Row],[TARIF HT]]</f>
        <v>15.303600000000001</v>
      </c>
    </row>
    <row r="46" spans="1:8" s="52" customFormat="1" ht="22.5" x14ac:dyDescent="0.3">
      <c r="A46" s="48" t="s">
        <v>762</v>
      </c>
      <c r="B46" s="48">
        <v>900048</v>
      </c>
      <c r="C46" s="48" t="s">
        <v>258</v>
      </c>
      <c r="D46" s="49" t="s">
        <v>792</v>
      </c>
      <c r="E46" s="48" t="s">
        <v>309</v>
      </c>
      <c r="F46" s="49">
        <v>8</v>
      </c>
      <c r="G46" s="143">
        <v>6.5</v>
      </c>
      <c r="H46" s="51">
        <f>+Tableau1[[#This Row],[QUANTITE]]*Tableau1[[#This Row],[TARIF HT]]</f>
        <v>52</v>
      </c>
    </row>
    <row r="47" spans="1:8" s="52" customFormat="1" ht="22.5" x14ac:dyDescent="0.3">
      <c r="A47" s="48" t="s">
        <v>762</v>
      </c>
      <c r="B47" s="48">
        <v>151012</v>
      </c>
      <c r="C47" s="48" t="s">
        <v>258</v>
      </c>
      <c r="D47" s="49" t="s">
        <v>782</v>
      </c>
      <c r="E47" s="48" t="s">
        <v>309</v>
      </c>
      <c r="F47" s="49">
        <v>6.1760000000000002</v>
      </c>
      <c r="G47" s="53">
        <v>9.9</v>
      </c>
      <c r="H47" s="51">
        <f>+Tableau1[[#This Row],[QUANTITE]]*Tableau1[[#This Row],[TARIF HT]]</f>
        <v>61.142400000000002</v>
      </c>
    </row>
    <row r="48" spans="1:8" s="52" customFormat="1" ht="22.5" hidden="1" x14ac:dyDescent="0.3">
      <c r="A48" s="48" t="s">
        <v>1007</v>
      </c>
      <c r="B48" s="48">
        <v>41301</v>
      </c>
      <c r="C48" s="48" t="s">
        <v>258</v>
      </c>
      <c r="D48" s="49" t="s">
        <v>1042</v>
      </c>
      <c r="E48" s="48" t="s">
        <v>309</v>
      </c>
      <c r="F48" s="49"/>
      <c r="G48" s="53">
        <v>5.98</v>
      </c>
      <c r="H48" s="51">
        <f>+Tableau1[[#This Row],[QUANTITE]]*Tableau1[[#This Row],[TARIF HT]]</f>
        <v>0</v>
      </c>
    </row>
    <row r="49" spans="1:14" s="52" customFormat="1" ht="22.5" hidden="1" x14ac:dyDescent="0.3">
      <c r="A49" s="48" t="s">
        <v>1007</v>
      </c>
      <c r="B49" s="48">
        <v>80280</v>
      </c>
      <c r="C49" s="48" t="s">
        <v>258</v>
      </c>
      <c r="D49" s="49" t="s">
        <v>1046</v>
      </c>
      <c r="E49" s="48" t="s">
        <v>309</v>
      </c>
      <c r="F49" s="49"/>
      <c r="G49" s="53">
        <v>5.6719999999999997</v>
      </c>
      <c r="H49" s="51">
        <f>+Tableau1[[#This Row],[QUANTITE]]*Tableau1[[#This Row],[TARIF HT]]</f>
        <v>0</v>
      </c>
    </row>
    <row r="50" spans="1:14" s="52" customFormat="1" ht="22.5" x14ac:dyDescent="0.3">
      <c r="A50" s="48" t="s">
        <v>762</v>
      </c>
      <c r="B50" s="48">
        <v>131072</v>
      </c>
      <c r="C50" s="48" t="s">
        <v>258</v>
      </c>
      <c r="D50" s="49" t="s">
        <v>767</v>
      </c>
      <c r="E50" s="48" t="s">
        <v>309</v>
      </c>
      <c r="F50" s="49"/>
      <c r="G50" s="53">
        <v>27</v>
      </c>
      <c r="H50" s="51">
        <f>+Tableau1[[#This Row],[QUANTITE]]*Tableau1[[#This Row],[TARIF HT]]</f>
        <v>0</v>
      </c>
    </row>
    <row r="51" spans="1:14" s="52" customFormat="1" ht="22.5" x14ac:dyDescent="0.3">
      <c r="A51" s="48" t="s">
        <v>1007</v>
      </c>
      <c r="B51" s="48">
        <v>82707</v>
      </c>
      <c r="C51" s="48" t="s">
        <v>258</v>
      </c>
      <c r="D51" s="49" t="s">
        <v>1085</v>
      </c>
      <c r="E51" s="48" t="s">
        <v>309</v>
      </c>
      <c r="F51" s="49"/>
      <c r="G51" s="143">
        <v>1.9910000000000001</v>
      </c>
      <c r="H51" s="51">
        <f>+Tableau1[[#This Row],[QUANTITE]]*Tableau1[[#This Row],[TARIF HT]]</f>
        <v>0</v>
      </c>
    </row>
    <row r="52" spans="1:14" s="52" customFormat="1" ht="22.5" hidden="1" x14ac:dyDescent="0.3">
      <c r="A52" s="48" t="s">
        <v>1007</v>
      </c>
      <c r="B52" s="48">
        <v>80703</v>
      </c>
      <c r="C52" s="48" t="s">
        <v>258</v>
      </c>
      <c r="D52" s="49" t="s">
        <v>1077</v>
      </c>
      <c r="E52" s="48" t="s">
        <v>316</v>
      </c>
      <c r="F52" s="49"/>
      <c r="G52" s="53">
        <v>0.313</v>
      </c>
      <c r="H52" s="51">
        <f>+Tableau1[[#This Row],[QUANTITE]]*Tableau1[[#This Row],[TARIF HT]]</f>
        <v>0</v>
      </c>
    </row>
    <row r="53" spans="1:14" s="52" customFormat="1" ht="22.5" hidden="1" x14ac:dyDescent="0.3">
      <c r="A53" s="48" t="s">
        <v>1007</v>
      </c>
      <c r="B53" s="48">
        <v>80085</v>
      </c>
      <c r="C53" s="48" t="s">
        <v>258</v>
      </c>
      <c r="D53" s="49" t="s">
        <v>1055</v>
      </c>
      <c r="E53" s="48" t="s">
        <v>309</v>
      </c>
      <c r="F53" s="49"/>
      <c r="G53" s="53">
        <v>1.47</v>
      </c>
      <c r="H53" s="51">
        <f>+Tableau1[[#This Row],[QUANTITE]]*Tableau1[[#This Row],[TARIF HT]]</f>
        <v>0</v>
      </c>
      <c r="N53" s="52" t="s">
        <v>1301</v>
      </c>
    </row>
    <row r="54" spans="1:14" s="52" customFormat="1" ht="22.5" x14ac:dyDescent="0.3">
      <c r="A54" s="48" t="s">
        <v>762</v>
      </c>
      <c r="B54" s="48">
        <v>900003</v>
      </c>
      <c r="C54" s="48" t="s">
        <v>258</v>
      </c>
      <c r="D54" s="49" t="s">
        <v>789</v>
      </c>
      <c r="E54" s="48" t="s">
        <v>309</v>
      </c>
      <c r="F54" s="49">
        <v>6.5</v>
      </c>
      <c r="G54" s="143">
        <v>7.78</v>
      </c>
      <c r="H54" s="51">
        <f>+Tableau1[[#This Row],[QUANTITE]]*Tableau1[[#This Row],[TARIF HT]]</f>
        <v>50.57</v>
      </c>
    </row>
    <row r="55" spans="1:14" s="52" customFormat="1" ht="22.5" x14ac:dyDescent="0.3">
      <c r="A55" s="48" t="s">
        <v>762</v>
      </c>
      <c r="B55" s="48">
        <v>900004</v>
      </c>
      <c r="C55" s="48" t="s">
        <v>258</v>
      </c>
      <c r="D55" s="139" t="s">
        <v>1287</v>
      </c>
      <c r="E55" s="138" t="s">
        <v>309</v>
      </c>
      <c r="F55" s="49">
        <v>4.7699999999999996</v>
      </c>
      <c r="G55" s="144">
        <v>4.68</v>
      </c>
      <c r="H55" s="141">
        <f>Tableau1[[#This Row],[TARIF HT]]*Tableau1[[#This Row],[QUANTITE]]</f>
        <v>22.323599999999995</v>
      </c>
    </row>
    <row r="56" spans="1:14" s="52" customFormat="1" ht="22.5" x14ac:dyDescent="0.3">
      <c r="A56" s="48" t="s">
        <v>1007</v>
      </c>
      <c r="B56" s="48">
        <v>80001</v>
      </c>
      <c r="C56" s="48" t="s">
        <v>258</v>
      </c>
      <c r="D56" s="49" t="s">
        <v>1070</v>
      </c>
      <c r="E56" s="48" t="s">
        <v>417</v>
      </c>
      <c r="F56" s="49">
        <v>5</v>
      </c>
      <c r="G56" s="143">
        <v>0.625</v>
      </c>
      <c r="H56" s="51">
        <f>+Tableau1[[#This Row],[QUANTITE]]*Tableau1[[#This Row],[TARIF HT]]</f>
        <v>3.125</v>
      </c>
    </row>
    <row r="57" spans="1:14" s="52" customFormat="1" ht="22.5" hidden="1" x14ac:dyDescent="0.3">
      <c r="A57" s="48" t="s">
        <v>1007</v>
      </c>
      <c r="B57" s="48">
        <v>82657</v>
      </c>
      <c r="C57" s="48" t="s">
        <v>258</v>
      </c>
      <c r="D57" s="49" t="s">
        <v>1017</v>
      </c>
      <c r="E57" s="48" t="s">
        <v>309</v>
      </c>
      <c r="F57" s="49"/>
      <c r="G57" s="53">
        <v>10.769</v>
      </c>
      <c r="H57" s="51">
        <f>+Tableau1[[#This Row],[QUANTITE]]*Tableau1[[#This Row],[TARIF HT]]</f>
        <v>0</v>
      </c>
    </row>
    <row r="58" spans="1:14" s="52" customFormat="1" ht="22.5" hidden="1" x14ac:dyDescent="0.3">
      <c r="A58" s="48" t="s">
        <v>1007</v>
      </c>
      <c r="B58" s="48">
        <v>80828</v>
      </c>
      <c r="C58" s="48" t="s">
        <v>258</v>
      </c>
      <c r="D58" s="49" t="s">
        <v>1011</v>
      </c>
      <c r="E58" s="48" t="s">
        <v>409</v>
      </c>
      <c r="F58" s="49"/>
      <c r="G58" s="53">
        <v>4.6150000000000002</v>
      </c>
      <c r="H58" s="51">
        <f>+Tableau1[[#This Row],[QUANTITE]]*Tableau1[[#This Row],[TARIF HT]]</f>
        <v>0</v>
      </c>
    </row>
    <row r="59" spans="1:14" s="52" customFormat="1" ht="22.5" x14ac:dyDescent="0.3">
      <c r="A59" s="48" t="s">
        <v>762</v>
      </c>
      <c r="B59" s="48">
        <v>900098</v>
      </c>
      <c r="C59" s="48" t="s">
        <v>258</v>
      </c>
      <c r="D59" s="49" t="s">
        <v>793</v>
      </c>
      <c r="E59" s="48" t="s">
        <v>309</v>
      </c>
      <c r="F59" s="49">
        <v>4</v>
      </c>
      <c r="G59" s="143">
        <v>5.79</v>
      </c>
      <c r="H59" s="51">
        <f>+Tableau1[[#This Row],[QUANTITE]]*Tableau1[[#This Row],[TARIF HT]]</f>
        <v>23.16</v>
      </c>
    </row>
    <row r="60" spans="1:14" s="52" customFormat="1" ht="22.5" hidden="1" x14ac:dyDescent="0.3">
      <c r="A60" s="48" t="s">
        <v>1007</v>
      </c>
      <c r="B60" s="48">
        <v>40299</v>
      </c>
      <c r="C60" s="48" t="s">
        <v>258</v>
      </c>
      <c r="D60" s="49" t="s">
        <v>1048</v>
      </c>
      <c r="E60" s="48" t="s">
        <v>309</v>
      </c>
      <c r="F60" s="49"/>
      <c r="G60" s="53">
        <v>4.9800000000000004</v>
      </c>
      <c r="H60" s="51">
        <f>+Tableau1[[#This Row],[QUANTITE]]*Tableau1[[#This Row],[TARIF HT]]</f>
        <v>0</v>
      </c>
    </row>
    <row r="61" spans="1:14" s="52" customFormat="1" ht="22.5" hidden="1" x14ac:dyDescent="0.3">
      <c r="A61" s="48" t="s">
        <v>1007</v>
      </c>
      <c r="B61" s="48">
        <v>80520</v>
      </c>
      <c r="C61" s="48" t="s">
        <v>258</v>
      </c>
      <c r="D61" s="49" t="s">
        <v>1071</v>
      </c>
      <c r="E61" s="48" t="s">
        <v>316</v>
      </c>
      <c r="F61" s="49"/>
      <c r="G61" s="53">
        <v>7.335</v>
      </c>
      <c r="H61" s="51">
        <f>+Tableau1[[#This Row],[QUANTITE]]*Tableau1[[#This Row],[TARIF HT]]</f>
        <v>0</v>
      </c>
    </row>
    <row r="62" spans="1:14" s="52" customFormat="1" ht="22.5" hidden="1" x14ac:dyDescent="0.3">
      <c r="A62" s="48" t="s">
        <v>1007</v>
      </c>
      <c r="B62" s="48">
        <v>80195</v>
      </c>
      <c r="C62" s="48" t="s">
        <v>258</v>
      </c>
      <c r="D62" s="49" t="s">
        <v>1044</v>
      </c>
      <c r="E62" s="48" t="s">
        <v>309</v>
      </c>
      <c r="F62" s="49"/>
      <c r="G62" s="53">
        <v>5.7249999999999996</v>
      </c>
      <c r="H62" s="51">
        <f>+Tableau1[[#This Row],[QUANTITE]]*Tableau1[[#This Row],[TARIF HT]]</f>
        <v>0</v>
      </c>
    </row>
    <row r="63" spans="1:14" s="52" customFormat="1" ht="22.5" hidden="1" x14ac:dyDescent="0.3">
      <c r="A63" s="48" t="s">
        <v>1007</v>
      </c>
      <c r="B63" s="48">
        <v>82221</v>
      </c>
      <c r="C63" s="48" t="s">
        <v>258</v>
      </c>
      <c r="D63" s="49" t="s">
        <v>1024</v>
      </c>
      <c r="E63" s="48" t="s">
        <v>309</v>
      </c>
      <c r="F63" s="49"/>
      <c r="G63" s="53">
        <v>8.7769999999999992</v>
      </c>
      <c r="H63" s="51">
        <f>+Tableau1[[#This Row],[QUANTITE]]*Tableau1[[#This Row],[TARIF HT]]</f>
        <v>0</v>
      </c>
    </row>
    <row r="64" spans="1:14" s="52" customFormat="1" ht="22.5" x14ac:dyDescent="0.3">
      <c r="A64" s="48" t="s">
        <v>762</v>
      </c>
      <c r="B64" s="48">
        <v>151005</v>
      </c>
      <c r="C64" s="48" t="s">
        <v>258</v>
      </c>
      <c r="D64" s="49" t="s">
        <v>773</v>
      </c>
      <c r="E64" s="48" t="s">
        <v>309</v>
      </c>
      <c r="F64" s="49">
        <v>8.2469999999999999</v>
      </c>
      <c r="G64" s="53">
        <v>17.5</v>
      </c>
      <c r="H64" s="51">
        <f>+Tableau1[[#This Row],[QUANTITE]]*Tableau1[[#This Row],[TARIF HT]]</f>
        <v>144.32249999999999</v>
      </c>
    </row>
    <row r="65" spans="1:8" s="52" customFormat="1" ht="22.5" hidden="1" x14ac:dyDescent="0.3">
      <c r="A65" s="48" t="s">
        <v>1007</v>
      </c>
      <c r="B65" s="48">
        <v>48100</v>
      </c>
      <c r="C65" s="48" t="s">
        <v>258</v>
      </c>
      <c r="D65" s="49" t="s">
        <v>1043</v>
      </c>
      <c r="E65" s="48" t="s">
        <v>309</v>
      </c>
      <c r="F65" s="49"/>
      <c r="G65" s="53">
        <v>5.77</v>
      </c>
      <c r="H65" s="51">
        <f>+Tableau1[[#This Row],[QUANTITE]]*Tableau1[[#This Row],[TARIF HT]]</f>
        <v>0</v>
      </c>
    </row>
    <row r="66" spans="1:8" s="52" customFormat="1" ht="22.5" x14ac:dyDescent="0.3">
      <c r="A66" s="48" t="s">
        <v>762</v>
      </c>
      <c r="B66" s="48">
        <v>151009</v>
      </c>
      <c r="C66" s="48" t="s">
        <v>258</v>
      </c>
      <c r="D66" s="49" t="s">
        <v>772</v>
      </c>
      <c r="E66" s="48" t="s">
        <v>309</v>
      </c>
      <c r="F66" s="49">
        <v>6.5739999999999998</v>
      </c>
      <c r="G66" s="53">
        <v>17.5</v>
      </c>
      <c r="H66" s="51">
        <f>+Tableau1[[#This Row],[QUANTITE]]*Tableau1[[#This Row],[TARIF HT]]</f>
        <v>115.045</v>
      </c>
    </row>
    <row r="67" spans="1:8" s="52" customFormat="1" ht="22.5" x14ac:dyDescent="0.3">
      <c r="A67" s="48" t="s">
        <v>762</v>
      </c>
      <c r="B67" s="48">
        <v>121035</v>
      </c>
      <c r="C67" s="48" t="s">
        <v>258</v>
      </c>
      <c r="D67" s="49" t="s">
        <v>781</v>
      </c>
      <c r="E67" s="48" t="s">
        <v>309</v>
      </c>
      <c r="F67" s="49">
        <v>53.783999999999999</v>
      </c>
      <c r="G67" s="53">
        <v>11.8</v>
      </c>
      <c r="H67" s="51">
        <f>+Tableau1[[#This Row],[QUANTITE]]*Tableau1[[#This Row],[TARIF HT]]</f>
        <v>634.65120000000002</v>
      </c>
    </row>
    <row r="68" spans="1:8" s="52" customFormat="1" ht="22.5" x14ac:dyDescent="0.3">
      <c r="A68" s="48" t="s">
        <v>1007</v>
      </c>
      <c r="B68" s="48">
        <v>81984</v>
      </c>
      <c r="C68" s="48" t="s">
        <v>258</v>
      </c>
      <c r="D68" s="49" t="s">
        <v>1075</v>
      </c>
      <c r="E68" s="48" t="s">
        <v>316</v>
      </c>
      <c r="F68" s="49">
        <v>6</v>
      </c>
      <c r="G68" s="143">
        <v>1.5609999999999999</v>
      </c>
      <c r="H68" s="51">
        <f>+Tableau1[[#This Row],[QUANTITE]]*Tableau1[[#This Row],[TARIF HT]]</f>
        <v>9.3659999999999997</v>
      </c>
    </row>
    <row r="69" spans="1:8" s="52" customFormat="1" ht="22.5" hidden="1" x14ac:dyDescent="0.3">
      <c r="A69" s="48" t="s">
        <v>1007</v>
      </c>
      <c r="B69" s="48">
        <v>81913</v>
      </c>
      <c r="C69" s="48" t="s">
        <v>258</v>
      </c>
      <c r="D69" s="49" t="s">
        <v>1076</v>
      </c>
      <c r="E69" s="48" t="s">
        <v>316</v>
      </c>
      <c r="F69" s="49"/>
      <c r="G69" s="53">
        <v>1.3049999999999999</v>
      </c>
      <c r="H69" s="51">
        <f>+Tableau1[[#This Row],[QUANTITE]]*Tableau1[[#This Row],[TARIF HT]]</f>
        <v>0</v>
      </c>
    </row>
    <row r="70" spans="1:8" s="52" customFormat="1" ht="22.5" x14ac:dyDescent="0.3">
      <c r="A70" s="48" t="s">
        <v>1007</v>
      </c>
      <c r="B70" s="48">
        <v>82871</v>
      </c>
      <c r="C70" s="48" t="s">
        <v>258</v>
      </c>
      <c r="D70" s="49" t="s">
        <v>1080</v>
      </c>
      <c r="E70" s="48" t="s">
        <v>316</v>
      </c>
      <c r="F70" s="49">
        <v>90</v>
      </c>
      <c r="G70" s="143">
        <v>0.222</v>
      </c>
      <c r="H70" s="51">
        <f>+Tableau1[[#This Row],[QUANTITE]]*Tableau1[[#This Row],[TARIF HT]]</f>
        <v>19.98</v>
      </c>
    </row>
    <row r="71" spans="1:8" s="52" customFormat="1" ht="22.5" hidden="1" x14ac:dyDescent="0.3">
      <c r="A71" s="48" t="s">
        <v>1007</v>
      </c>
      <c r="B71" s="48">
        <v>82576</v>
      </c>
      <c r="C71" s="48" t="s">
        <v>258</v>
      </c>
      <c r="D71" s="49" t="s">
        <v>1079</v>
      </c>
      <c r="E71" s="48" t="s">
        <v>316</v>
      </c>
      <c r="F71" s="49"/>
      <c r="G71" s="53">
        <v>0.223</v>
      </c>
      <c r="H71" s="51">
        <f>+Tableau1[[#This Row],[QUANTITE]]*Tableau1[[#This Row],[TARIF HT]]</f>
        <v>0</v>
      </c>
    </row>
    <row r="72" spans="1:8" s="52" customFormat="1" ht="22.5" hidden="1" x14ac:dyDescent="0.3">
      <c r="A72" s="48" t="s">
        <v>1007</v>
      </c>
      <c r="B72" s="48">
        <v>81675</v>
      </c>
      <c r="C72" s="48" t="s">
        <v>258</v>
      </c>
      <c r="D72" s="49" t="s">
        <v>1082</v>
      </c>
      <c r="E72" s="48" t="s">
        <v>316</v>
      </c>
      <c r="F72" s="49"/>
      <c r="G72" s="53">
        <v>0.159</v>
      </c>
      <c r="H72" s="51">
        <f>+Tableau1[[#This Row],[QUANTITE]]*Tableau1[[#This Row],[TARIF HT]]</f>
        <v>0</v>
      </c>
    </row>
    <row r="73" spans="1:8" s="52" customFormat="1" ht="22.5" x14ac:dyDescent="0.3">
      <c r="A73" s="48" t="s">
        <v>762</v>
      </c>
      <c r="B73" s="48">
        <v>131047</v>
      </c>
      <c r="C73" s="48" t="s">
        <v>258</v>
      </c>
      <c r="D73" s="49" t="s">
        <v>770</v>
      </c>
      <c r="E73" s="48" t="s">
        <v>309</v>
      </c>
      <c r="F73" s="49">
        <v>8.3480000000000008</v>
      </c>
      <c r="G73" s="53">
        <v>19.899999999999999</v>
      </c>
      <c r="H73" s="51">
        <f>+Tableau1[[#This Row],[QUANTITE]]*Tableau1[[#This Row],[TARIF HT]]</f>
        <v>166.12520000000001</v>
      </c>
    </row>
    <row r="74" spans="1:8" s="52" customFormat="1" ht="22.5" x14ac:dyDescent="0.3">
      <c r="A74" s="48" t="s">
        <v>762</v>
      </c>
      <c r="B74" s="48">
        <v>900104</v>
      </c>
      <c r="C74" s="48" t="s">
        <v>258</v>
      </c>
      <c r="D74" s="49" t="s">
        <v>791</v>
      </c>
      <c r="E74" s="48" t="s">
        <v>309</v>
      </c>
      <c r="F74" s="49"/>
      <c r="G74" s="53">
        <v>6.99</v>
      </c>
      <c r="H74" s="51">
        <f>+Tableau1[[#This Row],[QUANTITE]]*Tableau1[[#This Row],[TARIF HT]]</f>
        <v>0</v>
      </c>
    </row>
    <row r="75" spans="1:8" s="52" customFormat="1" ht="22.5" x14ac:dyDescent="0.3">
      <c r="A75" s="48" t="s">
        <v>1007</v>
      </c>
      <c r="B75" s="48">
        <v>82635</v>
      </c>
      <c r="C75" s="48" t="s">
        <v>258</v>
      </c>
      <c r="D75" s="49" t="s">
        <v>1014</v>
      </c>
      <c r="E75" s="48" t="s">
        <v>309</v>
      </c>
      <c r="F75" s="49">
        <v>3.4</v>
      </c>
      <c r="G75" s="143">
        <v>13.712</v>
      </c>
      <c r="H75" s="51">
        <f>+Tableau1[[#This Row],[QUANTITE]]*Tableau1[[#This Row],[TARIF HT]]</f>
        <v>46.620799999999996</v>
      </c>
    </row>
    <row r="76" spans="1:8" s="52" customFormat="1" ht="22.5" x14ac:dyDescent="0.3">
      <c r="A76" s="48" t="s">
        <v>762</v>
      </c>
      <c r="B76" s="48">
        <v>131062</v>
      </c>
      <c r="C76" s="48" t="s">
        <v>258</v>
      </c>
      <c r="D76" s="49" t="s">
        <v>774</v>
      </c>
      <c r="E76" s="48" t="s">
        <v>309</v>
      </c>
      <c r="F76" s="49">
        <v>5.4349999999999996</v>
      </c>
      <c r="G76" s="53">
        <v>17</v>
      </c>
      <c r="H76" s="51">
        <f>+Tableau1[[#This Row],[QUANTITE]]*Tableau1[[#This Row],[TARIF HT]]</f>
        <v>92.394999999999996</v>
      </c>
    </row>
    <row r="77" spans="1:8" s="52" customFormat="1" ht="22.5" x14ac:dyDescent="0.3">
      <c r="A77" s="48" t="s">
        <v>762</v>
      </c>
      <c r="B77" s="48">
        <v>131061</v>
      </c>
      <c r="C77" s="48" t="s">
        <v>258</v>
      </c>
      <c r="D77" s="49" t="s">
        <v>775</v>
      </c>
      <c r="E77" s="48" t="s">
        <v>309</v>
      </c>
      <c r="F77" s="49">
        <v>5.234</v>
      </c>
      <c r="G77" s="53">
        <v>19</v>
      </c>
      <c r="H77" s="51">
        <f>+Tableau1[[#This Row],[QUANTITE]]*Tableau1[[#This Row],[TARIF HT]]</f>
        <v>99.445999999999998</v>
      </c>
    </row>
    <row r="78" spans="1:8" s="52" customFormat="1" ht="22.5" x14ac:dyDescent="0.3">
      <c r="A78" s="48" t="s">
        <v>762</v>
      </c>
      <c r="B78" s="48">
        <v>131063</v>
      </c>
      <c r="C78" s="48" t="s">
        <v>258</v>
      </c>
      <c r="D78" s="49" t="s">
        <v>776</v>
      </c>
      <c r="E78" s="48" t="s">
        <v>309</v>
      </c>
      <c r="F78" s="49">
        <v>5.0579999999999998</v>
      </c>
      <c r="G78" s="53">
        <v>17</v>
      </c>
      <c r="H78" s="51">
        <f>+Tableau1[[#This Row],[QUANTITE]]*Tableau1[[#This Row],[TARIF HT]]</f>
        <v>85.98599999999999</v>
      </c>
    </row>
    <row r="79" spans="1:8" s="52" customFormat="1" ht="22.5" x14ac:dyDescent="0.3">
      <c r="A79" s="48" t="s">
        <v>762</v>
      </c>
      <c r="B79" s="48">
        <v>131020</v>
      </c>
      <c r="C79" s="48" t="s">
        <v>258</v>
      </c>
      <c r="D79" s="49" t="s">
        <v>771</v>
      </c>
      <c r="E79" s="48" t="s">
        <v>309</v>
      </c>
      <c r="F79" s="49">
        <v>4.95</v>
      </c>
      <c r="G79" s="53">
        <v>18.5</v>
      </c>
      <c r="H79" s="51">
        <f>+Tableau1[[#This Row],[QUANTITE]]*Tableau1[[#This Row],[TARIF HT]]</f>
        <v>91.575000000000003</v>
      </c>
    </row>
    <row r="80" spans="1:8" s="52" customFormat="1" ht="22.5" x14ac:dyDescent="0.3">
      <c r="A80" s="48" t="s">
        <v>1007</v>
      </c>
      <c r="B80" s="48">
        <v>81348</v>
      </c>
      <c r="C80" s="48" t="s">
        <v>258</v>
      </c>
      <c r="D80" s="49" t="s">
        <v>1062</v>
      </c>
      <c r="E80" s="48" t="s">
        <v>417</v>
      </c>
      <c r="F80" s="49">
        <v>23</v>
      </c>
      <c r="G80" s="143">
        <v>5.0380000000000003</v>
      </c>
      <c r="H80" s="51">
        <f>+Tableau1[[#This Row],[QUANTITE]]*Tableau1[[#This Row],[TARIF HT]]</f>
        <v>115.87400000000001</v>
      </c>
    </row>
    <row r="81" spans="1:8" s="52" customFormat="1" ht="22.5" x14ac:dyDescent="0.3">
      <c r="A81" s="48" t="s">
        <v>762</v>
      </c>
      <c r="B81" s="48">
        <v>900058</v>
      </c>
      <c r="C81" s="48" t="s">
        <v>258</v>
      </c>
      <c r="D81" s="49" t="s">
        <v>795</v>
      </c>
      <c r="E81" s="48" t="s">
        <v>309</v>
      </c>
      <c r="F81" s="49">
        <v>6</v>
      </c>
      <c r="G81" s="143">
        <v>5.31</v>
      </c>
      <c r="H81" s="51">
        <f>+Tableau1[[#This Row],[QUANTITE]]*Tableau1[[#This Row],[TARIF HT]]</f>
        <v>31.86</v>
      </c>
    </row>
    <row r="82" spans="1:8" s="52" customFormat="1" ht="22.5" x14ac:dyDescent="0.3">
      <c r="A82" s="48" t="s">
        <v>1007</v>
      </c>
      <c r="B82" s="48">
        <v>82996</v>
      </c>
      <c r="C82" s="48" t="s">
        <v>258</v>
      </c>
      <c r="D82" s="49" t="s">
        <v>1059</v>
      </c>
      <c r="E82" s="48" t="s">
        <v>417</v>
      </c>
      <c r="F82" s="49">
        <v>22</v>
      </c>
      <c r="G82" s="143">
        <v>5.18</v>
      </c>
      <c r="H82" s="51">
        <f>+Tableau1[[#This Row],[QUANTITE]]*Tableau1[[#This Row],[TARIF HT]]</f>
        <v>113.96</v>
      </c>
    </row>
    <row r="83" spans="1:8" s="52" customFormat="1" ht="22.5" hidden="1" x14ac:dyDescent="0.3">
      <c r="A83" s="48" t="s">
        <v>762</v>
      </c>
      <c r="B83" s="48">
        <v>900075</v>
      </c>
      <c r="C83" s="48" t="s">
        <v>258</v>
      </c>
      <c r="D83" s="49" t="s">
        <v>785</v>
      </c>
      <c r="E83" s="48" t="s">
        <v>309</v>
      </c>
      <c r="F83" s="49"/>
      <c r="G83" s="53">
        <v>10.5</v>
      </c>
      <c r="H83" s="51">
        <f>+Tableau1[[#This Row],[QUANTITE]]*Tableau1[[#This Row],[TARIF HT]]</f>
        <v>0</v>
      </c>
    </row>
    <row r="84" spans="1:8" s="52" customFormat="1" ht="22.5" x14ac:dyDescent="0.3">
      <c r="A84" s="48" t="s">
        <v>762</v>
      </c>
      <c r="B84" s="48">
        <v>900115</v>
      </c>
      <c r="C84" s="48" t="s">
        <v>258</v>
      </c>
      <c r="D84" s="49" t="s">
        <v>788</v>
      </c>
      <c r="E84" s="48" t="s">
        <v>309</v>
      </c>
      <c r="F84" s="49">
        <v>1.35</v>
      </c>
      <c r="G84" s="143">
        <v>8.0399999999999991</v>
      </c>
      <c r="H84" s="51">
        <f>+Tableau1[[#This Row],[QUANTITE]]*Tableau1[[#This Row],[TARIF HT]]</f>
        <v>10.853999999999999</v>
      </c>
    </row>
    <row r="85" spans="1:8" s="52" customFormat="1" ht="22.5" hidden="1" x14ac:dyDescent="0.3">
      <c r="A85" s="48" t="s">
        <v>1007</v>
      </c>
      <c r="B85" s="48">
        <v>82914</v>
      </c>
      <c r="C85" s="48" t="s">
        <v>258</v>
      </c>
      <c r="D85" s="49" t="s">
        <v>1057</v>
      </c>
      <c r="E85" s="48" t="s">
        <v>417</v>
      </c>
      <c r="F85" s="49"/>
      <c r="G85" s="53">
        <v>5.22</v>
      </c>
      <c r="H85" s="51">
        <f>+Tableau1[[#This Row],[QUANTITE]]*Tableau1[[#This Row],[TARIF HT]]</f>
        <v>0</v>
      </c>
    </row>
    <row r="86" spans="1:8" s="52" customFormat="1" ht="22.5" hidden="1" x14ac:dyDescent="0.3">
      <c r="A86" s="48" t="s">
        <v>762</v>
      </c>
      <c r="B86" s="48">
        <v>900116</v>
      </c>
      <c r="C86" s="48" t="s">
        <v>258</v>
      </c>
      <c r="D86" s="49" t="s">
        <v>794</v>
      </c>
      <c r="E86" s="48" t="s">
        <v>309</v>
      </c>
      <c r="F86" s="49"/>
      <c r="G86" s="53">
        <v>5.31</v>
      </c>
      <c r="H86" s="51">
        <f>+Tableau1[[#This Row],[QUANTITE]]*Tableau1[[#This Row],[TARIF HT]]</f>
        <v>0</v>
      </c>
    </row>
    <row r="87" spans="1:8" s="52" customFormat="1" ht="22.5" hidden="1" x14ac:dyDescent="0.3">
      <c r="A87" s="48" t="s">
        <v>1007</v>
      </c>
      <c r="B87" s="48">
        <v>80115</v>
      </c>
      <c r="C87" s="48" t="s">
        <v>258</v>
      </c>
      <c r="D87" s="49" t="s">
        <v>1019</v>
      </c>
      <c r="E87" s="48" t="s">
        <v>309</v>
      </c>
      <c r="F87" s="49"/>
      <c r="G87" s="53">
        <v>10.220000000000001</v>
      </c>
      <c r="H87" s="51">
        <f>+Tableau1[[#This Row],[QUANTITE]]*Tableau1[[#This Row],[TARIF HT]]</f>
        <v>0</v>
      </c>
    </row>
    <row r="88" spans="1:8" s="52" customFormat="1" ht="22.5" x14ac:dyDescent="0.3">
      <c r="A88" s="48" t="s">
        <v>762</v>
      </c>
      <c r="B88" s="48">
        <v>900070</v>
      </c>
      <c r="C88" s="48" t="s">
        <v>258</v>
      </c>
      <c r="D88" s="49" t="s">
        <v>786</v>
      </c>
      <c r="E88" s="48" t="s">
        <v>309</v>
      </c>
      <c r="F88" s="49">
        <v>11.78</v>
      </c>
      <c r="G88" s="53">
        <v>8.3000000000000007</v>
      </c>
      <c r="H88" s="51">
        <f>+Tableau1[[#This Row],[QUANTITE]]*Tableau1[[#This Row],[TARIF HT]]</f>
        <v>97.774000000000001</v>
      </c>
    </row>
    <row r="89" spans="1:8" s="52" customFormat="1" ht="22.5" x14ac:dyDescent="0.3">
      <c r="A89" s="48" t="s">
        <v>762</v>
      </c>
      <c r="B89" s="48">
        <v>900078</v>
      </c>
      <c r="C89" s="48" t="s">
        <v>258</v>
      </c>
      <c r="D89" s="49" t="s">
        <v>787</v>
      </c>
      <c r="E89" s="48" t="s">
        <v>309</v>
      </c>
      <c r="F89" s="49">
        <v>8.25</v>
      </c>
      <c r="G89" s="53">
        <v>7.9</v>
      </c>
      <c r="H89" s="51">
        <f>+Tableau1[[#This Row],[QUANTITE]]*Tableau1[[#This Row],[TARIF HT]]</f>
        <v>65.174999999999997</v>
      </c>
    </row>
    <row r="90" spans="1:8" s="52" customFormat="1" ht="22.5" x14ac:dyDescent="0.3">
      <c r="A90" s="48" t="s">
        <v>762</v>
      </c>
      <c r="B90" s="48">
        <v>900071</v>
      </c>
      <c r="C90" s="48" t="s">
        <v>258</v>
      </c>
      <c r="D90" s="49" t="s">
        <v>790</v>
      </c>
      <c r="E90" s="48" t="s">
        <v>309</v>
      </c>
      <c r="F90" s="49">
        <v>19.600000000000001</v>
      </c>
      <c r="G90" s="53">
        <v>7.7</v>
      </c>
      <c r="H90" s="51">
        <f>+Tableau1[[#This Row],[QUANTITE]]*Tableau1[[#This Row],[TARIF HT]]</f>
        <v>150.92000000000002</v>
      </c>
    </row>
    <row r="91" spans="1:8" s="52" customFormat="1" ht="22.5" x14ac:dyDescent="0.3">
      <c r="A91" s="48" t="s">
        <v>762</v>
      </c>
      <c r="B91" s="48">
        <v>900072</v>
      </c>
      <c r="C91" s="48" t="s">
        <v>258</v>
      </c>
      <c r="D91" s="49" t="s">
        <v>784</v>
      </c>
      <c r="E91" s="48" t="s">
        <v>309</v>
      </c>
      <c r="F91" s="49">
        <v>15.68</v>
      </c>
      <c r="G91" s="53">
        <v>9.1</v>
      </c>
      <c r="H91" s="51">
        <f>+Tableau1[[#This Row],[QUANTITE]]*Tableau1[[#This Row],[TARIF HT]]</f>
        <v>142.68799999999999</v>
      </c>
    </row>
    <row r="92" spans="1:8" s="52" customFormat="1" ht="22.5" x14ac:dyDescent="0.3">
      <c r="A92" s="48" t="s">
        <v>762</v>
      </c>
      <c r="B92" s="48">
        <v>900091</v>
      </c>
      <c r="C92" s="48" t="s">
        <v>258</v>
      </c>
      <c r="D92" s="49" t="s">
        <v>783</v>
      </c>
      <c r="E92" s="48" t="s">
        <v>309</v>
      </c>
      <c r="F92" s="49">
        <v>5.88</v>
      </c>
      <c r="G92" s="53">
        <v>9.7899999999999991</v>
      </c>
      <c r="H92" s="51">
        <f>+Tableau1[[#This Row],[QUANTITE]]*Tableau1[[#This Row],[TARIF HT]]</f>
        <v>57.565199999999997</v>
      </c>
    </row>
    <row r="93" spans="1:8" s="52" customFormat="1" ht="22.5" x14ac:dyDescent="0.3">
      <c r="A93" s="48" t="s">
        <v>762</v>
      </c>
      <c r="B93" s="48">
        <v>131073</v>
      </c>
      <c r="C93" s="48" t="s">
        <v>258</v>
      </c>
      <c r="D93" s="49" t="s">
        <v>778</v>
      </c>
      <c r="E93" s="48" t="s">
        <v>309</v>
      </c>
      <c r="F93" s="49">
        <v>12.442</v>
      </c>
      <c r="G93" s="53">
        <v>16</v>
      </c>
      <c r="H93" s="51">
        <f>+Tableau1[[#This Row],[QUANTITE]]*Tableau1[[#This Row],[TARIF HT]]</f>
        <v>199.072</v>
      </c>
    </row>
    <row r="94" spans="1:8" s="52" customFormat="1" ht="22.5" x14ac:dyDescent="0.3">
      <c r="A94" s="48" t="s">
        <v>762</v>
      </c>
      <c r="B94" s="48">
        <v>900095</v>
      </c>
      <c r="C94" s="48" t="s">
        <v>258</v>
      </c>
      <c r="D94" s="49" t="s">
        <v>780</v>
      </c>
      <c r="E94" s="48" t="s">
        <v>309</v>
      </c>
      <c r="F94" s="49">
        <v>2.94</v>
      </c>
      <c r="G94" s="53">
        <v>11.2</v>
      </c>
      <c r="H94" s="51">
        <f>+Tableau1[[#This Row],[QUANTITE]]*Tableau1[[#This Row],[TARIF HT]]</f>
        <v>32.927999999999997</v>
      </c>
    </row>
    <row r="95" spans="1:8" s="52" customFormat="1" ht="22.5" x14ac:dyDescent="0.3">
      <c r="A95" s="48" t="s">
        <v>1007</v>
      </c>
      <c r="B95" s="48">
        <v>48675</v>
      </c>
      <c r="C95" s="48" t="s">
        <v>258</v>
      </c>
      <c r="D95" s="49" t="s">
        <v>1010</v>
      </c>
      <c r="E95" s="48" t="s">
        <v>1309</v>
      </c>
      <c r="F95" s="49">
        <v>1</v>
      </c>
      <c r="G95" s="143">
        <v>4.45</v>
      </c>
      <c r="H95" s="51">
        <f>+Tableau1[[#This Row],[QUANTITE]]*Tableau1[[#This Row],[TARIF HT]]</f>
        <v>4.45</v>
      </c>
    </row>
    <row r="96" spans="1:8" s="52" customFormat="1" ht="22.5" x14ac:dyDescent="0.3">
      <c r="A96" s="48" t="s">
        <v>1007</v>
      </c>
      <c r="B96" s="48">
        <v>41049</v>
      </c>
      <c r="C96" s="48" t="s">
        <v>258</v>
      </c>
      <c r="D96" s="49" t="s">
        <v>1022</v>
      </c>
      <c r="E96" s="48" t="s">
        <v>309</v>
      </c>
      <c r="F96" s="49">
        <v>0.68</v>
      </c>
      <c r="G96" s="143">
        <v>10.802</v>
      </c>
      <c r="H96" s="51">
        <f>+Tableau1[[#This Row],[QUANTITE]]*Tableau1[[#This Row],[TARIF HT]]</f>
        <v>7.3453600000000003</v>
      </c>
    </row>
    <row r="97" spans="1:8" s="52" customFormat="1" ht="22.5" x14ac:dyDescent="0.3">
      <c r="A97" s="48" t="s">
        <v>1158</v>
      </c>
      <c r="B97" s="48">
        <v>1450</v>
      </c>
      <c r="C97" s="48" t="s">
        <v>1159</v>
      </c>
      <c r="D97" s="49" t="s">
        <v>1167</v>
      </c>
      <c r="E97" s="48" t="s">
        <v>309</v>
      </c>
      <c r="F97" s="49">
        <v>3</v>
      </c>
      <c r="G97" s="53">
        <v>2.2000000000000002</v>
      </c>
      <c r="H97" s="51">
        <f>+Tableau1[[#This Row],[QUANTITE]]*Tableau1[[#This Row],[TARIF HT]]</f>
        <v>6.6000000000000005</v>
      </c>
    </row>
    <row r="98" spans="1:8" s="52" customFormat="1" ht="22.5" hidden="1" x14ac:dyDescent="0.3">
      <c r="A98" s="48" t="s">
        <v>1007</v>
      </c>
      <c r="B98" s="48">
        <v>49950</v>
      </c>
      <c r="C98" s="48" t="s">
        <v>258</v>
      </c>
      <c r="D98" s="49" t="s">
        <v>1041</v>
      </c>
      <c r="E98" s="48" t="s">
        <v>309</v>
      </c>
      <c r="F98" s="49"/>
      <c r="G98" s="53">
        <v>6.3739999999999997</v>
      </c>
      <c r="H98" s="51">
        <f>+Tableau1[[#This Row],[QUANTITE]]*Tableau1[[#This Row],[TARIF HT]]</f>
        <v>0</v>
      </c>
    </row>
    <row r="99" spans="1:8" s="52" customFormat="1" ht="22.5" hidden="1" x14ac:dyDescent="0.3">
      <c r="A99" s="48" t="s">
        <v>1007</v>
      </c>
      <c r="B99" s="48">
        <v>40490</v>
      </c>
      <c r="C99" s="48" t="s">
        <v>258</v>
      </c>
      <c r="D99" s="49" t="s">
        <v>1015</v>
      </c>
      <c r="E99" s="48" t="s">
        <v>309</v>
      </c>
      <c r="F99" s="49"/>
      <c r="G99" s="53">
        <v>12.516</v>
      </c>
      <c r="H99" s="51">
        <f>+Tableau1[[#This Row],[QUANTITE]]*Tableau1[[#This Row],[TARIF HT]]</f>
        <v>0</v>
      </c>
    </row>
    <row r="100" spans="1:8" s="52" customFormat="1" ht="22.5" hidden="1" x14ac:dyDescent="0.3">
      <c r="A100" s="48" t="s">
        <v>1007</v>
      </c>
      <c r="B100" s="48">
        <v>81233</v>
      </c>
      <c r="C100" s="48" t="s">
        <v>258</v>
      </c>
      <c r="D100" s="49" t="s">
        <v>1066</v>
      </c>
      <c r="E100" s="48" t="s">
        <v>417</v>
      </c>
      <c r="F100" s="49"/>
      <c r="G100" s="53">
        <v>2.4180000000000001</v>
      </c>
      <c r="H100" s="51">
        <f>+Tableau1[[#This Row],[QUANTITE]]*Tableau1[[#This Row],[TARIF HT]]</f>
        <v>0</v>
      </c>
    </row>
    <row r="101" spans="1:8" s="52" customFormat="1" ht="22.5" hidden="1" x14ac:dyDescent="0.3">
      <c r="A101" s="48" t="s">
        <v>1007</v>
      </c>
      <c r="B101" s="48">
        <v>82572</v>
      </c>
      <c r="C101" s="48" t="s">
        <v>258</v>
      </c>
      <c r="D101" s="49" t="s">
        <v>1078</v>
      </c>
      <c r="E101" s="48" t="s">
        <v>316</v>
      </c>
      <c r="F101" s="49"/>
      <c r="G101" s="53">
        <v>0.252</v>
      </c>
      <c r="H101" s="51">
        <f>+Tableau1[[#This Row],[QUANTITE]]*Tableau1[[#This Row],[TARIF HT]]</f>
        <v>0</v>
      </c>
    </row>
    <row r="102" spans="1:8" s="52" customFormat="1" ht="22.5" hidden="1" x14ac:dyDescent="0.3">
      <c r="A102" s="48" t="s">
        <v>1007</v>
      </c>
      <c r="B102" s="48">
        <v>80838</v>
      </c>
      <c r="C102" s="48" t="s">
        <v>258</v>
      </c>
      <c r="D102" s="49" t="s">
        <v>1081</v>
      </c>
      <c r="E102" s="48" t="s">
        <v>316</v>
      </c>
      <c r="F102" s="49"/>
      <c r="G102" s="53">
        <v>0.19500000000000001</v>
      </c>
      <c r="H102" s="51">
        <f>+Tableau1[[#This Row],[QUANTITE]]*Tableau1[[#This Row],[TARIF HT]]</f>
        <v>0</v>
      </c>
    </row>
    <row r="103" spans="1:8" s="52" customFormat="1" ht="22.5" hidden="1" x14ac:dyDescent="0.3">
      <c r="A103" s="48" t="s">
        <v>1007</v>
      </c>
      <c r="B103" s="48">
        <v>82506</v>
      </c>
      <c r="C103" s="48" t="s">
        <v>258</v>
      </c>
      <c r="D103" s="49" t="s">
        <v>1084</v>
      </c>
      <c r="E103" s="48" t="s">
        <v>316</v>
      </c>
      <c r="F103" s="49"/>
      <c r="G103" s="53">
        <v>0.12</v>
      </c>
      <c r="H103" s="51">
        <f>+Tableau1[[#This Row],[QUANTITE]]*Tableau1[[#This Row],[TARIF HT]]</f>
        <v>0</v>
      </c>
    </row>
    <row r="104" spans="1:8" s="52" customFormat="1" ht="22.5" hidden="1" x14ac:dyDescent="0.3">
      <c r="A104" s="48" t="s">
        <v>1007</v>
      </c>
      <c r="B104" s="48">
        <v>81896</v>
      </c>
      <c r="C104" s="48" t="s">
        <v>258</v>
      </c>
      <c r="D104" s="49" t="s">
        <v>1083</v>
      </c>
      <c r="E104" s="48" t="s">
        <v>316</v>
      </c>
      <c r="F104" s="49"/>
      <c r="G104" s="53">
        <v>0.13300000000000001</v>
      </c>
      <c r="H104" s="51">
        <f>+Tableau1[[#This Row],[QUANTITE]]*Tableau1[[#This Row],[TARIF HT]]</f>
        <v>0</v>
      </c>
    </row>
    <row r="105" spans="1:8" s="52" customFormat="1" ht="22.5" x14ac:dyDescent="0.3">
      <c r="A105" s="48" t="s">
        <v>1158</v>
      </c>
      <c r="B105" s="48">
        <v>1630</v>
      </c>
      <c r="C105" s="48" t="s">
        <v>1159</v>
      </c>
      <c r="D105" s="49" t="s">
        <v>1175</v>
      </c>
      <c r="E105" s="48" t="s">
        <v>309</v>
      </c>
      <c r="F105" s="49">
        <v>4.5</v>
      </c>
      <c r="G105" s="53">
        <v>1.05</v>
      </c>
      <c r="H105" s="51">
        <f>+Tableau1[[#This Row],[QUANTITE]]*Tableau1[[#This Row],[TARIF HT]]</f>
        <v>4.7250000000000005</v>
      </c>
    </row>
    <row r="106" spans="1:8" s="52" customFormat="1" ht="22.5" hidden="1" x14ac:dyDescent="0.3">
      <c r="A106" s="48" t="s">
        <v>1158</v>
      </c>
      <c r="B106" s="48">
        <v>1060</v>
      </c>
      <c r="C106" s="48" t="s">
        <v>1159</v>
      </c>
      <c r="D106" s="49" t="s">
        <v>318</v>
      </c>
      <c r="E106" s="48" t="s">
        <v>309</v>
      </c>
      <c r="F106" s="49"/>
      <c r="G106" s="53">
        <v>1.8</v>
      </c>
      <c r="H106" s="51">
        <f>+Tableau1[[#This Row],[QUANTITE]]*Tableau1[[#This Row],[TARIF HT]]</f>
        <v>0</v>
      </c>
    </row>
    <row r="107" spans="1:8" s="52" customFormat="1" ht="22.5" hidden="1" x14ac:dyDescent="0.3">
      <c r="A107" s="48" t="s">
        <v>1158</v>
      </c>
      <c r="B107" s="48">
        <v>1570</v>
      </c>
      <c r="C107" s="48" t="s">
        <v>1159</v>
      </c>
      <c r="D107" s="49" t="s">
        <v>425</v>
      </c>
      <c r="E107" s="48" t="s">
        <v>309</v>
      </c>
      <c r="F107" s="49"/>
      <c r="G107" s="53">
        <v>1.7</v>
      </c>
      <c r="H107" s="51">
        <f>+Tableau1[[#This Row],[QUANTITE]]*Tableau1[[#This Row],[TARIF HT]]</f>
        <v>0</v>
      </c>
    </row>
    <row r="108" spans="1:8" s="52" customFormat="1" ht="22.5" hidden="1" x14ac:dyDescent="0.3">
      <c r="A108" s="48" t="s">
        <v>1158</v>
      </c>
      <c r="B108" s="48">
        <v>1070</v>
      </c>
      <c r="C108" s="48" t="s">
        <v>1159</v>
      </c>
      <c r="D108" s="49" t="s">
        <v>1179</v>
      </c>
      <c r="E108" s="48" t="s">
        <v>316</v>
      </c>
      <c r="F108" s="49"/>
      <c r="G108" s="53">
        <v>1.1499999999999999</v>
      </c>
      <c r="H108" s="51">
        <f>+Tableau1[[#This Row],[QUANTITE]]*Tableau1[[#This Row],[TARIF HT]]</f>
        <v>0</v>
      </c>
    </row>
    <row r="109" spans="1:8" s="52" customFormat="1" ht="22.5" x14ac:dyDescent="0.3">
      <c r="A109" s="48" t="s">
        <v>1158</v>
      </c>
      <c r="B109" s="48">
        <v>1080</v>
      </c>
      <c r="C109" s="48" t="s">
        <v>1159</v>
      </c>
      <c r="D109" s="49" t="s">
        <v>319</v>
      </c>
      <c r="E109" s="48" t="s">
        <v>309</v>
      </c>
      <c r="F109" s="49">
        <v>0.6</v>
      </c>
      <c r="G109" s="53">
        <v>2.15</v>
      </c>
      <c r="H109" s="51">
        <f>+Tableau1[[#This Row],[QUANTITE]]*Tableau1[[#This Row],[TARIF HT]]</f>
        <v>1.2899999999999998</v>
      </c>
    </row>
    <row r="110" spans="1:8" s="52" customFormat="1" ht="22.5" hidden="1" x14ac:dyDescent="0.3">
      <c r="A110" s="48" t="s">
        <v>1158</v>
      </c>
      <c r="B110" s="48">
        <v>1475</v>
      </c>
      <c r="C110" s="48" t="s">
        <v>1159</v>
      </c>
      <c r="D110" s="49" t="s">
        <v>325</v>
      </c>
      <c r="E110" s="48" t="s">
        <v>309</v>
      </c>
      <c r="F110" s="49"/>
      <c r="G110" s="53">
        <f>0.75/0.03</f>
        <v>25</v>
      </c>
      <c r="H110" s="51">
        <f>+Tableau1[[#This Row],[QUANTITE]]*Tableau1[[#This Row],[TARIF HT]]</f>
        <v>0</v>
      </c>
    </row>
    <row r="111" spans="1:8" s="52" customFormat="1" ht="22.5" hidden="1" x14ac:dyDescent="0.3">
      <c r="A111" s="48" t="s">
        <v>1158</v>
      </c>
      <c r="B111" s="48">
        <v>1580</v>
      </c>
      <c r="C111" s="48" t="s">
        <v>1159</v>
      </c>
      <c r="D111" s="49" t="s">
        <v>1171</v>
      </c>
      <c r="E111" s="48" t="s">
        <v>309</v>
      </c>
      <c r="F111" s="49"/>
      <c r="G111" s="53">
        <v>1.4</v>
      </c>
      <c r="H111" s="51">
        <f>+Tableau1[[#This Row],[QUANTITE]]*Tableau1[[#This Row],[TARIF HT]]</f>
        <v>0</v>
      </c>
    </row>
    <row r="112" spans="1:8" s="52" customFormat="1" ht="22.5" x14ac:dyDescent="0.3">
      <c r="A112" s="48" t="s">
        <v>1158</v>
      </c>
      <c r="B112" s="48">
        <v>1490</v>
      </c>
      <c r="C112" s="48" t="s">
        <v>1159</v>
      </c>
      <c r="D112" s="49" t="s">
        <v>326</v>
      </c>
      <c r="E112" s="48" t="s">
        <v>1296</v>
      </c>
      <c r="F112" s="49">
        <v>3</v>
      </c>
      <c r="G112" s="53">
        <v>1.99</v>
      </c>
      <c r="H112" s="51">
        <f>+Tableau1[[#This Row],[QUANTITE]]*Tableau1[[#This Row],[TARIF HT]]</f>
        <v>5.97</v>
      </c>
    </row>
    <row r="113" spans="1:8" s="52" customFormat="1" ht="22.5" hidden="1" x14ac:dyDescent="0.3">
      <c r="A113" s="48" t="s">
        <v>1158</v>
      </c>
      <c r="B113" s="48">
        <v>1640</v>
      </c>
      <c r="C113" s="48" t="s">
        <v>1159</v>
      </c>
      <c r="D113" s="49" t="s">
        <v>1175</v>
      </c>
      <c r="E113" s="48" t="s">
        <v>309</v>
      </c>
      <c r="F113" s="49"/>
      <c r="G113" s="53"/>
      <c r="H113" s="51">
        <f>+Tableau1[[#This Row],[QUANTITE]]*Tableau1[[#This Row],[TARIF HT]]</f>
        <v>0</v>
      </c>
    </row>
    <row r="114" spans="1:8" s="52" customFormat="1" ht="22.5" hidden="1" x14ac:dyDescent="0.3">
      <c r="A114" s="48" t="s">
        <v>1158</v>
      </c>
      <c r="B114" s="48">
        <v>1405</v>
      </c>
      <c r="C114" s="48" t="s">
        <v>1159</v>
      </c>
      <c r="D114" s="49" t="s">
        <v>1166</v>
      </c>
      <c r="E114" s="48" t="s">
        <v>309</v>
      </c>
      <c r="F114" s="49"/>
      <c r="G114" s="53">
        <v>2.9</v>
      </c>
      <c r="H114" s="51">
        <f>+Tableau1[[#This Row],[QUANTITE]]*Tableau1[[#This Row],[TARIF HT]]</f>
        <v>0</v>
      </c>
    </row>
    <row r="115" spans="1:8" s="52" customFormat="1" ht="22.5" hidden="1" x14ac:dyDescent="0.3">
      <c r="A115" s="48" t="s">
        <v>1158</v>
      </c>
      <c r="B115" s="48">
        <v>1670</v>
      </c>
      <c r="C115" s="48" t="s">
        <v>1159</v>
      </c>
      <c r="D115" s="49" t="s">
        <v>333</v>
      </c>
      <c r="E115" s="48" t="s">
        <v>309</v>
      </c>
      <c r="F115" s="49"/>
      <c r="G115" s="53">
        <v>1.25</v>
      </c>
      <c r="H115" s="51">
        <f>+Tableau1[[#This Row],[QUANTITE]]*Tableau1[[#This Row],[TARIF HT]]</f>
        <v>0</v>
      </c>
    </row>
    <row r="116" spans="1:8" s="52" customFormat="1" ht="22.5" x14ac:dyDescent="0.3">
      <c r="A116" s="48" t="s">
        <v>1158</v>
      </c>
      <c r="B116" s="48">
        <v>1090</v>
      </c>
      <c r="C116" s="48" t="s">
        <v>1159</v>
      </c>
      <c r="D116" s="49" t="s">
        <v>1168</v>
      </c>
      <c r="E116" s="48" t="s">
        <v>309</v>
      </c>
      <c r="F116" s="49">
        <v>4.5</v>
      </c>
      <c r="G116" s="53">
        <v>1.95</v>
      </c>
      <c r="H116" s="51">
        <f>+Tableau1[[#This Row],[QUANTITE]]*Tableau1[[#This Row],[TARIF HT]]</f>
        <v>8.7750000000000004</v>
      </c>
    </row>
    <row r="117" spans="1:8" s="52" customFormat="1" ht="22.5" x14ac:dyDescent="0.3">
      <c r="A117" s="48" t="s">
        <v>1158</v>
      </c>
      <c r="B117" s="48">
        <v>1130</v>
      </c>
      <c r="C117" s="48" t="s">
        <v>1159</v>
      </c>
      <c r="D117" s="49" t="s">
        <v>1162</v>
      </c>
      <c r="E117" s="48" t="s">
        <v>309</v>
      </c>
      <c r="F117" s="49">
        <v>1.8</v>
      </c>
      <c r="G117" s="53">
        <v>4.75</v>
      </c>
      <c r="H117" s="51">
        <f>+Tableau1[[#This Row],[QUANTITE]]*Tableau1[[#This Row],[TARIF HT]]</f>
        <v>8.5500000000000007</v>
      </c>
    </row>
    <row r="118" spans="1:8" s="52" customFormat="1" ht="22.5" hidden="1" x14ac:dyDescent="0.3">
      <c r="A118" s="48" t="s">
        <v>1158</v>
      </c>
      <c r="B118" s="48">
        <v>1110</v>
      </c>
      <c r="C118" s="48" t="s">
        <v>1159</v>
      </c>
      <c r="D118" s="49" t="s">
        <v>1168</v>
      </c>
      <c r="E118" s="48" t="s">
        <v>309</v>
      </c>
      <c r="F118" s="49"/>
      <c r="G118" s="53"/>
      <c r="H118" s="51">
        <f>+Tableau1[[#This Row],[QUANTITE]]*Tableau1[[#This Row],[TARIF HT]]</f>
        <v>0</v>
      </c>
    </row>
    <row r="119" spans="1:8" s="52" customFormat="1" ht="22.5" x14ac:dyDescent="0.3">
      <c r="A119" s="48" t="s">
        <v>1158</v>
      </c>
      <c r="B119" s="48">
        <v>1680</v>
      </c>
      <c r="C119" s="48" t="s">
        <v>1159</v>
      </c>
      <c r="D119" s="49" t="s">
        <v>1180</v>
      </c>
      <c r="E119" s="48" t="s">
        <v>316</v>
      </c>
      <c r="F119" s="49">
        <v>9</v>
      </c>
      <c r="G119" s="53">
        <v>1.3</v>
      </c>
      <c r="H119" s="51">
        <f>+Tableau1[[#This Row],[QUANTITE]]*Tableau1[[#This Row],[TARIF HT]]</f>
        <v>11.700000000000001</v>
      </c>
    </row>
    <row r="120" spans="1:8" s="52" customFormat="1" ht="22.5" hidden="1" x14ac:dyDescent="0.3">
      <c r="A120" s="48" t="s">
        <v>1158</v>
      </c>
      <c r="B120" s="48">
        <v>1120</v>
      </c>
      <c r="C120" s="48" t="s">
        <v>1159</v>
      </c>
      <c r="D120" s="49" t="s">
        <v>1162</v>
      </c>
      <c r="E120" s="48" t="s">
        <v>309</v>
      </c>
      <c r="F120" s="49"/>
      <c r="G120" s="53">
        <v>3.7</v>
      </c>
      <c r="H120" s="51">
        <f>+Tableau1[[#This Row],[QUANTITE]]*Tableau1[[#This Row],[TARIF HT]]</f>
        <v>0</v>
      </c>
    </row>
    <row r="121" spans="1:8" s="52" customFormat="1" ht="22.5" x14ac:dyDescent="0.3">
      <c r="A121" s="48" t="s">
        <v>1158</v>
      </c>
      <c r="B121" s="48">
        <v>1700</v>
      </c>
      <c r="C121" s="48" t="s">
        <v>1159</v>
      </c>
      <c r="D121" s="49" t="s">
        <v>1163</v>
      </c>
      <c r="E121" s="48" t="s">
        <v>309</v>
      </c>
      <c r="F121" s="49"/>
      <c r="G121" s="53">
        <v>2</v>
      </c>
      <c r="H121" s="51">
        <f>+Tableau1[[#This Row],[QUANTITE]]*Tableau1[[#This Row],[TARIF HT]]</f>
        <v>0</v>
      </c>
    </row>
    <row r="122" spans="1:8" s="52" customFormat="1" ht="22.5" x14ac:dyDescent="0.3">
      <c r="A122" s="48" t="s">
        <v>1158</v>
      </c>
      <c r="B122" s="48">
        <v>1500</v>
      </c>
      <c r="C122" s="48" t="s">
        <v>1159</v>
      </c>
      <c r="D122" s="49" t="s">
        <v>326</v>
      </c>
      <c r="E122" s="48" t="s">
        <v>1296</v>
      </c>
      <c r="F122" s="49">
        <v>3</v>
      </c>
      <c r="G122" s="53">
        <v>1.99</v>
      </c>
      <c r="H122" s="51">
        <f>+Tableau1[[#This Row],[QUANTITE]]*Tableau1[[#This Row],[TARIF HT]]</f>
        <v>5.97</v>
      </c>
    </row>
    <row r="123" spans="1:8" customFormat="1" ht="22.5" x14ac:dyDescent="0.25">
      <c r="A123" s="48" t="s">
        <v>1158</v>
      </c>
      <c r="B123" s="48">
        <v>1170</v>
      </c>
      <c r="C123" s="48" t="s">
        <v>1159</v>
      </c>
      <c r="D123" s="49" t="s">
        <v>320</v>
      </c>
      <c r="E123" s="48" t="s">
        <v>1302</v>
      </c>
      <c r="F123" s="49">
        <v>2.5</v>
      </c>
      <c r="G123" s="53">
        <v>2.99</v>
      </c>
      <c r="H123" s="51">
        <f>+Tableau1[[#This Row],[QUANTITE]]*Tableau1[[#This Row],[TARIF HT]]</f>
        <v>7.4750000000000005</v>
      </c>
    </row>
    <row r="124" spans="1:8" customFormat="1" ht="22.5" x14ac:dyDescent="0.25">
      <c r="A124" s="48" t="s">
        <v>1158</v>
      </c>
      <c r="B124" s="48">
        <v>1710</v>
      </c>
      <c r="C124" s="48" t="s">
        <v>1159</v>
      </c>
      <c r="D124" s="49" t="s">
        <v>1163</v>
      </c>
      <c r="E124" s="48" t="s">
        <v>309</v>
      </c>
      <c r="F124" s="49">
        <v>2.75</v>
      </c>
      <c r="G124" s="53">
        <v>3.69</v>
      </c>
      <c r="H124" s="51">
        <f>+Tableau1[[#This Row],[QUANTITE]]*Tableau1[[#This Row],[TARIF HT]]</f>
        <v>10.147499999999999</v>
      </c>
    </row>
    <row r="125" spans="1:8" customFormat="1" ht="22.5" hidden="1" x14ac:dyDescent="0.25">
      <c r="A125" s="48" t="s">
        <v>1158</v>
      </c>
      <c r="B125" s="48">
        <v>1515</v>
      </c>
      <c r="C125" s="48" t="s">
        <v>1159</v>
      </c>
      <c r="D125" s="49" t="s">
        <v>328</v>
      </c>
      <c r="E125" s="48" t="s">
        <v>309</v>
      </c>
      <c r="F125" s="49"/>
      <c r="G125" s="53">
        <v>2.9</v>
      </c>
      <c r="H125" s="51">
        <f>+Tableau1[[#This Row],[QUANTITE]]*Tableau1[[#This Row],[TARIF HT]]</f>
        <v>0</v>
      </c>
    </row>
    <row r="126" spans="1:8" customFormat="1" ht="22.5" hidden="1" x14ac:dyDescent="0.25">
      <c r="A126" s="48" t="s">
        <v>1158</v>
      </c>
      <c r="B126" s="48">
        <v>1440</v>
      </c>
      <c r="C126" s="48" t="s">
        <v>1159</v>
      </c>
      <c r="D126" s="49" t="s">
        <v>424</v>
      </c>
      <c r="E126" s="48" t="s">
        <v>309</v>
      </c>
      <c r="F126" s="49"/>
      <c r="G126" s="53">
        <v>1.55</v>
      </c>
      <c r="H126" s="51">
        <f>+Tableau1[[#This Row],[QUANTITE]]*Tableau1[[#This Row],[TARIF HT]]</f>
        <v>0</v>
      </c>
    </row>
    <row r="127" spans="1:8" customFormat="1" ht="22.5" hidden="1" x14ac:dyDescent="0.25">
      <c r="A127" s="48" t="s">
        <v>1158</v>
      </c>
      <c r="B127" s="48">
        <v>1160</v>
      </c>
      <c r="C127" s="48" t="s">
        <v>1159</v>
      </c>
      <c r="D127" s="49" t="s">
        <v>423</v>
      </c>
      <c r="E127" s="48" t="s">
        <v>309</v>
      </c>
      <c r="F127" s="49"/>
      <c r="G127" s="53">
        <f>4.8*2</f>
        <v>9.6</v>
      </c>
      <c r="H127" s="51">
        <f>+Tableau1[[#This Row],[QUANTITE]]*Tableau1[[#This Row],[TARIF HT]]</f>
        <v>0</v>
      </c>
    </row>
    <row r="128" spans="1:8" customFormat="1" ht="22.5" x14ac:dyDescent="0.25">
      <c r="A128" s="48" t="s">
        <v>1158</v>
      </c>
      <c r="B128" s="48">
        <v>1180</v>
      </c>
      <c r="C128" s="48" t="s">
        <v>1159</v>
      </c>
      <c r="D128" s="49" t="s">
        <v>321</v>
      </c>
      <c r="E128" s="48" t="s">
        <v>316</v>
      </c>
      <c r="F128" s="49">
        <v>2</v>
      </c>
      <c r="G128" s="53">
        <v>0.45</v>
      </c>
      <c r="H128" s="51">
        <f>+Tableau1[[#This Row],[QUANTITE]]*Tableau1[[#This Row],[TARIF HT]]</f>
        <v>0.9</v>
      </c>
    </row>
    <row r="129" spans="1:8" customFormat="1" ht="22.5" hidden="1" x14ac:dyDescent="0.25">
      <c r="A129" s="48" t="s">
        <v>1158</v>
      </c>
      <c r="B129" s="48">
        <v>1152</v>
      </c>
      <c r="C129" s="48" t="s">
        <v>1159</v>
      </c>
      <c r="D129" s="49" t="s">
        <v>422</v>
      </c>
      <c r="E129" s="48" t="s">
        <v>1302</v>
      </c>
      <c r="F129" s="49"/>
      <c r="G129" s="53">
        <v>0</v>
      </c>
      <c r="H129" s="51">
        <f>+Tableau1[[#This Row],[QUANTITE]]*Tableau1[[#This Row],[TARIF HT]]</f>
        <v>0</v>
      </c>
    </row>
    <row r="130" spans="1:8" customFormat="1" ht="22.5" hidden="1" x14ac:dyDescent="0.25">
      <c r="A130" s="48" t="s">
        <v>1158</v>
      </c>
      <c r="B130" s="48">
        <v>2091</v>
      </c>
      <c r="C130" s="48" t="s">
        <v>1159</v>
      </c>
      <c r="D130" s="49" t="s">
        <v>337</v>
      </c>
      <c r="E130" s="48" t="s">
        <v>1302</v>
      </c>
      <c r="F130" s="49"/>
      <c r="G130" s="53">
        <v>8.9499999999999993</v>
      </c>
      <c r="H130" s="51">
        <f>+Tableau1[[#This Row],[QUANTITE]]*Tableau1[[#This Row],[TARIF HT]]</f>
        <v>0</v>
      </c>
    </row>
    <row r="131" spans="1:8" customFormat="1" ht="22.5" x14ac:dyDescent="0.25">
      <c r="A131" s="48" t="s">
        <v>1158</v>
      </c>
      <c r="B131" s="48">
        <v>1950</v>
      </c>
      <c r="C131" s="48" t="s">
        <v>1159</v>
      </c>
      <c r="D131" s="49" t="s">
        <v>1178</v>
      </c>
      <c r="E131" s="48" t="s">
        <v>316</v>
      </c>
      <c r="F131" s="49">
        <v>8</v>
      </c>
      <c r="G131" s="53">
        <v>1.3</v>
      </c>
      <c r="H131" s="51">
        <f>+Tableau1[[#This Row],[QUANTITE]]*Tableau1[[#This Row],[TARIF HT]]</f>
        <v>10.4</v>
      </c>
    </row>
    <row r="132" spans="1:8" customFormat="1" ht="22.5" hidden="1" x14ac:dyDescent="0.25">
      <c r="A132" s="48" t="s">
        <v>1158</v>
      </c>
      <c r="B132" s="48">
        <v>2090</v>
      </c>
      <c r="C132" s="48" t="s">
        <v>1159</v>
      </c>
      <c r="D132" s="49" t="s">
        <v>1161</v>
      </c>
      <c r="E132" s="48" t="s">
        <v>1302</v>
      </c>
      <c r="F132" s="49"/>
      <c r="G132" s="53">
        <v>4.3499999999999996</v>
      </c>
      <c r="H132" s="51">
        <f>+Tableau1[[#This Row],[QUANTITE]]*Tableau1[[#This Row],[TARIF HT]]</f>
        <v>0</v>
      </c>
    </row>
    <row r="133" spans="1:8" customFormat="1" ht="22.5" hidden="1" x14ac:dyDescent="0.25">
      <c r="A133" s="48" t="s">
        <v>1158</v>
      </c>
      <c r="B133" s="48">
        <v>1930</v>
      </c>
      <c r="C133" s="48" t="s">
        <v>1159</v>
      </c>
      <c r="D133" s="49" t="s">
        <v>1181</v>
      </c>
      <c r="E133" s="48" t="s">
        <v>1302</v>
      </c>
      <c r="F133" s="49"/>
      <c r="G133" s="53">
        <v>0.9</v>
      </c>
      <c r="H133" s="51">
        <f>+Tableau1[[#This Row],[QUANTITE]]*Tableau1[[#This Row],[TARIF HT]]</f>
        <v>0</v>
      </c>
    </row>
    <row r="134" spans="1:8" customFormat="1" ht="22.5" hidden="1" x14ac:dyDescent="0.25">
      <c r="A134" s="48" t="s">
        <v>1158</v>
      </c>
      <c r="B134" s="48">
        <v>1940</v>
      </c>
      <c r="C134" s="48" t="s">
        <v>1159</v>
      </c>
      <c r="D134" s="49" t="s">
        <v>1182</v>
      </c>
      <c r="E134" s="48" t="s">
        <v>1302</v>
      </c>
      <c r="F134" s="49"/>
      <c r="G134" s="53">
        <v>0.9</v>
      </c>
      <c r="H134" s="51">
        <f>+Tableau1[[#This Row],[QUANTITE]]*Tableau1[[#This Row],[TARIF HT]]</f>
        <v>0</v>
      </c>
    </row>
    <row r="135" spans="1:8" customFormat="1" ht="22.5" x14ac:dyDescent="0.25">
      <c r="A135" s="48" t="s">
        <v>1158</v>
      </c>
      <c r="B135" s="48">
        <v>2040</v>
      </c>
      <c r="C135" s="48" t="s">
        <v>1159</v>
      </c>
      <c r="D135" s="147" t="s">
        <v>1332</v>
      </c>
      <c r="E135" s="48" t="s">
        <v>1331</v>
      </c>
      <c r="F135" s="49">
        <v>10</v>
      </c>
      <c r="G135" s="53">
        <v>1.7</v>
      </c>
      <c r="H135" s="51">
        <f>+Tableau1[[#This Row],[QUANTITE]]*Tableau1[[#This Row],[TARIF HT]]</f>
        <v>17</v>
      </c>
    </row>
    <row r="136" spans="1:8" customFormat="1" ht="22.5" hidden="1" x14ac:dyDescent="0.25">
      <c r="A136" s="48" t="s">
        <v>1158</v>
      </c>
      <c r="B136" s="48">
        <v>2080</v>
      </c>
      <c r="C136" s="48" t="s">
        <v>1159</v>
      </c>
      <c r="D136" s="49" t="s">
        <v>1165</v>
      </c>
      <c r="E136" s="48" t="s">
        <v>1302</v>
      </c>
      <c r="F136" s="49"/>
      <c r="G136" s="53">
        <v>3.1</v>
      </c>
      <c r="H136" s="51">
        <f>+Tableau1[[#This Row],[QUANTITE]]*Tableau1[[#This Row],[TARIF HT]]</f>
        <v>0</v>
      </c>
    </row>
    <row r="137" spans="1:8" customFormat="1" ht="22.5" hidden="1" x14ac:dyDescent="0.25">
      <c r="A137" s="48" t="s">
        <v>1158</v>
      </c>
      <c r="B137" s="48">
        <v>1181</v>
      </c>
      <c r="C137" s="48" t="s">
        <v>1159</v>
      </c>
      <c r="D137" s="49" t="s">
        <v>322</v>
      </c>
      <c r="E137" s="48" t="s">
        <v>1302</v>
      </c>
      <c r="F137" s="49"/>
      <c r="G137" s="53">
        <v>2.2000000000000002</v>
      </c>
      <c r="H137" s="51">
        <f>+Tableau1[[#This Row],[QUANTITE]]*Tableau1[[#This Row],[TARIF HT]]</f>
        <v>0</v>
      </c>
    </row>
    <row r="138" spans="1:8" customFormat="1" ht="22.5" hidden="1" x14ac:dyDescent="0.25">
      <c r="A138" s="48" t="s">
        <v>1158</v>
      </c>
      <c r="B138" s="48">
        <v>2060</v>
      </c>
      <c r="C138" s="48" t="s">
        <v>1159</v>
      </c>
      <c r="D138" s="49" t="s">
        <v>1183</v>
      </c>
      <c r="E138" s="48" t="s">
        <v>1302</v>
      </c>
      <c r="F138" s="49"/>
      <c r="G138" s="53">
        <v>2.4</v>
      </c>
      <c r="H138" s="51">
        <f>+Tableau1[[#This Row],[QUANTITE]]*Tableau1[[#This Row],[TARIF HT]]</f>
        <v>0</v>
      </c>
    </row>
    <row r="139" spans="1:8" customFormat="1" ht="22.5" x14ac:dyDescent="0.25">
      <c r="A139" s="48" t="s">
        <v>1158</v>
      </c>
      <c r="B139" s="138"/>
      <c r="C139" s="48" t="s">
        <v>1159</v>
      </c>
      <c r="D139" s="139" t="s">
        <v>1310</v>
      </c>
      <c r="E139" s="138" t="s">
        <v>1309</v>
      </c>
      <c r="F139" s="140"/>
      <c r="G139" s="141">
        <v>1</v>
      </c>
      <c r="H139" s="141">
        <f>Tableau1[[#This Row],[TARIF HT]]*Tableau1[[#This Row],[QUANTITE]]</f>
        <v>0</v>
      </c>
    </row>
    <row r="140" spans="1:8" customFormat="1" ht="22.5" x14ac:dyDescent="0.25">
      <c r="A140" s="48" t="s">
        <v>1158</v>
      </c>
      <c r="B140" s="48">
        <v>1530</v>
      </c>
      <c r="C140" s="48" t="s">
        <v>1159</v>
      </c>
      <c r="D140" s="49" t="s">
        <v>329</v>
      </c>
      <c r="E140" s="48" t="s">
        <v>1296</v>
      </c>
      <c r="F140" s="49">
        <v>3</v>
      </c>
      <c r="G140" s="53">
        <v>1.99</v>
      </c>
      <c r="H140" s="51">
        <f>+Tableau1[[#This Row],[QUANTITE]]*Tableau1[[#This Row],[TARIF HT]]</f>
        <v>5.97</v>
      </c>
    </row>
    <row r="141" spans="1:8" customFormat="1" ht="22.5" x14ac:dyDescent="0.25">
      <c r="A141" s="48" t="s">
        <v>1158</v>
      </c>
      <c r="B141" s="48">
        <v>1760</v>
      </c>
      <c r="C141" s="48" t="s">
        <v>1159</v>
      </c>
      <c r="D141" s="49" t="s">
        <v>334</v>
      </c>
      <c r="E141" s="48" t="s">
        <v>309</v>
      </c>
      <c r="F141" s="49">
        <v>2</v>
      </c>
      <c r="G141" s="53">
        <v>0.8</v>
      </c>
      <c r="H141" s="51">
        <f>+Tableau1[[#This Row],[QUANTITE]]*Tableau1[[#This Row],[TARIF HT]]</f>
        <v>1.6</v>
      </c>
    </row>
    <row r="142" spans="1:8" customFormat="1" ht="22.5" x14ac:dyDescent="0.25">
      <c r="A142" s="48" t="s">
        <v>1158</v>
      </c>
      <c r="B142" s="48">
        <v>1535</v>
      </c>
      <c r="C142" s="48" t="s">
        <v>1159</v>
      </c>
      <c r="D142" s="49" t="s">
        <v>329</v>
      </c>
      <c r="E142" s="48" t="s">
        <v>1296</v>
      </c>
      <c r="F142" s="49"/>
      <c r="G142" s="53">
        <v>1.99</v>
      </c>
      <c r="H142" s="51">
        <f>+Tableau1[[#This Row],[QUANTITE]]*Tableau1[[#This Row],[TARIF HT]]</f>
        <v>0</v>
      </c>
    </row>
    <row r="143" spans="1:8" customFormat="1" ht="22.5" hidden="1" x14ac:dyDescent="0.25">
      <c r="A143" s="48" t="s">
        <v>1158</v>
      </c>
      <c r="B143" s="48">
        <v>1151</v>
      </c>
      <c r="C143" s="48" t="s">
        <v>1159</v>
      </c>
      <c r="D143" s="49" t="s">
        <v>421</v>
      </c>
      <c r="E143" s="48" t="s">
        <v>1302</v>
      </c>
      <c r="F143" s="49"/>
      <c r="G143" s="53">
        <v>0</v>
      </c>
      <c r="H143" s="51">
        <f>+Tableau1[[#This Row],[QUANTITE]]*Tableau1[[#This Row],[TARIF HT]]</f>
        <v>0</v>
      </c>
    </row>
    <row r="144" spans="1:8" customFormat="1" ht="22.5" x14ac:dyDescent="0.25">
      <c r="A144" s="48" t="s">
        <v>1158</v>
      </c>
      <c r="B144" s="48">
        <v>1770</v>
      </c>
      <c r="C144" s="48" t="s">
        <v>1159</v>
      </c>
      <c r="D144" s="49" t="s">
        <v>335</v>
      </c>
      <c r="E144" s="48" t="s">
        <v>309</v>
      </c>
      <c r="F144" s="49">
        <v>3.5</v>
      </c>
      <c r="G144" s="53">
        <v>2.8</v>
      </c>
      <c r="H144" s="51">
        <f>+Tableau1[[#This Row],[QUANTITE]]*Tableau1[[#This Row],[TARIF HT]]</f>
        <v>9.7999999999999989</v>
      </c>
    </row>
    <row r="145" spans="1:137" customFormat="1" ht="22.5" x14ac:dyDescent="0.25">
      <c r="A145" s="48" t="s">
        <v>1158</v>
      </c>
      <c r="B145" s="48">
        <v>1250</v>
      </c>
      <c r="C145" s="48" t="s">
        <v>1159</v>
      </c>
      <c r="D145" s="49" t="s">
        <v>1170</v>
      </c>
      <c r="E145" s="48" t="s">
        <v>309</v>
      </c>
      <c r="F145" s="49">
        <v>2.5</v>
      </c>
      <c r="G145" s="53">
        <v>2.2000000000000002</v>
      </c>
      <c r="H145" s="51">
        <f>+Tableau1[[#This Row],[QUANTITE]]*Tableau1[[#This Row],[TARIF HT]]</f>
        <v>5.5</v>
      </c>
    </row>
    <row r="146" spans="1:137" customFormat="1" ht="22.5" x14ac:dyDescent="0.25">
      <c r="A146" s="48" t="s">
        <v>1158</v>
      </c>
      <c r="B146" s="48">
        <v>1540</v>
      </c>
      <c r="C146" s="48" t="s">
        <v>1159</v>
      </c>
      <c r="D146" s="49" t="s">
        <v>330</v>
      </c>
      <c r="E146" s="48" t="s">
        <v>1296</v>
      </c>
      <c r="F146" s="49">
        <v>2</v>
      </c>
      <c r="G146" s="53">
        <v>0.95</v>
      </c>
      <c r="H146" s="51">
        <f>+Tableau1[[#This Row],[QUANTITE]]*Tableau1[[#This Row],[TARIF HT]]</f>
        <v>1.9</v>
      </c>
    </row>
    <row r="147" spans="1:137" customFormat="1" ht="22.5" x14ac:dyDescent="0.25">
      <c r="A147" s="138" t="s">
        <v>1158</v>
      </c>
      <c r="B147" s="138"/>
      <c r="C147" s="138" t="s">
        <v>1159</v>
      </c>
      <c r="D147" s="139" t="s">
        <v>1306</v>
      </c>
      <c r="E147" s="138" t="s">
        <v>309</v>
      </c>
      <c r="F147" s="140">
        <v>2</v>
      </c>
      <c r="G147" s="141">
        <v>2.5</v>
      </c>
      <c r="H147" s="141">
        <f>Tableau1[[#This Row],[TARIF HT]]*Tableau1[[#This Row],[QUANTITE]]</f>
        <v>5</v>
      </c>
    </row>
    <row r="148" spans="1:137" customFormat="1" ht="22.5" hidden="1" x14ac:dyDescent="0.25">
      <c r="A148" s="48" t="s">
        <v>1158</v>
      </c>
      <c r="B148" s="48">
        <v>1550</v>
      </c>
      <c r="C148" s="48" t="s">
        <v>1159</v>
      </c>
      <c r="D148" s="49" t="s">
        <v>331</v>
      </c>
      <c r="E148" s="48" t="s">
        <v>1302</v>
      </c>
      <c r="F148" s="49"/>
      <c r="G148" s="53">
        <f>0.75/0.03</f>
        <v>25</v>
      </c>
      <c r="H148" s="51">
        <f>+Tableau1[[#This Row],[QUANTITE]]*Tableau1[[#This Row],[TARIF HT]]</f>
        <v>0</v>
      </c>
    </row>
    <row r="149" spans="1:137" customFormat="1" ht="22.5" x14ac:dyDescent="0.25">
      <c r="A149" s="48" t="s">
        <v>1158</v>
      </c>
      <c r="B149" s="48">
        <v>1810</v>
      </c>
      <c r="C149" s="48" t="s">
        <v>1159</v>
      </c>
      <c r="D149" s="49" t="s">
        <v>427</v>
      </c>
      <c r="E149" s="48" t="s">
        <v>1302</v>
      </c>
      <c r="F149" s="49">
        <v>1.5</v>
      </c>
      <c r="G149" s="53">
        <v>2.7</v>
      </c>
      <c r="H149" s="51">
        <f>+Tableau1[[#This Row],[QUANTITE]]*Tableau1[[#This Row],[TARIF HT]]</f>
        <v>4.0500000000000007</v>
      </c>
    </row>
    <row r="150" spans="1:137" customFormat="1" ht="22.5" hidden="1" x14ac:dyDescent="0.25">
      <c r="A150" s="48" t="s">
        <v>1158</v>
      </c>
      <c r="B150" s="48">
        <v>1290</v>
      </c>
      <c r="C150" s="48" t="s">
        <v>1159</v>
      </c>
      <c r="D150" s="49" t="s">
        <v>323</v>
      </c>
      <c r="E150" s="48" t="s">
        <v>1302</v>
      </c>
      <c r="F150" s="49"/>
      <c r="G150" s="53">
        <v>2.15</v>
      </c>
      <c r="H150" s="51">
        <f>+Tableau1[[#This Row],[QUANTITE]]*Tableau1[[#This Row],[TARIF HT]]</f>
        <v>0</v>
      </c>
    </row>
    <row r="151" spans="1:137" customFormat="1" ht="22.5" hidden="1" x14ac:dyDescent="0.25">
      <c r="A151" s="48" t="s">
        <v>1158</v>
      </c>
      <c r="B151" s="48">
        <v>1800</v>
      </c>
      <c r="C151" s="48" t="s">
        <v>1159</v>
      </c>
      <c r="D151" s="49" t="s">
        <v>426</v>
      </c>
      <c r="E151" s="48" t="s">
        <v>1302</v>
      </c>
      <c r="F151" s="49"/>
      <c r="G151" s="53">
        <v>2.7</v>
      </c>
      <c r="H151" s="51">
        <f>+Tableau1[[#This Row],[QUANTITE]]*Tableau1[[#This Row],[TARIF HT]]</f>
        <v>0</v>
      </c>
    </row>
    <row r="152" spans="1:137" customFormat="1" ht="22.5" x14ac:dyDescent="0.25">
      <c r="A152" s="48" t="s">
        <v>1158</v>
      </c>
      <c r="B152" s="48">
        <v>1420</v>
      </c>
      <c r="C152" s="48" t="s">
        <v>1159</v>
      </c>
      <c r="D152" s="49" t="s">
        <v>1173</v>
      </c>
      <c r="E152" s="48" t="s">
        <v>309</v>
      </c>
      <c r="F152" s="49"/>
      <c r="G152" s="53">
        <v>0.95</v>
      </c>
      <c r="H152" s="51">
        <f>+Tableau1[[#This Row],[QUANTITE]]*Tableau1[[#This Row],[TARIF HT]]</f>
        <v>0</v>
      </c>
    </row>
    <row r="153" spans="1:137" ht="22.5" hidden="1" x14ac:dyDescent="0.25">
      <c r="A153" s="48" t="s">
        <v>1158</v>
      </c>
      <c r="B153" s="48">
        <v>1820</v>
      </c>
      <c r="C153" s="48" t="s">
        <v>1159</v>
      </c>
      <c r="D153" s="49" t="s">
        <v>428</v>
      </c>
      <c r="E153" s="48" t="s">
        <v>1302</v>
      </c>
      <c r="F153" s="49"/>
      <c r="G153" s="53">
        <v>2.7</v>
      </c>
      <c r="H153" s="51">
        <f>+Tableau1[[#This Row],[QUANTITE]]*Tableau1[[#This Row],[TARIF HT]]</f>
        <v>0</v>
      </c>
    </row>
    <row r="154" spans="1:137" ht="22.5" x14ac:dyDescent="0.25">
      <c r="A154" s="48" t="s">
        <v>1158</v>
      </c>
      <c r="B154" s="48">
        <v>1370</v>
      </c>
      <c r="C154" s="48" t="s">
        <v>1159</v>
      </c>
      <c r="D154" s="49" t="s">
        <v>324</v>
      </c>
      <c r="E154" s="48" t="s">
        <v>309</v>
      </c>
      <c r="F154" s="49">
        <v>2.5</v>
      </c>
      <c r="G154" s="53">
        <v>4.99</v>
      </c>
      <c r="H154" s="51">
        <f>+Tableau1[[#This Row],[QUANTITE]]*Tableau1[[#This Row],[TARIF HT]]</f>
        <v>12.475000000000001</v>
      </c>
    </row>
    <row r="155" spans="1:137" ht="22.5" hidden="1" x14ac:dyDescent="0.25">
      <c r="A155" s="48" t="s">
        <v>1158</v>
      </c>
      <c r="B155" s="48">
        <v>1430</v>
      </c>
      <c r="C155" s="48" t="s">
        <v>1159</v>
      </c>
      <c r="D155" s="49" t="s">
        <v>1174</v>
      </c>
      <c r="E155" s="48" t="s">
        <v>1302</v>
      </c>
      <c r="F155" s="49"/>
      <c r="G155" s="53">
        <v>0.85</v>
      </c>
      <c r="H155" s="51">
        <f>+Tableau1[[#This Row],[QUANTITE]]*Tableau1[[#This Row],[TARIF HT]]</f>
        <v>0</v>
      </c>
      <c r="AY155" s="11"/>
      <c r="CP155" s="11"/>
      <c r="EG155" s="11"/>
    </row>
    <row r="156" spans="1:137" ht="22.5" hidden="1" x14ac:dyDescent="0.25">
      <c r="A156" s="48" t="s">
        <v>1158</v>
      </c>
      <c r="B156" s="48">
        <v>1425</v>
      </c>
      <c r="C156" s="48" t="s">
        <v>1159</v>
      </c>
      <c r="D156" s="49" t="s">
        <v>1172</v>
      </c>
      <c r="E156" s="48" t="s">
        <v>1302</v>
      </c>
      <c r="F156" s="49"/>
      <c r="G156" s="53">
        <v>1.2</v>
      </c>
      <c r="H156" s="51">
        <f>+Tableau1[[#This Row],[QUANTITE]]*Tableau1[[#This Row],[TARIF HT]]</f>
        <v>0</v>
      </c>
      <c r="AY156" s="11"/>
      <c r="CP156" s="11"/>
      <c r="EG156" s="11"/>
    </row>
    <row r="157" spans="1:137" ht="22.5" x14ac:dyDescent="0.25">
      <c r="A157" s="48" t="s">
        <v>1158</v>
      </c>
      <c r="B157" s="138"/>
      <c r="C157" s="48" t="s">
        <v>1159</v>
      </c>
      <c r="D157" s="139" t="s">
        <v>1285</v>
      </c>
      <c r="E157" s="138" t="s">
        <v>309</v>
      </c>
      <c r="F157" s="140">
        <v>0.5</v>
      </c>
      <c r="G157" s="141">
        <v>1.2</v>
      </c>
      <c r="H157" s="141">
        <f>Tableau1[[#This Row],[TARIF HT]]*Tableau1[[#This Row],[QUANTITE]]</f>
        <v>0.6</v>
      </c>
      <c r="AY157" s="11"/>
      <c r="CP157" s="11"/>
      <c r="EG157" s="11"/>
    </row>
    <row r="158" spans="1:137" ht="22.5" hidden="1" x14ac:dyDescent="0.25">
      <c r="A158" s="48" t="s">
        <v>1158</v>
      </c>
      <c r="B158" s="48">
        <v>1350</v>
      </c>
      <c r="C158" s="48" t="s">
        <v>1159</v>
      </c>
      <c r="D158" s="49" t="s">
        <v>324</v>
      </c>
      <c r="E158" s="48" t="s">
        <v>1302</v>
      </c>
      <c r="F158" s="49"/>
      <c r="G158" s="53"/>
      <c r="H158" s="51">
        <f>+Tableau1[[#This Row],[QUANTITE]]*Tableau1[[#This Row],[TARIF HT]]</f>
        <v>0</v>
      </c>
      <c r="AY158" s="11"/>
      <c r="CP158" s="11"/>
      <c r="EG158" s="11"/>
    </row>
    <row r="159" spans="1:137" ht="22.5" hidden="1" x14ac:dyDescent="0.25">
      <c r="A159" s="48" t="s">
        <v>1158</v>
      </c>
      <c r="B159" s="48">
        <v>1330</v>
      </c>
      <c r="C159" s="48" t="s">
        <v>1159</v>
      </c>
      <c r="D159" s="49" t="s">
        <v>1169</v>
      </c>
      <c r="E159" s="48" t="s">
        <v>1302</v>
      </c>
      <c r="F159" s="49"/>
      <c r="G159" s="53">
        <v>1.6</v>
      </c>
      <c r="H159" s="51">
        <f>+Tableau1[[#This Row],[QUANTITE]]*Tableau1[[#This Row],[TARIF HT]]</f>
        <v>0</v>
      </c>
      <c r="AY159" s="11"/>
      <c r="CP159" s="11"/>
      <c r="EG159" s="11"/>
    </row>
    <row r="160" spans="1:137" ht="22.5" x14ac:dyDescent="0.25">
      <c r="A160" s="48" t="s">
        <v>1158</v>
      </c>
      <c r="B160" s="48">
        <v>1970</v>
      </c>
      <c r="C160" s="48" t="s">
        <v>1159</v>
      </c>
      <c r="D160" s="49" t="s">
        <v>1307</v>
      </c>
      <c r="E160" s="48" t="s">
        <v>316</v>
      </c>
      <c r="F160" s="49">
        <v>7</v>
      </c>
      <c r="G160" s="53">
        <v>2.4500000000000002</v>
      </c>
      <c r="H160" s="51">
        <f>+Tableau1[[#This Row],[QUANTITE]]*Tableau1[[#This Row],[TARIF HT]]</f>
        <v>17.150000000000002</v>
      </c>
      <c r="AY160" s="11"/>
      <c r="CP160" s="11"/>
      <c r="EG160" s="11"/>
    </row>
    <row r="161" spans="1:137" ht="22.5" hidden="1" x14ac:dyDescent="0.25">
      <c r="A161" s="48" t="s">
        <v>1158</v>
      </c>
      <c r="B161" s="138"/>
      <c r="C161" s="48" t="s">
        <v>1159</v>
      </c>
      <c r="D161" s="139" t="s">
        <v>1283</v>
      </c>
      <c r="E161" s="138" t="s">
        <v>309</v>
      </c>
      <c r="F161" s="140"/>
      <c r="G161" s="141">
        <v>2.5</v>
      </c>
      <c r="H161" s="141">
        <f>Tableau1[[#This Row],[TARIF HT]]*Tableau1[[#This Row],[QUANTITE]]</f>
        <v>0</v>
      </c>
      <c r="AY161" s="11"/>
      <c r="CP161" s="11"/>
      <c r="EG161" s="11"/>
    </row>
    <row r="162" spans="1:137" ht="22.5" hidden="1" x14ac:dyDescent="0.25">
      <c r="A162" s="48" t="s">
        <v>1158</v>
      </c>
      <c r="B162" s="48">
        <v>1010</v>
      </c>
      <c r="C162" s="48" t="s">
        <v>1159</v>
      </c>
      <c r="D162" s="49" t="s">
        <v>1176</v>
      </c>
      <c r="E162" s="48" t="s">
        <v>1302</v>
      </c>
      <c r="F162" s="49"/>
      <c r="G162" s="53">
        <v>2.75</v>
      </c>
      <c r="H162" s="51">
        <f>+Tableau1[[#This Row],[QUANTITE]]*Tableau1[[#This Row],[TARIF HT]]</f>
        <v>0</v>
      </c>
      <c r="AY162" s="11"/>
      <c r="CP162" s="11"/>
      <c r="EG162" s="11"/>
    </row>
    <row r="163" spans="1:137" ht="22.5" hidden="1" x14ac:dyDescent="0.25">
      <c r="A163" s="48" t="s">
        <v>1158</v>
      </c>
      <c r="B163" s="48">
        <v>1015</v>
      </c>
      <c r="C163" s="48" t="s">
        <v>1159</v>
      </c>
      <c r="D163" s="49" t="s">
        <v>1177</v>
      </c>
      <c r="E163" s="48" t="s">
        <v>1302</v>
      </c>
      <c r="F163" s="49"/>
      <c r="G163" s="53"/>
      <c r="H163" s="51">
        <f>+Tableau1[[#This Row],[QUANTITE]]*Tableau1[[#This Row],[TARIF HT]]</f>
        <v>0</v>
      </c>
      <c r="AY163" s="11"/>
      <c r="CP163" s="11"/>
      <c r="EG163" s="11"/>
    </row>
    <row r="164" spans="1:137" ht="22.5" x14ac:dyDescent="0.25">
      <c r="A164" s="48" t="s">
        <v>1158</v>
      </c>
      <c r="B164" s="138"/>
      <c r="C164" s="48" t="s">
        <v>1159</v>
      </c>
      <c r="D164" s="139" t="s">
        <v>1284</v>
      </c>
      <c r="E164" s="138" t="s">
        <v>309</v>
      </c>
      <c r="F164" s="140">
        <v>6.85</v>
      </c>
      <c r="G164" s="141">
        <v>4.8899999999999997</v>
      </c>
      <c r="H164" s="141">
        <f>Tableau1[[#This Row],[TARIF HT]]*Tableau1[[#This Row],[QUANTITE]]</f>
        <v>33.496499999999997</v>
      </c>
    </row>
    <row r="165" spans="1:137" ht="22.5" hidden="1" x14ac:dyDescent="0.25">
      <c r="A165" s="48" t="s">
        <v>1158</v>
      </c>
      <c r="B165" s="48">
        <v>1560</v>
      </c>
      <c r="C165" s="48" t="s">
        <v>1159</v>
      </c>
      <c r="D165" s="49" t="s">
        <v>332</v>
      </c>
      <c r="E165" s="48" t="s">
        <v>1302</v>
      </c>
      <c r="F165" s="49"/>
      <c r="G165" s="53">
        <f>0.75/0.03</f>
        <v>25</v>
      </c>
      <c r="H165" s="51">
        <f>+Tableau1[[#This Row],[QUANTITE]]*Tableau1[[#This Row],[TARIF HT]]</f>
        <v>0</v>
      </c>
    </row>
    <row r="166" spans="1:137" ht="22.5" x14ac:dyDescent="0.25">
      <c r="A166" s="48" t="s">
        <v>1158</v>
      </c>
      <c r="B166" s="48">
        <v>1880</v>
      </c>
      <c r="C166" s="48" t="s">
        <v>1159</v>
      </c>
      <c r="D166" s="49" t="s">
        <v>1164</v>
      </c>
      <c r="E166" s="48" t="s">
        <v>309</v>
      </c>
      <c r="F166" s="49">
        <v>3.6</v>
      </c>
      <c r="G166" s="53">
        <v>3.19</v>
      </c>
      <c r="H166" s="51">
        <f>+Tableau1[[#This Row],[QUANTITE]]*Tableau1[[#This Row],[TARIF HT]]</f>
        <v>11.484</v>
      </c>
    </row>
    <row r="167" spans="1:137" ht="22.5" hidden="1" x14ac:dyDescent="0.25">
      <c r="A167" s="48" t="s">
        <v>1158</v>
      </c>
      <c r="B167" s="48">
        <v>1860</v>
      </c>
      <c r="C167" s="48" t="s">
        <v>1159</v>
      </c>
      <c r="D167" s="49" t="s">
        <v>1160</v>
      </c>
      <c r="E167" s="48" t="s">
        <v>1302</v>
      </c>
      <c r="F167" s="49"/>
      <c r="G167" s="53">
        <v>4.8</v>
      </c>
      <c r="H167" s="51">
        <f>+Tableau1[[#This Row],[QUANTITE]]*Tableau1[[#This Row],[TARIF HT]]</f>
        <v>0</v>
      </c>
    </row>
    <row r="168" spans="1:137" ht="22.5" x14ac:dyDescent="0.25">
      <c r="A168" s="48" t="s">
        <v>839</v>
      </c>
      <c r="B168" s="48">
        <v>92607</v>
      </c>
      <c r="C168" s="48" t="s">
        <v>1208</v>
      </c>
      <c r="D168" s="49" t="s">
        <v>848</v>
      </c>
      <c r="E168" s="48" t="s">
        <v>1302</v>
      </c>
      <c r="F168" s="49">
        <v>1</v>
      </c>
      <c r="G168" s="53">
        <v>12.05</v>
      </c>
      <c r="H168" s="51">
        <f>+Tableau1[[#This Row],[QUANTITE]]*Tableau1[[#This Row],[TARIF HT]]</f>
        <v>12.05</v>
      </c>
    </row>
    <row r="169" spans="1:137" ht="22.5" x14ac:dyDescent="0.25">
      <c r="A169" s="48" t="s">
        <v>839</v>
      </c>
      <c r="B169" s="48">
        <v>92525</v>
      </c>
      <c r="C169" s="48" t="s">
        <v>1208</v>
      </c>
      <c r="D169" s="49" t="s">
        <v>852</v>
      </c>
      <c r="E169" s="48" t="s">
        <v>1302</v>
      </c>
      <c r="F169" s="49"/>
      <c r="G169" s="53">
        <v>11.57</v>
      </c>
      <c r="H169" s="51">
        <f>+Tableau1[[#This Row],[QUANTITE]]*Tableau1[[#This Row],[TARIF HT]]</f>
        <v>0</v>
      </c>
    </row>
    <row r="170" spans="1:137" ht="22.5" x14ac:dyDescent="0.25">
      <c r="A170" s="48" t="s">
        <v>839</v>
      </c>
      <c r="B170" s="48">
        <v>92680</v>
      </c>
      <c r="C170" s="48" t="s">
        <v>1208</v>
      </c>
      <c r="D170" s="49" t="s">
        <v>854</v>
      </c>
      <c r="E170" s="48" t="s">
        <v>1302</v>
      </c>
      <c r="F170" s="49">
        <v>1</v>
      </c>
      <c r="G170" s="53">
        <v>4.5</v>
      </c>
      <c r="H170" s="51">
        <f>+Tableau1[[#This Row],[QUANTITE]]*Tableau1[[#This Row],[TARIF HT]]</f>
        <v>4.5</v>
      </c>
    </row>
    <row r="171" spans="1:137" ht="22.5" x14ac:dyDescent="0.25">
      <c r="A171" s="48" t="s">
        <v>839</v>
      </c>
      <c r="B171" s="48">
        <v>92031</v>
      </c>
      <c r="C171" s="48" t="s">
        <v>1208</v>
      </c>
      <c r="D171" s="49" t="s">
        <v>855</v>
      </c>
      <c r="E171" s="48" t="s">
        <v>1302</v>
      </c>
      <c r="F171" s="49">
        <v>1.3</v>
      </c>
      <c r="G171" s="53">
        <v>11.16</v>
      </c>
      <c r="H171" s="51">
        <f>+Tableau1[[#This Row],[QUANTITE]]*Tableau1[[#This Row],[TARIF HT]]</f>
        <v>14.508000000000001</v>
      </c>
    </row>
    <row r="172" spans="1:137" ht="22.5" x14ac:dyDescent="0.25">
      <c r="A172" s="48" t="s">
        <v>839</v>
      </c>
      <c r="B172" s="48">
        <v>92051</v>
      </c>
      <c r="C172" s="48" t="s">
        <v>1208</v>
      </c>
      <c r="D172" s="49" t="s">
        <v>856</v>
      </c>
      <c r="E172" s="48" t="s">
        <v>1302</v>
      </c>
      <c r="F172" s="140">
        <v>1.8</v>
      </c>
      <c r="G172" s="53">
        <v>11.16</v>
      </c>
      <c r="H172" s="51">
        <f>+Tableau1[[#This Row],[QUANTITE]]*Tableau1[[#This Row],[TARIF HT]]</f>
        <v>20.088000000000001</v>
      </c>
    </row>
    <row r="173" spans="1:137" ht="22.5" x14ac:dyDescent="0.25">
      <c r="A173" s="48" t="s">
        <v>839</v>
      </c>
      <c r="B173" s="48">
        <v>92041</v>
      </c>
      <c r="C173" s="48" t="s">
        <v>1208</v>
      </c>
      <c r="D173" s="49" t="s">
        <v>860</v>
      </c>
      <c r="E173" s="48" t="s">
        <v>1302</v>
      </c>
      <c r="F173" s="49">
        <v>2.2000000000000002</v>
      </c>
      <c r="G173" s="53">
        <v>10.27</v>
      </c>
      <c r="H173" s="51">
        <f>+Tableau1[[#This Row],[QUANTITE]]*Tableau1[[#This Row],[TARIF HT]]</f>
        <v>22.594000000000001</v>
      </c>
    </row>
    <row r="174" spans="1:137" ht="22.5" x14ac:dyDescent="0.25">
      <c r="A174" s="48" t="s">
        <v>839</v>
      </c>
      <c r="B174" s="48">
        <v>92101</v>
      </c>
      <c r="C174" s="48" t="s">
        <v>1208</v>
      </c>
      <c r="D174" s="49" t="s">
        <v>857</v>
      </c>
      <c r="E174" s="48" t="s">
        <v>1302</v>
      </c>
      <c r="F174" s="49">
        <v>1.2</v>
      </c>
      <c r="G174" s="53">
        <v>11.16</v>
      </c>
      <c r="H174" s="51">
        <f>+Tableau1[[#This Row],[QUANTITE]]*Tableau1[[#This Row],[TARIF HT]]</f>
        <v>13.391999999999999</v>
      </c>
    </row>
    <row r="175" spans="1:137" ht="22.5" x14ac:dyDescent="0.25">
      <c r="A175" s="48" t="s">
        <v>839</v>
      </c>
      <c r="B175" s="48">
        <v>92488</v>
      </c>
      <c r="C175" s="48" t="s">
        <v>1208</v>
      </c>
      <c r="D175" s="49" t="s">
        <v>846</v>
      </c>
      <c r="E175" s="48" t="s">
        <v>1302</v>
      </c>
      <c r="F175" s="49">
        <v>0.3</v>
      </c>
      <c r="G175" s="53">
        <v>12.06</v>
      </c>
      <c r="H175" s="51">
        <f>+Tableau1[[#This Row],[QUANTITE]]*Tableau1[[#This Row],[TARIF HT]]</f>
        <v>3.6179999999999999</v>
      </c>
    </row>
    <row r="176" spans="1:137" ht="22.5" x14ac:dyDescent="0.25">
      <c r="A176" s="48" t="s">
        <v>839</v>
      </c>
      <c r="B176" s="48">
        <v>92081</v>
      </c>
      <c r="C176" s="48" t="s">
        <v>1208</v>
      </c>
      <c r="D176" s="49" t="s">
        <v>851</v>
      </c>
      <c r="E176" s="48" t="s">
        <v>1302</v>
      </c>
      <c r="F176" s="49">
        <v>0.3</v>
      </c>
      <c r="G176" s="53">
        <v>12.04</v>
      </c>
      <c r="H176" s="51">
        <f>+Tableau1[[#This Row],[QUANTITE]]*Tableau1[[#This Row],[TARIF HT]]</f>
        <v>3.6119999999999997</v>
      </c>
    </row>
    <row r="177" spans="1:8" ht="22.5" x14ac:dyDescent="0.25">
      <c r="A177" s="48" t="s">
        <v>839</v>
      </c>
      <c r="B177" s="48">
        <v>74748</v>
      </c>
      <c r="C177" s="48" t="s">
        <v>1208</v>
      </c>
      <c r="D177" s="49" t="s">
        <v>862</v>
      </c>
      <c r="E177" s="48" t="s">
        <v>1302</v>
      </c>
      <c r="F177" s="49">
        <v>6</v>
      </c>
      <c r="G177" s="53">
        <v>11.77</v>
      </c>
      <c r="H177" s="51">
        <f>+Tableau1[[#This Row],[QUANTITE]]*Tableau1[[#This Row],[TARIF HT]]</f>
        <v>70.62</v>
      </c>
    </row>
    <row r="178" spans="1:8" ht="22.5" x14ac:dyDescent="0.25">
      <c r="A178" s="48" t="s">
        <v>839</v>
      </c>
      <c r="B178" s="48">
        <v>92091</v>
      </c>
      <c r="C178" s="48" t="s">
        <v>1208</v>
      </c>
      <c r="D178" s="49" t="s">
        <v>842</v>
      </c>
      <c r="E178" s="48" t="s">
        <v>1302</v>
      </c>
      <c r="F178" s="49">
        <v>2.4</v>
      </c>
      <c r="G178" s="53">
        <v>12.81</v>
      </c>
      <c r="H178" s="51">
        <f>+Tableau1[[#This Row],[QUANTITE]]*Tableau1[[#This Row],[TARIF HT]]</f>
        <v>30.744</v>
      </c>
    </row>
    <row r="179" spans="1:8" ht="22.5" hidden="1" x14ac:dyDescent="0.25">
      <c r="A179" s="48" t="s">
        <v>839</v>
      </c>
      <c r="B179" s="48">
        <v>92875</v>
      </c>
      <c r="C179" s="48" t="s">
        <v>1208</v>
      </c>
      <c r="D179" s="49" t="s">
        <v>841</v>
      </c>
      <c r="E179" s="48" t="s">
        <v>1302</v>
      </c>
      <c r="F179" s="49"/>
      <c r="G179" s="53">
        <v>14.49</v>
      </c>
      <c r="H179" s="51">
        <f>+Tableau1[[#This Row],[QUANTITE]]*Tableau1[[#This Row],[TARIF HT]]</f>
        <v>0</v>
      </c>
    </row>
    <row r="180" spans="1:8" ht="22.5" x14ac:dyDescent="0.25">
      <c r="A180" s="48" t="s">
        <v>839</v>
      </c>
      <c r="B180" s="48">
        <v>93602</v>
      </c>
      <c r="C180" s="48" t="s">
        <v>1208</v>
      </c>
      <c r="D180" s="49" t="s">
        <v>844</v>
      </c>
      <c r="E180" s="48" t="s">
        <v>1302</v>
      </c>
      <c r="F180" s="49">
        <v>1.3</v>
      </c>
      <c r="G180" s="53">
        <v>12.81</v>
      </c>
      <c r="H180" s="51">
        <f>+Tableau1[[#This Row],[QUANTITE]]*Tableau1[[#This Row],[TARIF HT]]</f>
        <v>16.653000000000002</v>
      </c>
    </row>
    <row r="181" spans="1:8" ht="22.5" x14ac:dyDescent="0.25">
      <c r="A181" s="48" t="s">
        <v>839</v>
      </c>
      <c r="B181" s="48">
        <v>92551</v>
      </c>
      <c r="C181" s="48" t="s">
        <v>1208</v>
      </c>
      <c r="D181" s="49" t="s">
        <v>849</v>
      </c>
      <c r="E181" s="48" t="s">
        <v>1302</v>
      </c>
      <c r="F181" s="49">
        <v>1.8</v>
      </c>
      <c r="G181" s="53">
        <v>12.05</v>
      </c>
      <c r="H181" s="51">
        <f>+Tableau1[[#This Row],[QUANTITE]]*Tableau1[[#This Row],[TARIF HT]]</f>
        <v>21.69</v>
      </c>
    </row>
    <row r="182" spans="1:8" ht="22.5" x14ac:dyDescent="0.25">
      <c r="A182" s="48" t="s">
        <v>839</v>
      </c>
      <c r="B182" s="48">
        <v>92501</v>
      </c>
      <c r="C182" s="48" t="s">
        <v>1208</v>
      </c>
      <c r="D182" s="49" t="s">
        <v>861</v>
      </c>
      <c r="E182" s="48" t="s">
        <v>1302</v>
      </c>
      <c r="F182" s="49">
        <v>1.5</v>
      </c>
      <c r="G182" s="53">
        <v>9.3800000000000008</v>
      </c>
      <c r="H182" s="51">
        <f>+Tableau1[[#This Row],[QUANTITE]]*Tableau1[[#This Row],[TARIF HT]]</f>
        <v>14.07</v>
      </c>
    </row>
    <row r="183" spans="1:8" ht="22.5" x14ac:dyDescent="0.25">
      <c r="A183" s="48" t="s">
        <v>839</v>
      </c>
      <c r="B183" s="48">
        <v>92521</v>
      </c>
      <c r="C183" s="48" t="s">
        <v>1208</v>
      </c>
      <c r="D183" s="49" t="s">
        <v>847</v>
      </c>
      <c r="E183" s="48" t="s">
        <v>1302</v>
      </c>
      <c r="F183" s="49">
        <v>1.8</v>
      </c>
      <c r="G183" s="53">
        <v>4.8239999999999998</v>
      </c>
      <c r="H183" s="51">
        <f>+Tableau1[[#This Row],[QUANTITE]]*Tableau1[[#This Row],[TARIF HT]]</f>
        <v>8.6831999999999994</v>
      </c>
    </row>
    <row r="184" spans="1:8" ht="22.5" x14ac:dyDescent="0.25">
      <c r="A184" s="48" t="s">
        <v>839</v>
      </c>
      <c r="B184" s="48">
        <v>92621</v>
      </c>
      <c r="C184" s="48" t="s">
        <v>1208</v>
      </c>
      <c r="D184" s="49" t="s">
        <v>850</v>
      </c>
      <c r="E184" s="48" t="s">
        <v>1302</v>
      </c>
      <c r="F184" s="49">
        <v>0.8</v>
      </c>
      <c r="G184" s="53">
        <v>12.05</v>
      </c>
      <c r="H184" s="51">
        <f>+Tableau1[[#This Row],[QUANTITE]]*Tableau1[[#This Row],[TARIF HT]]</f>
        <v>9.64</v>
      </c>
    </row>
    <row r="185" spans="1:8" ht="22.5" x14ac:dyDescent="0.25">
      <c r="A185" s="48" t="s">
        <v>839</v>
      </c>
      <c r="B185" s="48">
        <v>92661</v>
      </c>
      <c r="C185" s="48" t="s">
        <v>1208</v>
      </c>
      <c r="D185" s="49" t="s">
        <v>859</v>
      </c>
      <c r="E185" s="48" t="s">
        <v>309</v>
      </c>
      <c r="F185" s="49">
        <v>5.0999999999999996</v>
      </c>
      <c r="G185" s="53">
        <v>4.4640000000000004</v>
      </c>
      <c r="H185" s="51">
        <f>+Tableau1[[#This Row],[QUANTITE]]*Tableau1[[#This Row],[TARIF HT]]</f>
        <v>22.766400000000001</v>
      </c>
    </row>
    <row r="186" spans="1:8" ht="22.5" x14ac:dyDescent="0.25">
      <c r="A186" s="48" t="s">
        <v>839</v>
      </c>
      <c r="B186" s="48">
        <v>92517</v>
      </c>
      <c r="C186" s="48" t="s">
        <v>1208</v>
      </c>
      <c r="D186" s="49" t="s">
        <v>853</v>
      </c>
      <c r="E186" s="48" t="s">
        <v>1302</v>
      </c>
      <c r="F186" s="49">
        <v>1.5</v>
      </c>
      <c r="G186" s="53">
        <v>11.57</v>
      </c>
      <c r="H186" s="51">
        <f>+Tableau1[[#This Row],[QUANTITE]]*Tableau1[[#This Row],[TARIF HT]]</f>
        <v>17.355</v>
      </c>
    </row>
    <row r="187" spans="1:8" ht="22.5" x14ac:dyDescent="0.25">
      <c r="A187" s="48" t="s">
        <v>839</v>
      </c>
      <c r="B187" s="48">
        <v>92781</v>
      </c>
      <c r="C187" s="48" t="s">
        <v>1208</v>
      </c>
      <c r="D187" s="49" t="s">
        <v>845</v>
      </c>
      <c r="E187" s="48" t="s">
        <v>1302</v>
      </c>
      <c r="F187" s="49">
        <v>2.4</v>
      </c>
      <c r="G187" s="53">
        <v>12.44</v>
      </c>
      <c r="H187" s="51">
        <f>+Tableau1[[#This Row],[QUANTITE]]*Tableau1[[#This Row],[TARIF HT]]</f>
        <v>29.855999999999998</v>
      </c>
    </row>
    <row r="188" spans="1:8" ht="22.5" x14ac:dyDescent="0.25">
      <c r="A188" s="48" t="s">
        <v>839</v>
      </c>
      <c r="B188" s="48">
        <v>92611</v>
      </c>
      <c r="C188" s="48" t="s">
        <v>1208</v>
      </c>
      <c r="D188" s="49" t="s">
        <v>858</v>
      </c>
      <c r="E188" s="48" t="s">
        <v>1302</v>
      </c>
      <c r="F188" s="49">
        <v>2.6</v>
      </c>
      <c r="G188" s="53">
        <v>11.16</v>
      </c>
      <c r="H188" s="51">
        <f>+Tableau1[[#This Row],[QUANTITE]]*Tableau1[[#This Row],[TARIF HT]]</f>
        <v>29.016000000000002</v>
      </c>
    </row>
    <row r="189" spans="1:8" ht="22.5" x14ac:dyDescent="0.25">
      <c r="A189" s="48" t="s">
        <v>890</v>
      </c>
      <c r="B189" s="48">
        <v>154528</v>
      </c>
      <c r="C189" s="48" t="s">
        <v>1209</v>
      </c>
      <c r="D189" s="49" t="s">
        <v>985</v>
      </c>
      <c r="E189" s="48" t="s">
        <v>309</v>
      </c>
      <c r="F189" s="49">
        <v>2.8</v>
      </c>
      <c r="G189" s="53">
        <v>7.6550000000000002</v>
      </c>
      <c r="H189" s="51">
        <f>+Tableau1[[#This Row],[QUANTITE]]*Tableau1[[#This Row],[TARIF HT]]</f>
        <v>21.434000000000001</v>
      </c>
    </row>
    <row r="190" spans="1:8" ht="22.5" x14ac:dyDescent="0.25">
      <c r="A190" s="48" t="s">
        <v>890</v>
      </c>
      <c r="B190" s="48">
        <v>25487</v>
      </c>
      <c r="C190" s="48" t="s">
        <v>1209</v>
      </c>
      <c r="D190" s="49" t="s">
        <v>923</v>
      </c>
      <c r="E190" s="48" t="s">
        <v>409</v>
      </c>
      <c r="F190" s="49">
        <v>1</v>
      </c>
      <c r="G190" s="53">
        <v>11.047000000000001</v>
      </c>
      <c r="H190" s="51">
        <f>+Tableau1[[#This Row],[QUANTITE]]*Tableau1[[#This Row],[TARIF HT]]</f>
        <v>11.047000000000001</v>
      </c>
    </row>
    <row r="191" spans="1:8" ht="22.5" hidden="1" x14ac:dyDescent="0.25">
      <c r="A191" s="48" t="s">
        <v>890</v>
      </c>
      <c r="B191" s="48">
        <v>16625</v>
      </c>
      <c r="C191" s="48" t="s">
        <v>1209</v>
      </c>
      <c r="D191" s="49" t="s">
        <v>979</v>
      </c>
      <c r="E191" s="48" t="s">
        <v>309</v>
      </c>
      <c r="F191" s="49"/>
      <c r="G191" s="53">
        <v>8.9770000000000003</v>
      </c>
      <c r="H191" s="51">
        <f>+Tableau1[[#This Row],[QUANTITE]]*Tableau1[[#This Row],[TARIF HT]]</f>
        <v>0</v>
      </c>
    </row>
    <row r="192" spans="1:8" ht="22.5" hidden="1" x14ac:dyDescent="0.25">
      <c r="A192" s="48" t="s">
        <v>890</v>
      </c>
      <c r="B192" s="48">
        <v>51173</v>
      </c>
      <c r="C192" s="48" t="s">
        <v>1209</v>
      </c>
      <c r="D192" s="49" t="s">
        <v>956</v>
      </c>
      <c r="E192" s="48" t="s">
        <v>1188</v>
      </c>
      <c r="F192" s="49"/>
      <c r="G192" s="53">
        <v>5.8</v>
      </c>
      <c r="H192" s="51">
        <f>+Tableau1[[#This Row],[QUANTITE]]*Tableau1[[#This Row],[TARIF HT]]</f>
        <v>0</v>
      </c>
    </row>
    <row r="193" spans="1:8" ht="22.5" hidden="1" x14ac:dyDescent="0.25">
      <c r="A193" s="48" t="s">
        <v>890</v>
      </c>
      <c r="B193" s="48">
        <v>42071</v>
      </c>
      <c r="C193" s="48" t="s">
        <v>1209</v>
      </c>
      <c r="D193" s="49" t="s">
        <v>978</v>
      </c>
      <c r="E193" s="48" t="s">
        <v>309</v>
      </c>
      <c r="F193" s="49"/>
      <c r="G193" s="53">
        <f>9.122/2.5</f>
        <v>3.6488</v>
      </c>
      <c r="H193" s="51">
        <f>+Tableau1[[#This Row],[QUANTITE]]*Tableau1[[#This Row],[TARIF HT]]</f>
        <v>0</v>
      </c>
    </row>
    <row r="194" spans="1:8" ht="22.5" hidden="1" x14ac:dyDescent="0.25">
      <c r="A194" s="48" t="s">
        <v>890</v>
      </c>
      <c r="B194" s="48">
        <v>26013</v>
      </c>
      <c r="C194" s="48" t="s">
        <v>1209</v>
      </c>
      <c r="D194" s="49" t="s">
        <v>929</v>
      </c>
      <c r="E194" s="48" t="s">
        <v>409</v>
      </c>
      <c r="F194" s="49"/>
      <c r="G194" s="53">
        <v>6.4290000000000003</v>
      </c>
      <c r="H194" s="51">
        <f>+Tableau1[[#This Row],[QUANTITE]]*Tableau1[[#This Row],[TARIF HT]]</f>
        <v>0</v>
      </c>
    </row>
    <row r="195" spans="1:8" ht="22.5" hidden="1" x14ac:dyDescent="0.25">
      <c r="A195" s="48" t="s">
        <v>863</v>
      </c>
      <c r="B195" s="48" t="s">
        <v>79</v>
      </c>
      <c r="C195" s="48" t="s">
        <v>1209</v>
      </c>
      <c r="D195" s="49" t="s">
        <v>869</v>
      </c>
      <c r="E195" s="48" t="s">
        <v>409</v>
      </c>
      <c r="F195" s="49"/>
      <c r="G195" s="53">
        <v>17.239999999999998</v>
      </c>
      <c r="H195" s="51">
        <f>+Tableau1[[#This Row],[QUANTITE]]*Tableau1[[#This Row],[TARIF HT]]</f>
        <v>0</v>
      </c>
    </row>
    <row r="196" spans="1:8" ht="22.5" hidden="1" x14ac:dyDescent="0.25">
      <c r="A196" s="48" t="s">
        <v>890</v>
      </c>
      <c r="B196" s="48">
        <v>266050</v>
      </c>
      <c r="C196" s="48" t="s">
        <v>1209</v>
      </c>
      <c r="D196" s="49" t="s">
        <v>924</v>
      </c>
      <c r="E196" s="48" t="s">
        <v>409</v>
      </c>
      <c r="F196" s="50"/>
      <c r="G196" s="53">
        <v>7.69</v>
      </c>
      <c r="H196" s="51">
        <f>+Tableau1[[#This Row],[QUANTITE]]*Tableau1[[#This Row],[TARIF HT]]</f>
        <v>0</v>
      </c>
    </row>
    <row r="197" spans="1:8" ht="22.5" x14ac:dyDescent="0.25">
      <c r="A197" s="48" t="s">
        <v>890</v>
      </c>
      <c r="B197" s="48">
        <v>207883</v>
      </c>
      <c r="C197" s="48" t="s">
        <v>1209</v>
      </c>
      <c r="D197" s="49" t="s">
        <v>995</v>
      </c>
      <c r="E197" s="48" t="s">
        <v>309</v>
      </c>
      <c r="F197" s="49">
        <v>3</v>
      </c>
      <c r="G197" s="53">
        <v>4.1429999999999998</v>
      </c>
      <c r="H197" s="51">
        <f>+Tableau1[[#This Row],[QUANTITE]]*Tableau1[[#This Row],[TARIF HT]]</f>
        <v>12.428999999999998</v>
      </c>
    </row>
    <row r="198" spans="1:8" ht="22.5" x14ac:dyDescent="0.25">
      <c r="A198" s="48" t="s">
        <v>890</v>
      </c>
      <c r="B198" s="48">
        <v>15383</v>
      </c>
      <c r="C198" s="48" t="s">
        <v>1209</v>
      </c>
      <c r="D198" s="49" t="s">
        <v>984</v>
      </c>
      <c r="E198" s="48" t="s">
        <v>309</v>
      </c>
      <c r="F198" s="49">
        <v>1</v>
      </c>
      <c r="G198" s="53">
        <v>8.24</v>
      </c>
      <c r="H198" s="51">
        <f>+Tableau1[[#This Row],[QUANTITE]]*Tableau1[[#This Row],[TARIF HT]]</f>
        <v>8.24</v>
      </c>
    </row>
    <row r="199" spans="1:8" ht="22.5" hidden="1" x14ac:dyDescent="0.25">
      <c r="A199" s="48" t="s">
        <v>890</v>
      </c>
      <c r="B199" s="48">
        <v>62423</v>
      </c>
      <c r="C199" s="48" t="s">
        <v>1209</v>
      </c>
      <c r="D199" s="49" t="s">
        <v>996</v>
      </c>
      <c r="E199" s="48" t="s">
        <v>309</v>
      </c>
      <c r="F199" s="49"/>
      <c r="G199" s="53">
        <v>3.5680000000000001</v>
      </c>
      <c r="H199" s="51">
        <f>+Tableau1[[#This Row],[QUANTITE]]*Tableau1[[#This Row],[TARIF HT]]</f>
        <v>0</v>
      </c>
    </row>
    <row r="200" spans="1:8" ht="22.5" x14ac:dyDescent="0.25">
      <c r="A200" s="48" t="s">
        <v>890</v>
      </c>
      <c r="B200" s="48">
        <v>98768</v>
      </c>
      <c r="C200" s="48" t="s">
        <v>1209</v>
      </c>
      <c r="D200" s="49" t="s">
        <v>937</v>
      </c>
      <c r="E200" s="48" t="s">
        <v>409</v>
      </c>
      <c r="F200" s="49">
        <v>2</v>
      </c>
      <c r="G200" s="53">
        <v>3.4169999999999998</v>
      </c>
      <c r="H200" s="51">
        <f>+Tableau1[[#This Row],[QUANTITE]]*Tableau1[[#This Row],[TARIF HT]]</f>
        <v>6.8339999999999996</v>
      </c>
    </row>
    <row r="201" spans="1:8" ht="22.5" x14ac:dyDescent="0.25">
      <c r="A201" s="48" t="s">
        <v>863</v>
      </c>
      <c r="B201" s="48" t="s">
        <v>879</v>
      </c>
      <c r="C201" s="48" t="s">
        <v>1209</v>
      </c>
      <c r="D201" s="49" t="s">
        <v>880</v>
      </c>
      <c r="E201" s="48" t="s">
        <v>1303</v>
      </c>
      <c r="F201" s="49">
        <v>3</v>
      </c>
      <c r="G201" s="53">
        <v>19.38</v>
      </c>
      <c r="H201" s="51">
        <f>+Tableau1[[#This Row],[QUANTITE]]*Tableau1[[#This Row],[TARIF HT]]</f>
        <v>58.14</v>
      </c>
    </row>
    <row r="202" spans="1:8" ht="22.5" hidden="1" x14ac:dyDescent="0.25">
      <c r="A202" s="48" t="s">
        <v>890</v>
      </c>
      <c r="B202" s="48">
        <v>98900</v>
      </c>
      <c r="C202" s="48" t="s">
        <v>1209</v>
      </c>
      <c r="D202" s="49" t="s">
        <v>892</v>
      </c>
      <c r="E202" s="48" t="s">
        <v>759</v>
      </c>
      <c r="F202" s="49"/>
      <c r="G202" s="53">
        <v>16.209</v>
      </c>
      <c r="H202" s="51">
        <f>+Tableau1[[#This Row],[QUANTITE]]*Tableau1[[#This Row],[TARIF HT]]</f>
        <v>0</v>
      </c>
    </row>
    <row r="203" spans="1:8" ht="22.5" x14ac:dyDescent="0.25">
      <c r="A203" s="48" t="s">
        <v>863</v>
      </c>
      <c r="B203" s="48" t="s">
        <v>874</v>
      </c>
      <c r="C203" s="48" t="s">
        <v>1209</v>
      </c>
      <c r="D203" s="49" t="s">
        <v>875</v>
      </c>
      <c r="E203" s="48" t="s">
        <v>1303</v>
      </c>
      <c r="F203" s="49">
        <v>2</v>
      </c>
      <c r="G203" s="53">
        <v>27.78</v>
      </c>
      <c r="H203" s="51">
        <f>+Tableau1[[#This Row],[QUANTITE]]*Tableau1[[#This Row],[TARIF HT]]</f>
        <v>55.56</v>
      </c>
    </row>
    <row r="204" spans="1:8" ht="22.5" x14ac:dyDescent="0.25">
      <c r="A204" s="48" t="s">
        <v>863</v>
      </c>
      <c r="B204" s="48" t="s">
        <v>877</v>
      </c>
      <c r="C204" s="48" t="s">
        <v>1209</v>
      </c>
      <c r="D204" s="49" t="s">
        <v>878</v>
      </c>
      <c r="E204" s="48" t="s">
        <v>1303</v>
      </c>
      <c r="F204" s="49">
        <v>0.2</v>
      </c>
      <c r="G204" s="53">
        <v>21.86</v>
      </c>
      <c r="H204" s="51">
        <f>+Tableau1[[#This Row],[QUANTITE]]*Tableau1[[#This Row],[TARIF HT]]</f>
        <v>4.3719999999999999</v>
      </c>
    </row>
    <row r="205" spans="1:8" ht="22.5" x14ac:dyDescent="0.25">
      <c r="A205" s="48" t="s">
        <v>890</v>
      </c>
      <c r="B205" s="48">
        <v>137376</v>
      </c>
      <c r="C205" s="48" t="s">
        <v>1209</v>
      </c>
      <c r="D205" s="49" t="s">
        <v>960</v>
      </c>
      <c r="E205" s="48" t="s">
        <v>309</v>
      </c>
      <c r="F205" s="49">
        <v>5</v>
      </c>
      <c r="G205" s="53">
        <f>29.989/5</f>
        <v>5.9977999999999998</v>
      </c>
      <c r="H205" s="51">
        <f>+Tableau1[[#This Row],[QUANTITE]]*Tableau1[[#This Row],[TARIF HT]]</f>
        <v>29.988999999999997</v>
      </c>
    </row>
    <row r="206" spans="1:8" ht="22.5" hidden="1" x14ac:dyDescent="0.25">
      <c r="A206" s="48" t="s">
        <v>863</v>
      </c>
      <c r="B206" s="48" t="s">
        <v>78</v>
      </c>
      <c r="C206" s="48" t="s">
        <v>1209</v>
      </c>
      <c r="D206" s="49" t="s">
        <v>873</v>
      </c>
      <c r="E206" s="48" t="s">
        <v>409</v>
      </c>
      <c r="F206" s="49"/>
      <c r="G206" s="53">
        <v>5.87</v>
      </c>
      <c r="H206" s="51">
        <f>+Tableau1[[#This Row],[QUANTITE]]*Tableau1[[#This Row],[TARIF HT]]</f>
        <v>0</v>
      </c>
    </row>
    <row r="207" spans="1:8" ht="22.5" hidden="1" x14ac:dyDescent="0.25">
      <c r="A207" s="48" t="s">
        <v>890</v>
      </c>
      <c r="B207" s="48">
        <v>153378</v>
      </c>
      <c r="C207" s="48" t="s">
        <v>1209</v>
      </c>
      <c r="D207" s="49" t="s">
        <v>1001</v>
      </c>
      <c r="E207" s="48" t="s">
        <v>309</v>
      </c>
      <c r="F207" s="49"/>
      <c r="G207" s="53">
        <v>1.371</v>
      </c>
      <c r="H207" s="51">
        <f>+Tableau1[[#This Row],[QUANTITE]]*Tableau1[[#This Row],[TARIF HT]]</f>
        <v>0</v>
      </c>
    </row>
    <row r="208" spans="1:8" ht="22.5" x14ac:dyDescent="0.25">
      <c r="A208" s="48" t="s">
        <v>1007</v>
      </c>
      <c r="B208" s="48">
        <v>14541</v>
      </c>
      <c r="C208" s="48" t="s">
        <v>1209</v>
      </c>
      <c r="D208" s="49" t="s">
        <v>1012</v>
      </c>
      <c r="E208" s="48" t="s">
        <v>1316</v>
      </c>
      <c r="F208" s="49">
        <v>2</v>
      </c>
      <c r="G208" s="143">
        <v>4.3730000000000002</v>
      </c>
      <c r="H208" s="51">
        <f>+Tableau1[[#This Row],[QUANTITE]]*Tableau1[[#This Row],[TARIF HT]]</f>
        <v>8.7460000000000004</v>
      </c>
    </row>
    <row r="209" spans="1:8" ht="22.5" x14ac:dyDescent="0.25">
      <c r="A209" s="48" t="s">
        <v>890</v>
      </c>
      <c r="B209" s="48">
        <v>20542</v>
      </c>
      <c r="C209" s="48" t="s">
        <v>1209</v>
      </c>
      <c r="D209" s="49" t="s">
        <v>927</v>
      </c>
      <c r="E209" s="48" t="s">
        <v>409</v>
      </c>
      <c r="F209" s="49">
        <v>3</v>
      </c>
      <c r="G209" s="53">
        <v>6.8929999999999998</v>
      </c>
      <c r="H209" s="51">
        <f>+Tableau1[[#This Row],[QUANTITE]]*Tableau1[[#This Row],[TARIF HT]]</f>
        <v>20.678999999999998</v>
      </c>
    </row>
    <row r="210" spans="1:8" ht="22.5" hidden="1" x14ac:dyDescent="0.25">
      <c r="A210" s="48" t="s">
        <v>890</v>
      </c>
      <c r="B210" s="48">
        <v>5087</v>
      </c>
      <c r="C210" s="48" t="s">
        <v>1209</v>
      </c>
      <c r="D210" s="49" t="s">
        <v>916</v>
      </c>
      <c r="E210" s="48" t="s">
        <v>409</v>
      </c>
      <c r="F210" s="49"/>
      <c r="G210" s="53">
        <v>28.76</v>
      </c>
      <c r="H210" s="51">
        <f>+Tableau1[[#This Row],[QUANTITE]]*Tableau1[[#This Row],[TARIF HT]]</f>
        <v>0</v>
      </c>
    </row>
    <row r="211" spans="1:8" ht="22.5" hidden="1" x14ac:dyDescent="0.25">
      <c r="A211" s="48" t="s">
        <v>890</v>
      </c>
      <c r="B211" s="48">
        <v>45728</v>
      </c>
      <c r="C211" s="48" t="s">
        <v>1209</v>
      </c>
      <c r="D211" s="49" t="s">
        <v>982</v>
      </c>
      <c r="E211" s="48" t="s">
        <v>309</v>
      </c>
      <c r="F211" s="49"/>
      <c r="G211" s="53">
        <f>8.617/5</f>
        <v>1.7234000000000003</v>
      </c>
      <c r="H211" s="51">
        <f>+Tableau1[[#This Row],[QUANTITE]]*Tableau1[[#This Row],[TARIF HT]]</f>
        <v>0</v>
      </c>
    </row>
    <row r="212" spans="1:8" ht="22.5" x14ac:dyDescent="0.25">
      <c r="A212" s="48" t="s">
        <v>890</v>
      </c>
      <c r="B212" s="48" t="s">
        <v>885</v>
      </c>
      <c r="C212" s="48" t="s">
        <v>1209</v>
      </c>
      <c r="D212" s="49" t="s">
        <v>1334</v>
      </c>
      <c r="E212" s="48" t="s">
        <v>1187</v>
      </c>
      <c r="F212" s="49">
        <v>1.5</v>
      </c>
      <c r="G212" s="53">
        <v>6.6470000000000002</v>
      </c>
      <c r="H212" s="51">
        <f>+Tableau1[[#This Row],[QUANTITE]]*Tableau1[[#This Row],[TARIF HT]]</f>
        <v>9.9705000000000013</v>
      </c>
    </row>
    <row r="213" spans="1:8" ht="22.5" hidden="1" x14ac:dyDescent="0.25">
      <c r="A213" s="48" t="s">
        <v>890</v>
      </c>
      <c r="B213" s="48">
        <v>59163</v>
      </c>
      <c r="C213" s="48" t="s">
        <v>1209</v>
      </c>
      <c r="D213" s="49" t="s">
        <v>986</v>
      </c>
      <c r="E213" s="48" t="s">
        <v>309</v>
      </c>
      <c r="F213" s="49"/>
      <c r="G213" s="53">
        <f>7.173/5</f>
        <v>1.4346000000000001</v>
      </c>
      <c r="H213" s="51">
        <f>+Tableau1[[#This Row],[QUANTITE]]*Tableau1[[#This Row],[TARIF HT]]</f>
        <v>0</v>
      </c>
    </row>
    <row r="214" spans="1:8" ht="22.5" x14ac:dyDescent="0.25">
      <c r="A214" s="48" t="s">
        <v>863</v>
      </c>
      <c r="B214" s="48" t="s">
        <v>1288</v>
      </c>
      <c r="C214" s="48" t="s">
        <v>1209</v>
      </c>
      <c r="D214" s="139" t="s">
        <v>1289</v>
      </c>
      <c r="E214" s="138" t="s">
        <v>1290</v>
      </c>
      <c r="F214" s="140">
        <v>1.7</v>
      </c>
      <c r="G214" s="141">
        <v>11.4</v>
      </c>
      <c r="H214" s="141">
        <f>Tableau1[[#This Row],[TARIF HT]]*Tableau1[[#This Row],[QUANTITE]]</f>
        <v>19.38</v>
      </c>
    </row>
    <row r="215" spans="1:8" ht="22.5" x14ac:dyDescent="0.25">
      <c r="A215" s="48" t="s">
        <v>863</v>
      </c>
      <c r="B215" s="48" t="s">
        <v>870</v>
      </c>
      <c r="C215" s="48" t="s">
        <v>1209</v>
      </c>
      <c r="D215" s="49" t="s">
        <v>871</v>
      </c>
      <c r="E215" s="48" t="s">
        <v>409</v>
      </c>
      <c r="F215" s="49">
        <v>1</v>
      </c>
      <c r="G215" s="53">
        <v>8.2100000000000009</v>
      </c>
      <c r="H215" s="51">
        <f>+Tableau1[[#This Row],[QUANTITE]]*Tableau1[[#This Row],[TARIF HT]]</f>
        <v>8.2100000000000009</v>
      </c>
    </row>
    <row r="216" spans="1:8" ht="22.5" x14ac:dyDescent="0.25">
      <c r="A216" s="48" t="s">
        <v>890</v>
      </c>
      <c r="B216" s="48">
        <v>133072</v>
      </c>
      <c r="C216" s="48" t="s">
        <v>1209</v>
      </c>
      <c r="D216" s="49" t="s">
        <v>1003</v>
      </c>
      <c r="E216" s="48" t="s">
        <v>309</v>
      </c>
      <c r="F216" s="49">
        <v>8</v>
      </c>
      <c r="G216" s="53">
        <v>0.495</v>
      </c>
      <c r="H216" s="51">
        <f>+Tableau1[[#This Row],[QUANTITE]]*Tableau1[[#This Row],[TARIF HT]]</f>
        <v>3.96</v>
      </c>
    </row>
    <row r="217" spans="1:8" ht="22.5" hidden="1" x14ac:dyDescent="0.25">
      <c r="A217" s="48" t="s">
        <v>1007</v>
      </c>
      <c r="B217" s="48">
        <v>46439</v>
      </c>
      <c r="C217" s="48" t="s">
        <v>1209</v>
      </c>
      <c r="D217" s="49" t="s">
        <v>1056</v>
      </c>
      <c r="E217" s="48" t="s">
        <v>417</v>
      </c>
      <c r="F217" s="49"/>
      <c r="G217" s="53">
        <v>5.7140000000000004</v>
      </c>
      <c r="H217" s="51">
        <f>+Tableau1[[#This Row],[QUANTITE]]*Tableau1[[#This Row],[TARIF HT]]</f>
        <v>0</v>
      </c>
    </row>
    <row r="218" spans="1:8" ht="22.5" hidden="1" x14ac:dyDescent="0.25">
      <c r="A218" s="48" t="s">
        <v>890</v>
      </c>
      <c r="B218" s="48">
        <v>44122</v>
      </c>
      <c r="C218" s="48" t="s">
        <v>1209</v>
      </c>
      <c r="D218" s="49" t="s">
        <v>938</v>
      </c>
      <c r="E218" s="48" t="s">
        <v>409</v>
      </c>
      <c r="F218" s="49"/>
      <c r="G218" s="53">
        <v>3.327</v>
      </c>
      <c r="H218" s="51">
        <f>+Tableau1[[#This Row],[QUANTITE]]*Tableau1[[#This Row],[TARIF HT]]</f>
        <v>0</v>
      </c>
    </row>
    <row r="219" spans="1:8" ht="22.5" x14ac:dyDescent="0.25">
      <c r="A219" s="48" t="s">
        <v>890</v>
      </c>
      <c r="B219" s="48">
        <v>43027</v>
      </c>
      <c r="C219" s="48" t="s">
        <v>1209</v>
      </c>
      <c r="D219" s="49" t="s">
        <v>922</v>
      </c>
      <c r="E219" s="48" t="s">
        <v>409</v>
      </c>
      <c r="F219" s="49">
        <v>1</v>
      </c>
      <c r="G219" s="53">
        <v>14.308</v>
      </c>
      <c r="H219" s="51">
        <f>+Tableau1[[#This Row],[QUANTITE]]*Tableau1[[#This Row],[TARIF HT]]</f>
        <v>14.308</v>
      </c>
    </row>
    <row r="220" spans="1:8" ht="22.5" x14ac:dyDescent="0.25">
      <c r="A220" s="48" t="s">
        <v>890</v>
      </c>
      <c r="B220" s="48">
        <v>3154</v>
      </c>
      <c r="C220" s="48" t="s">
        <v>1209</v>
      </c>
      <c r="D220" s="49" t="s">
        <v>921</v>
      </c>
      <c r="E220" s="48" t="s">
        <v>409</v>
      </c>
      <c r="F220" s="49">
        <v>1</v>
      </c>
      <c r="G220" s="53">
        <v>15.194000000000001</v>
      </c>
      <c r="H220" s="51">
        <f>+Tableau1[[#This Row],[QUANTITE]]*Tableau1[[#This Row],[TARIF HT]]</f>
        <v>15.194000000000001</v>
      </c>
    </row>
    <row r="221" spans="1:8" ht="22.5" hidden="1" x14ac:dyDescent="0.25">
      <c r="A221" s="48" t="s">
        <v>890</v>
      </c>
      <c r="B221" s="48">
        <v>187729</v>
      </c>
      <c r="C221" s="48" t="s">
        <v>1209</v>
      </c>
      <c r="D221" s="49" t="s">
        <v>920</v>
      </c>
      <c r="E221" s="48" t="s">
        <v>409</v>
      </c>
      <c r="F221" s="49"/>
      <c r="G221" s="53">
        <v>16.148</v>
      </c>
      <c r="H221" s="51">
        <f>+Tableau1[[#This Row],[QUANTITE]]*Tableau1[[#This Row],[TARIF HT]]</f>
        <v>0</v>
      </c>
    </row>
    <row r="222" spans="1:8" ht="22.5" x14ac:dyDescent="0.25">
      <c r="A222" s="48" t="s">
        <v>890</v>
      </c>
      <c r="B222" s="48">
        <v>42923</v>
      </c>
      <c r="C222" s="48" t="s">
        <v>1209</v>
      </c>
      <c r="D222" s="49" t="s">
        <v>919</v>
      </c>
      <c r="E222" s="48" t="s">
        <v>409</v>
      </c>
      <c r="F222" s="49">
        <v>1.3</v>
      </c>
      <c r="G222" s="53">
        <v>16.152999999999999</v>
      </c>
      <c r="H222" s="51">
        <f>+Tableau1[[#This Row],[QUANTITE]]*Tableau1[[#This Row],[TARIF HT]]</f>
        <v>20.998899999999999</v>
      </c>
    </row>
    <row r="223" spans="1:8" ht="22.5" hidden="1" x14ac:dyDescent="0.25">
      <c r="A223" s="48" t="s">
        <v>1007</v>
      </c>
      <c r="B223" s="48">
        <v>11530</v>
      </c>
      <c r="C223" s="48" t="s">
        <v>1209</v>
      </c>
      <c r="D223" s="49" t="s">
        <v>1087</v>
      </c>
      <c r="E223" s="48" t="s">
        <v>1189</v>
      </c>
      <c r="F223" s="49"/>
      <c r="G223" s="53">
        <v>0.81299999999999994</v>
      </c>
      <c r="H223" s="51">
        <f>+Tableau1[[#This Row],[QUANTITE]]*Tableau1[[#This Row],[TARIF HT]]</f>
        <v>0</v>
      </c>
    </row>
    <row r="224" spans="1:8" ht="22.5" hidden="1" x14ac:dyDescent="0.25">
      <c r="A224" s="48" t="s">
        <v>890</v>
      </c>
      <c r="B224" s="48">
        <v>43452</v>
      </c>
      <c r="C224" s="48" t="s">
        <v>1209</v>
      </c>
      <c r="D224" s="49" t="s">
        <v>936</v>
      </c>
      <c r="E224" s="48" t="s">
        <v>309</v>
      </c>
      <c r="F224" s="49"/>
      <c r="G224" s="53">
        <f>3.999/0.7</f>
        <v>5.7128571428571435</v>
      </c>
      <c r="H224" s="51">
        <f>+Tableau1[[#This Row],[QUANTITE]]*Tableau1[[#This Row],[TARIF HT]]</f>
        <v>0</v>
      </c>
    </row>
    <row r="225" spans="1:8" ht="22.5" x14ac:dyDescent="0.25">
      <c r="A225" s="48" t="s">
        <v>863</v>
      </c>
      <c r="B225" s="48" t="s">
        <v>81</v>
      </c>
      <c r="C225" s="48" t="s">
        <v>1209</v>
      </c>
      <c r="D225" s="49" t="s">
        <v>876</v>
      </c>
      <c r="E225" s="48" t="s">
        <v>1303</v>
      </c>
      <c r="F225" s="49">
        <v>1</v>
      </c>
      <c r="G225" s="53">
        <v>26.5</v>
      </c>
      <c r="H225" s="51">
        <f>+Tableau1[[#This Row],[QUANTITE]]*Tableau1[[#This Row],[TARIF HT]]</f>
        <v>26.5</v>
      </c>
    </row>
    <row r="226" spans="1:8" ht="22.5" x14ac:dyDescent="0.25">
      <c r="A226" s="48" t="s">
        <v>863</v>
      </c>
      <c r="B226" s="48" t="s">
        <v>93</v>
      </c>
      <c r="C226" s="48" t="s">
        <v>1209</v>
      </c>
      <c r="D226" s="49" t="s">
        <v>883</v>
      </c>
      <c r="E226" s="48" t="s">
        <v>309</v>
      </c>
      <c r="F226" s="49">
        <v>1</v>
      </c>
      <c r="G226" s="53">
        <v>1.99</v>
      </c>
      <c r="H226" s="51">
        <f>+Tableau1[[#This Row],[QUANTITE]]*Tableau1[[#This Row],[TARIF HT]]</f>
        <v>1.99</v>
      </c>
    </row>
    <row r="227" spans="1:8" ht="22.5" hidden="1" x14ac:dyDescent="0.25">
      <c r="A227" s="48" t="s">
        <v>890</v>
      </c>
      <c r="B227" s="48">
        <v>156258</v>
      </c>
      <c r="C227" s="48" t="s">
        <v>1209</v>
      </c>
      <c r="D227" s="49" t="s">
        <v>925</v>
      </c>
      <c r="E227" s="48" t="s">
        <v>409</v>
      </c>
      <c r="F227" s="49"/>
      <c r="G227" s="53">
        <v>7.13</v>
      </c>
      <c r="H227" s="51">
        <f>+Tableau1[[#This Row],[QUANTITE]]*Tableau1[[#This Row],[TARIF HT]]</f>
        <v>0</v>
      </c>
    </row>
    <row r="228" spans="1:8" ht="22.5" x14ac:dyDescent="0.25">
      <c r="A228" s="138" t="s">
        <v>1007</v>
      </c>
      <c r="B228" s="138"/>
      <c r="C228" s="138" t="s">
        <v>1209</v>
      </c>
      <c r="D228" s="139" t="s">
        <v>1293</v>
      </c>
      <c r="E228" s="138" t="s">
        <v>1294</v>
      </c>
      <c r="F228" s="140">
        <v>202.5</v>
      </c>
      <c r="G228" s="144">
        <v>3.64</v>
      </c>
      <c r="H228" s="141">
        <f>Tableau1[[#This Row],[TARIF HT]]*Tableau1[[#This Row],[QUANTITE]]</f>
        <v>737.1</v>
      </c>
    </row>
    <row r="229" spans="1:8" ht="22.5" x14ac:dyDescent="0.25">
      <c r="A229" s="48" t="s">
        <v>890</v>
      </c>
      <c r="B229" s="48">
        <v>173471</v>
      </c>
      <c r="C229" s="48" t="s">
        <v>1209</v>
      </c>
      <c r="D229" s="49" t="s">
        <v>962</v>
      </c>
      <c r="E229" s="48" t="s">
        <v>417</v>
      </c>
      <c r="F229" s="49">
        <v>2</v>
      </c>
      <c r="G229" s="53">
        <v>5.4189999999999996</v>
      </c>
      <c r="H229" s="51">
        <f>+Tableau1[[#This Row],[QUANTITE]]*Tableau1[[#This Row],[TARIF HT]]</f>
        <v>10.837999999999999</v>
      </c>
    </row>
    <row r="230" spans="1:8" ht="22.5" hidden="1" x14ac:dyDescent="0.25">
      <c r="A230" s="48" t="s">
        <v>890</v>
      </c>
      <c r="B230" s="48">
        <v>160541</v>
      </c>
      <c r="C230" s="48" t="s">
        <v>1209</v>
      </c>
      <c r="D230" s="49" t="s">
        <v>994</v>
      </c>
      <c r="E230" s="48" t="s">
        <v>309</v>
      </c>
      <c r="F230" s="49"/>
      <c r="G230" s="53">
        <v>4.258</v>
      </c>
      <c r="H230" s="51">
        <f>+Tableau1[[#This Row],[QUANTITE]]*Tableau1[[#This Row],[TARIF HT]]</f>
        <v>0</v>
      </c>
    </row>
    <row r="231" spans="1:8" ht="22.5" hidden="1" x14ac:dyDescent="0.25">
      <c r="A231" s="48" t="s">
        <v>890</v>
      </c>
      <c r="B231" s="48">
        <v>44599</v>
      </c>
      <c r="C231" s="48" t="s">
        <v>1209</v>
      </c>
      <c r="D231" s="49" t="s">
        <v>910</v>
      </c>
      <c r="E231" s="48" t="s">
        <v>1187</v>
      </c>
      <c r="F231" s="49"/>
      <c r="G231" s="53">
        <v>3.27</v>
      </c>
      <c r="H231" s="51">
        <f>+Tableau1[[#This Row],[QUANTITE]]*Tableau1[[#This Row],[TARIF HT]]</f>
        <v>0</v>
      </c>
    </row>
    <row r="232" spans="1:8" ht="22.5" x14ac:dyDescent="0.25">
      <c r="A232" s="48" t="s">
        <v>890</v>
      </c>
      <c r="B232" s="48">
        <v>2641</v>
      </c>
      <c r="C232" s="48" t="s">
        <v>1209</v>
      </c>
      <c r="D232" s="49" t="s">
        <v>900</v>
      </c>
      <c r="E232" s="48" t="s">
        <v>1187</v>
      </c>
      <c r="F232" s="49">
        <v>1.5</v>
      </c>
      <c r="G232" s="53">
        <v>5.13</v>
      </c>
      <c r="H232" s="51">
        <f>+Tableau1[[#This Row],[QUANTITE]]*Tableau1[[#This Row],[TARIF HT]]</f>
        <v>7.6950000000000003</v>
      </c>
    </row>
    <row r="233" spans="1:8" ht="22.5" hidden="1" x14ac:dyDescent="0.25">
      <c r="A233" s="48" t="s">
        <v>890</v>
      </c>
      <c r="B233" s="48">
        <v>26218</v>
      </c>
      <c r="C233" s="48" t="s">
        <v>1209</v>
      </c>
      <c r="D233" s="49" t="s">
        <v>901</v>
      </c>
      <c r="E233" s="48" t="s">
        <v>1187</v>
      </c>
      <c r="F233" s="49"/>
      <c r="G233" s="53">
        <v>4.99</v>
      </c>
      <c r="H233" s="51">
        <f>+Tableau1[[#This Row],[QUANTITE]]*Tableau1[[#This Row],[TARIF HT]]</f>
        <v>0</v>
      </c>
    </row>
    <row r="234" spans="1:8" ht="22.5" hidden="1" x14ac:dyDescent="0.25">
      <c r="A234" s="48" t="s">
        <v>890</v>
      </c>
      <c r="B234" s="48">
        <v>176355</v>
      </c>
      <c r="C234" s="48" t="s">
        <v>1209</v>
      </c>
      <c r="D234" s="49" t="s">
        <v>961</v>
      </c>
      <c r="E234" s="48" t="s">
        <v>417</v>
      </c>
      <c r="F234" s="49"/>
      <c r="G234" s="53">
        <v>4.9859999999999998</v>
      </c>
      <c r="H234" s="51">
        <f>+Tableau1[[#This Row],[QUANTITE]]*Tableau1[[#This Row],[TARIF HT]]</f>
        <v>0</v>
      </c>
    </row>
    <row r="235" spans="1:8" ht="22.5" hidden="1" x14ac:dyDescent="0.25">
      <c r="A235" s="48" t="s">
        <v>890</v>
      </c>
      <c r="B235" s="48">
        <v>42475</v>
      </c>
      <c r="C235" s="48" t="s">
        <v>1209</v>
      </c>
      <c r="D235" s="49" t="s">
        <v>909</v>
      </c>
      <c r="E235" s="48" t="s">
        <v>1187</v>
      </c>
      <c r="F235" s="49"/>
      <c r="G235" s="53">
        <v>3.83</v>
      </c>
      <c r="H235" s="51">
        <f>+Tableau1[[#This Row],[QUANTITE]]*Tableau1[[#This Row],[TARIF HT]]</f>
        <v>0</v>
      </c>
    </row>
    <row r="236" spans="1:8" ht="22.5" hidden="1" x14ac:dyDescent="0.25">
      <c r="A236" s="48" t="s">
        <v>890</v>
      </c>
      <c r="B236" s="48">
        <v>155509</v>
      </c>
      <c r="C236" s="48" t="s">
        <v>1209</v>
      </c>
      <c r="D236" s="49" t="s">
        <v>964</v>
      </c>
      <c r="E236" s="48" t="s">
        <v>417</v>
      </c>
      <c r="F236" s="49"/>
      <c r="G236" s="53">
        <v>2.5300000000000002</v>
      </c>
      <c r="H236" s="51">
        <f>+Tableau1[[#This Row],[QUANTITE]]*Tableau1[[#This Row],[TARIF HT]]</f>
        <v>0</v>
      </c>
    </row>
    <row r="237" spans="1:8" ht="22.5" hidden="1" x14ac:dyDescent="0.25">
      <c r="A237" s="48" t="s">
        <v>890</v>
      </c>
      <c r="B237" s="48">
        <v>93616</v>
      </c>
      <c r="C237" s="48" t="s">
        <v>1209</v>
      </c>
      <c r="D237" s="49" t="s">
        <v>963</v>
      </c>
      <c r="E237" s="48" t="s">
        <v>417</v>
      </c>
      <c r="F237" s="49"/>
      <c r="G237" s="53">
        <v>4.3899999999999997</v>
      </c>
      <c r="H237" s="51">
        <f>+Tableau1[[#This Row],[QUANTITE]]*Tableau1[[#This Row],[TARIF HT]]</f>
        <v>0</v>
      </c>
    </row>
    <row r="238" spans="1:8" ht="22.5" hidden="1" x14ac:dyDescent="0.25">
      <c r="A238" s="48" t="s">
        <v>890</v>
      </c>
      <c r="B238" s="48">
        <v>43336</v>
      </c>
      <c r="C238" s="48" t="s">
        <v>1209</v>
      </c>
      <c r="D238" s="49" t="s">
        <v>906</v>
      </c>
      <c r="E238" s="48" t="s">
        <v>1187</v>
      </c>
      <c r="F238" s="49"/>
      <c r="G238" s="53">
        <v>4.43</v>
      </c>
      <c r="H238" s="51">
        <f>+Tableau1[[#This Row],[QUANTITE]]*Tableau1[[#This Row],[TARIF HT]]</f>
        <v>0</v>
      </c>
    </row>
    <row r="239" spans="1:8" ht="22.5" x14ac:dyDescent="0.25">
      <c r="A239" s="48" t="s">
        <v>890</v>
      </c>
      <c r="B239" s="48">
        <v>22625</v>
      </c>
      <c r="C239" s="48" t="s">
        <v>1209</v>
      </c>
      <c r="D239" s="49" t="s">
        <v>913</v>
      </c>
      <c r="E239" s="48" t="s">
        <v>1187</v>
      </c>
      <c r="F239" s="49">
        <v>2</v>
      </c>
      <c r="G239" s="53">
        <v>1.5289999999999999</v>
      </c>
      <c r="H239" s="51">
        <f>+Tableau1[[#This Row],[QUANTITE]]*Tableau1[[#This Row],[TARIF HT]]</f>
        <v>3.0579999999999998</v>
      </c>
    </row>
    <row r="240" spans="1:8" ht="22.5" x14ac:dyDescent="0.25">
      <c r="A240" s="48" t="s">
        <v>890</v>
      </c>
      <c r="B240" s="48">
        <v>188841</v>
      </c>
      <c r="C240" s="48" t="s">
        <v>1209</v>
      </c>
      <c r="D240" s="49" t="s">
        <v>1254</v>
      </c>
      <c r="E240" s="48" t="s">
        <v>1255</v>
      </c>
      <c r="F240" s="49">
        <v>1</v>
      </c>
      <c r="G240" s="53">
        <v>5.01</v>
      </c>
      <c r="H240" s="51">
        <f>+Tableau1[[#This Row],[QUANTITE]]*Tableau1[[#This Row],[TARIF HT]]</f>
        <v>5.01</v>
      </c>
    </row>
    <row r="241" spans="1:12" ht="22.5" hidden="1" x14ac:dyDescent="0.25">
      <c r="A241" s="48" t="s">
        <v>890</v>
      </c>
      <c r="B241" s="48">
        <v>5287</v>
      </c>
      <c r="C241" s="48" t="s">
        <v>1209</v>
      </c>
      <c r="D241" s="49" t="s">
        <v>918</v>
      </c>
      <c r="E241" s="48" t="s">
        <v>409</v>
      </c>
      <c r="F241" s="49"/>
      <c r="G241" s="53">
        <v>16.693000000000001</v>
      </c>
      <c r="H241" s="51">
        <f>+Tableau1[[#This Row],[QUANTITE]]*Tableau1[[#This Row],[TARIF HT]]</f>
        <v>0</v>
      </c>
    </row>
    <row r="242" spans="1:12" ht="22.5" x14ac:dyDescent="0.25">
      <c r="A242" s="48" t="s">
        <v>890</v>
      </c>
      <c r="B242" s="48">
        <v>2814</v>
      </c>
      <c r="C242" s="48" t="s">
        <v>1209</v>
      </c>
      <c r="D242" s="49" t="s">
        <v>950</v>
      </c>
      <c r="E242" s="48" t="s">
        <v>1294</v>
      </c>
      <c r="F242" s="49">
        <v>0.8</v>
      </c>
      <c r="G242" s="53">
        <v>2.2000000000000002</v>
      </c>
      <c r="H242" s="51">
        <f>+Tableau1[[#This Row],[QUANTITE]]*Tableau1[[#This Row],[TARIF HT]]</f>
        <v>1.7600000000000002</v>
      </c>
    </row>
    <row r="243" spans="1:12" ht="25.5" x14ac:dyDescent="0.35">
      <c r="A243" s="138" t="s">
        <v>1007</v>
      </c>
      <c r="B243" s="138"/>
      <c r="C243" s="138" t="s">
        <v>1209</v>
      </c>
      <c r="D243" s="139" t="s">
        <v>1295</v>
      </c>
      <c r="E243" s="138" t="s">
        <v>1294</v>
      </c>
      <c r="F243" s="140">
        <v>5</v>
      </c>
      <c r="G243" s="144">
        <v>2.87</v>
      </c>
      <c r="H243" s="141">
        <f>Tableau1[[#This Row],[TARIF HT]]*Tableau1[[#This Row],[QUANTITE]]</f>
        <v>14.350000000000001</v>
      </c>
      <c r="L243" s="146"/>
    </row>
    <row r="244" spans="1:12" ht="22.5" hidden="1" x14ac:dyDescent="0.25">
      <c r="A244" s="48" t="s">
        <v>890</v>
      </c>
      <c r="B244" s="48">
        <v>11576</v>
      </c>
      <c r="C244" s="48" t="s">
        <v>1209</v>
      </c>
      <c r="D244" s="49" t="s">
        <v>989</v>
      </c>
      <c r="E244" s="48" t="s">
        <v>309</v>
      </c>
      <c r="F244" s="49"/>
      <c r="G244" s="53">
        <f>6.511/5</f>
        <v>1.3022</v>
      </c>
      <c r="H244" s="51">
        <f>+Tableau1[[#This Row],[QUANTITE]]*Tableau1[[#This Row],[TARIF HT]]</f>
        <v>0</v>
      </c>
    </row>
    <row r="245" spans="1:12" ht="22.5" x14ac:dyDescent="0.25">
      <c r="A245" s="48" t="s">
        <v>890</v>
      </c>
      <c r="B245" s="48">
        <v>100180</v>
      </c>
      <c r="C245" s="48" t="s">
        <v>1209</v>
      </c>
      <c r="D245" s="49" t="s">
        <v>973</v>
      </c>
      <c r="E245" s="48" t="s">
        <v>416</v>
      </c>
      <c r="F245" s="49">
        <v>1</v>
      </c>
      <c r="G245" s="53">
        <v>4.59</v>
      </c>
      <c r="H245" s="51">
        <f>+Tableau1[[#This Row],[QUANTITE]]*Tableau1[[#This Row],[TARIF HT]]</f>
        <v>4.59</v>
      </c>
    </row>
    <row r="246" spans="1:12" ht="22.5" hidden="1" x14ac:dyDescent="0.25">
      <c r="A246" s="48" t="s">
        <v>890</v>
      </c>
      <c r="B246" s="48">
        <v>25095</v>
      </c>
      <c r="C246" s="48" t="s">
        <v>1209</v>
      </c>
      <c r="D246" s="49" t="s">
        <v>949</v>
      </c>
      <c r="E246" s="48" t="s">
        <v>409</v>
      </c>
      <c r="F246" s="49"/>
      <c r="G246" s="53">
        <v>1.198</v>
      </c>
      <c r="H246" s="51">
        <f>+Tableau1[[#This Row],[QUANTITE]]*Tableau1[[#This Row],[TARIF HT]]</f>
        <v>0</v>
      </c>
    </row>
    <row r="247" spans="1:12" ht="22.5" hidden="1" x14ac:dyDescent="0.25">
      <c r="A247" s="48" t="s">
        <v>863</v>
      </c>
      <c r="B247" s="48" t="s">
        <v>77</v>
      </c>
      <c r="C247" s="48" t="s">
        <v>1209</v>
      </c>
      <c r="D247" s="49" t="s">
        <v>872</v>
      </c>
      <c r="E247" s="48" t="s">
        <v>409</v>
      </c>
      <c r="F247" s="49"/>
      <c r="G247" s="53">
        <v>5.87</v>
      </c>
      <c r="H247" s="51">
        <f>+Tableau1[[#This Row],[QUANTITE]]*Tableau1[[#This Row],[TARIF HT]]</f>
        <v>0</v>
      </c>
    </row>
    <row r="248" spans="1:12" ht="22.5" hidden="1" x14ac:dyDescent="0.25">
      <c r="A248" s="48" t="s">
        <v>890</v>
      </c>
      <c r="B248" s="48">
        <v>44480</v>
      </c>
      <c r="C248" s="48" t="s">
        <v>1209</v>
      </c>
      <c r="D248" s="49" t="s">
        <v>934</v>
      </c>
      <c r="E248" s="48" t="s">
        <v>409</v>
      </c>
      <c r="F248" s="49"/>
      <c r="G248" s="53">
        <v>4.6020000000000003</v>
      </c>
      <c r="H248" s="51">
        <f>+Tableau1[[#This Row],[QUANTITE]]*Tableau1[[#This Row],[TARIF HT]]</f>
        <v>0</v>
      </c>
    </row>
    <row r="249" spans="1:12" ht="22.5" hidden="1" x14ac:dyDescent="0.25">
      <c r="A249" s="48" t="s">
        <v>890</v>
      </c>
      <c r="B249" s="48">
        <v>43063</v>
      </c>
      <c r="C249" s="48" t="s">
        <v>1209</v>
      </c>
      <c r="D249" s="49" t="s">
        <v>971</v>
      </c>
      <c r="E249" s="48" t="s">
        <v>309</v>
      </c>
      <c r="F249" s="49"/>
      <c r="G249" s="53">
        <f>9.897/0.34</f>
        <v>29.108823529411762</v>
      </c>
      <c r="H249" s="51">
        <f>+Tableau1[[#This Row],[QUANTITE]]*Tableau1[[#This Row],[TARIF HT]]</f>
        <v>0</v>
      </c>
    </row>
    <row r="250" spans="1:12" ht="22.5" hidden="1" x14ac:dyDescent="0.25">
      <c r="A250" s="48" t="s">
        <v>890</v>
      </c>
      <c r="B250" s="48">
        <v>246713</v>
      </c>
      <c r="C250" s="48" t="s">
        <v>1209</v>
      </c>
      <c r="D250" s="49" t="s">
        <v>932</v>
      </c>
      <c r="E250" s="48" t="s">
        <v>1187</v>
      </c>
      <c r="F250" s="50"/>
      <c r="G250" s="53">
        <v>4.7290000000000001</v>
      </c>
      <c r="H250" s="51">
        <f>+Tableau1[[#This Row],[QUANTITE]]*Tableau1[[#This Row],[TARIF HT]]</f>
        <v>0</v>
      </c>
    </row>
    <row r="251" spans="1:12" ht="22.5" x14ac:dyDescent="0.25">
      <c r="A251" s="48" t="s">
        <v>890</v>
      </c>
      <c r="B251" s="48">
        <v>24030</v>
      </c>
      <c r="C251" s="48" t="s">
        <v>1209</v>
      </c>
      <c r="D251" s="49" t="s">
        <v>1005</v>
      </c>
      <c r="E251" s="48" t="s">
        <v>309</v>
      </c>
      <c r="F251" s="49">
        <v>1</v>
      </c>
      <c r="G251" s="53">
        <v>1.5114000000000001</v>
      </c>
      <c r="H251" s="51">
        <f>+Tableau1[[#This Row],[QUANTITE]]*Tableau1[[#This Row],[TARIF HT]]</f>
        <v>1.5114000000000001</v>
      </c>
    </row>
    <row r="252" spans="1:12" ht="22.5" hidden="1" x14ac:dyDescent="0.25">
      <c r="A252" s="48" t="s">
        <v>863</v>
      </c>
      <c r="B252" s="48" t="s">
        <v>887</v>
      </c>
      <c r="C252" s="48" t="s">
        <v>1209</v>
      </c>
      <c r="D252" s="49" t="s">
        <v>888</v>
      </c>
      <c r="E252" s="48" t="s">
        <v>343</v>
      </c>
      <c r="F252" s="49"/>
      <c r="G252" s="53">
        <v>0.98</v>
      </c>
      <c r="H252" s="51">
        <f>+Tableau1[[#This Row],[QUANTITE]]*Tableau1[[#This Row],[TARIF HT]]</f>
        <v>0</v>
      </c>
    </row>
    <row r="253" spans="1:12" ht="22.5" hidden="1" x14ac:dyDescent="0.25">
      <c r="A253" s="48" t="s">
        <v>863</v>
      </c>
      <c r="B253" s="48" t="s">
        <v>889</v>
      </c>
      <c r="C253" s="48" t="s">
        <v>1209</v>
      </c>
      <c r="D253" s="49" t="s">
        <v>408</v>
      </c>
      <c r="E253" s="48" t="s">
        <v>343</v>
      </c>
      <c r="F253" s="49"/>
      <c r="G253" s="53">
        <v>0.9</v>
      </c>
      <c r="H253" s="51">
        <f>+Tableau1[[#This Row],[QUANTITE]]*Tableau1[[#This Row],[TARIF HT]]</f>
        <v>0</v>
      </c>
    </row>
    <row r="254" spans="1:12" ht="22.5" hidden="1" x14ac:dyDescent="0.25">
      <c r="A254" s="48" t="s">
        <v>890</v>
      </c>
      <c r="B254" s="48">
        <v>95351</v>
      </c>
      <c r="C254" s="48" t="s">
        <v>1209</v>
      </c>
      <c r="D254" s="49" t="s">
        <v>1006</v>
      </c>
      <c r="E254" s="48" t="s">
        <v>309</v>
      </c>
      <c r="F254" s="49"/>
      <c r="G254" s="53">
        <v>2.0779999999999998</v>
      </c>
      <c r="H254" s="51">
        <f>+Tableau1[[#This Row],[QUANTITE]]*Tableau1[[#This Row],[TARIF HT]]</f>
        <v>0</v>
      </c>
    </row>
    <row r="255" spans="1:12" ht="22.5" x14ac:dyDescent="0.25">
      <c r="A255" s="48" t="s">
        <v>890</v>
      </c>
      <c r="B255" s="48">
        <v>5062</v>
      </c>
      <c r="C255" s="48" t="s">
        <v>1209</v>
      </c>
      <c r="D255" s="49" t="s">
        <v>975</v>
      </c>
      <c r="E255" s="48" t="s">
        <v>309</v>
      </c>
      <c r="F255" s="49">
        <v>1</v>
      </c>
      <c r="G255" s="53">
        <v>9.7379999999999995</v>
      </c>
      <c r="H255" s="51">
        <f>+Tableau1[[#This Row],[QUANTITE]]*Tableau1[[#This Row],[TARIF HT]]</f>
        <v>9.7379999999999995</v>
      </c>
    </row>
    <row r="256" spans="1:12" ht="22.5" x14ac:dyDescent="0.25">
      <c r="A256" s="48" t="s">
        <v>890</v>
      </c>
      <c r="B256" s="48">
        <v>6858</v>
      </c>
      <c r="C256" s="48" t="s">
        <v>1209</v>
      </c>
      <c r="D256" s="49" t="s">
        <v>946</v>
      </c>
      <c r="E256" s="48" t="s">
        <v>409</v>
      </c>
      <c r="F256" s="49"/>
      <c r="G256" s="53">
        <v>1.5149999999999999</v>
      </c>
      <c r="H256" s="51">
        <f>+Tableau1[[#This Row],[QUANTITE]]*Tableau1[[#This Row],[TARIF HT]]</f>
        <v>0</v>
      </c>
    </row>
    <row r="257" spans="1:8" ht="22.5" hidden="1" x14ac:dyDescent="0.25">
      <c r="A257" s="48" t="s">
        <v>890</v>
      </c>
      <c r="B257" s="48">
        <v>89189</v>
      </c>
      <c r="C257" s="48" t="s">
        <v>1209</v>
      </c>
      <c r="D257" s="49" t="s">
        <v>980</v>
      </c>
      <c r="E257" s="48" t="s">
        <v>309</v>
      </c>
      <c r="F257" s="49"/>
      <c r="G257" s="53">
        <v>8.8610000000000007</v>
      </c>
      <c r="H257" s="51">
        <f>+Tableau1[[#This Row],[QUANTITE]]*Tableau1[[#This Row],[TARIF HT]]</f>
        <v>0</v>
      </c>
    </row>
    <row r="258" spans="1:8" ht="22.5" hidden="1" x14ac:dyDescent="0.25">
      <c r="A258" s="48" t="s">
        <v>890</v>
      </c>
      <c r="B258" s="48">
        <v>4280</v>
      </c>
      <c r="C258" s="48" t="s">
        <v>1209</v>
      </c>
      <c r="D258" s="49" t="s">
        <v>992</v>
      </c>
      <c r="E258" s="48" t="s">
        <v>309</v>
      </c>
      <c r="F258" s="49"/>
      <c r="G258" s="53">
        <v>4.8559999999999999</v>
      </c>
      <c r="H258" s="51">
        <f>+Tableau1[[#This Row],[QUANTITE]]*Tableau1[[#This Row],[TARIF HT]]</f>
        <v>0</v>
      </c>
    </row>
    <row r="259" spans="1:8" ht="22.5" hidden="1" x14ac:dyDescent="0.25">
      <c r="A259" s="48" t="s">
        <v>890</v>
      </c>
      <c r="B259" s="48">
        <v>24280</v>
      </c>
      <c r="C259" s="48" t="s">
        <v>1209</v>
      </c>
      <c r="D259" s="49" t="s">
        <v>988</v>
      </c>
      <c r="E259" s="48" t="s">
        <v>309</v>
      </c>
      <c r="F259" s="49"/>
      <c r="G259" s="53">
        <v>6.6719999999999997</v>
      </c>
      <c r="H259" s="51">
        <f>+Tableau1[[#This Row],[QUANTITE]]*Tableau1[[#This Row],[TARIF HT]]</f>
        <v>0</v>
      </c>
    </row>
    <row r="260" spans="1:8" ht="22.5" x14ac:dyDescent="0.25">
      <c r="A260" s="48" t="s">
        <v>890</v>
      </c>
      <c r="B260" s="48">
        <v>6855</v>
      </c>
      <c r="C260" s="48" t="s">
        <v>1209</v>
      </c>
      <c r="D260" s="49" t="s">
        <v>945</v>
      </c>
      <c r="E260" s="48" t="s">
        <v>409</v>
      </c>
      <c r="F260" s="49">
        <v>1</v>
      </c>
      <c r="G260" s="53">
        <v>1.589</v>
      </c>
      <c r="H260" s="51">
        <f>+Tableau1[[#This Row],[QUANTITE]]*Tableau1[[#This Row],[TARIF HT]]</f>
        <v>1.589</v>
      </c>
    </row>
    <row r="261" spans="1:8" ht="22.5" hidden="1" x14ac:dyDescent="0.25">
      <c r="A261" s="48" t="s">
        <v>890</v>
      </c>
      <c r="B261" s="48">
        <v>6868</v>
      </c>
      <c r="C261" s="48" t="s">
        <v>1209</v>
      </c>
      <c r="D261" s="49" t="s">
        <v>931</v>
      </c>
      <c r="E261" s="48" t="s">
        <v>409</v>
      </c>
      <c r="F261" s="49"/>
      <c r="G261" s="53">
        <v>5.5659999999999998</v>
      </c>
      <c r="H261" s="51">
        <f>+Tableau1[[#This Row],[QUANTITE]]*Tableau1[[#This Row],[TARIF HT]]</f>
        <v>0</v>
      </c>
    </row>
    <row r="262" spans="1:8" ht="22.5" x14ac:dyDescent="0.25">
      <c r="A262" s="48" t="s">
        <v>890</v>
      </c>
      <c r="B262" s="48">
        <v>97319</v>
      </c>
      <c r="C262" s="48" t="s">
        <v>1209</v>
      </c>
      <c r="D262" s="49" t="s">
        <v>970</v>
      </c>
      <c r="E262" s="48" t="s">
        <v>416</v>
      </c>
      <c r="F262" s="49">
        <v>1.5</v>
      </c>
      <c r="G262" s="53">
        <v>20.629000000000001</v>
      </c>
      <c r="H262" s="51">
        <f>+Tableau1[[#This Row],[QUANTITE]]*Tableau1[[#This Row],[TARIF HT]]</f>
        <v>30.9435</v>
      </c>
    </row>
    <row r="263" spans="1:8" ht="22.5" hidden="1" x14ac:dyDescent="0.25">
      <c r="A263" s="48" t="s">
        <v>890</v>
      </c>
      <c r="B263" s="48">
        <v>6767</v>
      </c>
      <c r="C263" s="48" t="s">
        <v>1209</v>
      </c>
      <c r="D263" s="49" t="s">
        <v>930</v>
      </c>
      <c r="E263" s="48" t="s">
        <v>409</v>
      </c>
      <c r="F263" s="49"/>
      <c r="G263" s="53">
        <v>6.069</v>
      </c>
      <c r="H263" s="51">
        <f>+Tableau1[[#This Row],[QUANTITE]]*Tableau1[[#This Row],[TARIF HT]]</f>
        <v>0</v>
      </c>
    </row>
    <row r="264" spans="1:8" ht="22.5" hidden="1" x14ac:dyDescent="0.25">
      <c r="A264" s="48" t="s">
        <v>890</v>
      </c>
      <c r="B264" s="48">
        <v>164165</v>
      </c>
      <c r="C264" s="48" t="s">
        <v>1209</v>
      </c>
      <c r="D264" s="49" t="s">
        <v>953</v>
      </c>
      <c r="E264" s="48" t="s">
        <v>419</v>
      </c>
      <c r="F264" s="49"/>
      <c r="G264" s="53">
        <v>15.9</v>
      </c>
      <c r="H264" s="51">
        <f>+Tableau1[[#This Row],[QUANTITE]]*Tableau1[[#This Row],[TARIF HT]]</f>
        <v>0</v>
      </c>
    </row>
    <row r="265" spans="1:8" ht="22.5" hidden="1" x14ac:dyDescent="0.25">
      <c r="A265" s="48" t="s">
        <v>890</v>
      </c>
      <c r="B265" s="48">
        <v>189415</v>
      </c>
      <c r="C265" s="48" t="s">
        <v>1209</v>
      </c>
      <c r="D265" s="49" t="s">
        <v>966</v>
      </c>
      <c r="E265" s="48" t="s">
        <v>309</v>
      </c>
      <c r="F265" s="49"/>
      <c r="G265" s="53">
        <f>0.966*2</f>
        <v>1.9319999999999999</v>
      </c>
      <c r="H265" s="51">
        <f>+Tableau1[[#This Row],[QUANTITE]]*Tableau1[[#This Row],[TARIF HT]]</f>
        <v>0</v>
      </c>
    </row>
    <row r="266" spans="1:8" ht="22.5" hidden="1" x14ac:dyDescent="0.25">
      <c r="A266" s="48" t="s">
        <v>890</v>
      </c>
      <c r="B266" s="48">
        <v>133930</v>
      </c>
      <c r="C266" s="48" t="s">
        <v>1209</v>
      </c>
      <c r="D266" s="49" t="s">
        <v>940</v>
      </c>
      <c r="E266" s="48" t="s">
        <v>409</v>
      </c>
      <c r="F266" s="49"/>
      <c r="G266" s="53">
        <v>2.9780000000000002</v>
      </c>
      <c r="H266" s="51">
        <f>+Tableau1[[#This Row],[QUANTITE]]*Tableau1[[#This Row],[TARIF HT]]</f>
        <v>0</v>
      </c>
    </row>
    <row r="267" spans="1:8" ht="22.5" x14ac:dyDescent="0.25">
      <c r="A267" s="48" t="s">
        <v>890</v>
      </c>
      <c r="B267" s="48">
        <v>46289</v>
      </c>
      <c r="C267" s="48" t="s">
        <v>1209</v>
      </c>
      <c r="D267" s="49" t="s">
        <v>981</v>
      </c>
      <c r="E267" s="48" t="s">
        <v>309</v>
      </c>
      <c r="F267" s="49">
        <v>2.5</v>
      </c>
      <c r="G267" s="53">
        <f>8.617/5</f>
        <v>1.7234000000000003</v>
      </c>
      <c r="H267" s="51">
        <f>+Tableau1[[#This Row],[QUANTITE]]*Tableau1[[#This Row],[TARIF HT]]</f>
        <v>4.3085000000000004</v>
      </c>
    </row>
    <row r="268" spans="1:8" ht="22.5" hidden="1" x14ac:dyDescent="0.25">
      <c r="A268" s="48" t="s">
        <v>890</v>
      </c>
      <c r="B268" s="48">
        <v>217298</v>
      </c>
      <c r="C268" s="48" t="s">
        <v>1209</v>
      </c>
      <c r="D268" s="49" t="s">
        <v>972</v>
      </c>
      <c r="E268" s="48" t="s">
        <v>416</v>
      </c>
      <c r="F268" s="49"/>
      <c r="G268" s="53">
        <v>5.0739999999999998</v>
      </c>
      <c r="H268" s="51">
        <f>+Tableau1[[#This Row],[QUANTITE]]*Tableau1[[#This Row],[TARIF HT]]</f>
        <v>0</v>
      </c>
    </row>
    <row r="269" spans="1:8" ht="22.5" hidden="1" x14ac:dyDescent="0.25">
      <c r="A269" s="48" t="s">
        <v>890</v>
      </c>
      <c r="B269" s="48">
        <v>40840</v>
      </c>
      <c r="C269" s="48" t="s">
        <v>1209</v>
      </c>
      <c r="D269" s="49" t="s">
        <v>943</v>
      </c>
      <c r="E269" s="48" t="s">
        <v>409</v>
      </c>
      <c r="F269" s="49"/>
      <c r="G269" s="53">
        <v>1.905</v>
      </c>
      <c r="H269" s="51">
        <f>+Tableau1[[#This Row],[QUANTITE]]*Tableau1[[#This Row],[TARIF HT]]</f>
        <v>0</v>
      </c>
    </row>
    <row r="270" spans="1:8" ht="22.5" x14ac:dyDescent="0.25">
      <c r="A270" s="48" t="s">
        <v>890</v>
      </c>
      <c r="B270" s="48">
        <v>983</v>
      </c>
      <c r="C270" s="48" t="s">
        <v>1209</v>
      </c>
      <c r="D270" s="49" t="s">
        <v>942</v>
      </c>
      <c r="E270" s="48" t="s">
        <v>409</v>
      </c>
      <c r="F270" s="49">
        <v>9</v>
      </c>
      <c r="G270" s="53">
        <v>1.9650000000000001</v>
      </c>
      <c r="H270" s="51">
        <f>+Tableau1[[#This Row],[QUANTITE]]*Tableau1[[#This Row],[TARIF HT]]</f>
        <v>17.685000000000002</v>
      </c>
    </row>
    <row r="271" spans="1:8" ht="22.5" x14ac:dyDescent="0.25">
      <c r="A271" s="48" t="s">
        <v>890</v>
      </c>
      <c r="B271" s="48">
        <v>93027</v>
      </c>
      <c r="C271" s="48" t="s">
        <v>1209</v>
      </c>
      <c r="D271" s="49" t="s">
        <v>987</v>
      </c>
      <c r="E271" s="48" t="s">
        <v>309</v>
      </c>
      <c r="F271" s="49">
        <v>0.5</v>
      </c>
      <c r="G271" s="53">
        <v>6.8390000000000004</v>
      </c>
      <c r="H271" s="51">
        <f>+Tableau1[[#This Row],[QUANTITE]]*Tableau1[[#This Row],[TARIF HT]]</f>
        <v>3.4195000000000002</v>
      </c>
    </row>
    <row r="272" spans="1:8" ht="22.5" hidden="1" x14ac:dyDescent="0.25">
      <c r="A272" s="48" t="s">
        <v>890</v>
      </c>
      <c r="B272" s="48">
        <v>87231</v>
      </c>
      <c r="C272" s="48" t="s">
        <v>1209</v>
      </c>
      <c r="D272" s="49" t="s">
        <v>948</v>
      </c>
      <c r="E272" s="48" t="s">
        <v>409</v>
      </c>
      <c r="F272" s="49"/>
      <c r="G272" s="53">
        <v>1.258</v>
      </c>
      <c r="H272" s="51">
        <f>+Tableau1[[#This Row],[QUANTITE]]*Tableau1[[#This Row],[TARIF HT]]</f>
        <v>0</v>
      </c>
    </row>
    <row r="273" spans="1:8" ht="22.5" hidden="1" x14ac:dyDescent="0.25">
      <c r="A273" s="48" t="s">
        <v>890</v>
      </c>
      <c r="B273" s="48">
        <v>1995</v>
      </c>
      <c r="C273" s="48" t="s">
        <v>1209</v>
      </c>
      <c r="D273" s="49" t="s">
        <v>974</v>
      </c>
      <c r="E273" s="48" t="s">
        <v>309</v>
      </c>
      <c r="F273" s="49"/>
      <c r="G273" s="53">
        <v>10.867000000000001</v>
      </c>
      <c r="H273" s="51">
        <f>+Tableau1[[#This Row],[QUANTITE]]*Tableau1[[#This Row],[TARIF HT]]</f>
        <v>0</v>
      </c>
    </row>
    <row r="274" spans="1:8" ht="22.5" hidden="1" x14ac:dyDescent="0.25">
      <c r="A274" s="48" t="s">
        <v>890</v>
      </c>
      <c r="B274" s="48">
        <v>43144</v>
      </c>
      <c r="C274" s="48" t="s">
        <v>1209</v>
      </c>
      <c r="D274" s="49" t="s">
        <v>954</v>
      </c>
      <c r="E274" s="48" t="s">
        <v>419</v>
      </c>
      <c r="F274" s="49"/>
      <c r="G274" s="53">
        <v>6.7779999999999996</v>
      </c>
      <c r="H274" s="51">
        <f>+Tableau1[[#This Row],[QUANTITE]]*Tableau1[[#This Row],[TARIF HT]]</f>
        <v>0</v>
      </c>
    </row>
    <row r="275" spans="1:8" ht="22.5" x14ac:dyDescent="0.25">
      <c r="A275" s="48" t="s">
        <v>890</v>
      </c>
      <c r="B275" s="48">
        <v>93039</v>
      </c>
      <c r="C275" s="48" t="s">
        <v>1209</v>
      </c>
      <c r="D275" s="49" t="s">
        <v>991</v>
      </c>
      <c r="E275" s="48" t="s">
        <v>309</v>
      </c>
      <c r="F275" s="49">
        <v>58</v>
      </c>
      <c r="G275" s="53">
        <v>5.4649999999999999</v>
      </c>
      <c r="H275" s="51">
        <f>+Tableau1[[#This Row],[QUANTITE]]*Tableau1[[#This Row],[TARIF HT]]</f>
        <v>316.96999999999997</v>
      </c>
    </row>
    <row r="276" spans="1:8" ht="22.5" x14ac:dyDescent="0.25">
      <c r="A276" s="48" t="s">
        <v>863</v>
      </c>
      <c r="B276" s="48" t="s">
        <v>884</v>
      </c>
      <c r="C276" s="48" t="s">
        <v>1209</v>
      </c>
      <c r="D276" s="49" t="s">
        <v>758</v>
      </c>
      <c r="E276" s="48" t="s">
        <v>349</v>
      </c>
      <c r="F276" s="49">
        <v>18</v>
      </c>
      <c r="G276" s="53">
        <f>22.8/60</f>
        <v>0.38</v>
      </c>
      <c r="H276" s="51">
        <f>+Tableau1[[#This Row],[QUANTITE]]*Tableau1[[#This Row],[TARIF HT]]</f>
        <v>6.84</v>
      </c>
    </row>
    <row r="277" spans="1:8" ht="22.5" x14ac:dyDescent="0.25">
      <c r="A277" s="48" t="s">
        <v>890</v>
      </c>
      <c r="B277" s="48">
        <v>211731</v>
      </c>
      <c r="C277" s="48" t="s">
        <v>1209</v>
      </c>
      <c r="D277" s="49" t="s">
        <v>977</v>
      </c>
      <c r="E277" s="48" t="s">
        <v>309</v>
      </c>
      <c r="F277" s="49"/>
      <c r="G277" s="53">
        <f>9.272/5</f>
        <v>1.8544</v>
      </c>
      <c r="H277" s="51">
        <f>+Tableau1[[#This Row],[QUANTITE]]*Tableau1[[#This Row],[TARIF HT]]</f>
        <v>0</v>
      </c>
    </row>
    <row r="278" spans="1:8" ht="22.5" hidden="1" x14ac:dyDescent="0.25">
      <c r="A278" s="48" t="s">
        <v>890</v>
      </c>
      <c r="B278" s="48">
        <v>66616</v>
      </c>
      <c r="C278" s="48" t="s">
        <v>1209</v>
      </c>
      <c r="D278" s="49" t="s">
        <v>997</v>
      </c>
      <c r="E278" s="48" t="s">
        <v>309</v>
      </c>
      <c r="F278" s="49"/>
      <c r="G278" s="53">
        <v>3.2559999999999998</v>
      </c>
      <c r="H278" s="51">
        <f>+Tableau1[[#This Row],[QUANTITE]]*Tableau1[[#This Row],[TARIF HT]]</f>
        <v>0</v>
      </c>
    </row>
    <row r="279" spans="1:8" ht="22.5" hidden="1" x14ac:dyDescent="0.25">
      <c r="A279" s="48" t="s">
        <v>890</v>
      </c>
      <c r="B279" s="48">
        <v>1673</v>
      </c>
      <c r="C279" s="48" t="s">
        <v>1209</v>
      </c>
      <c r="D279" s="49" t="s">
        <v>998</v>
      </c>
      <c r="E279" s="48" t="s">
        <v>309</v>
      </c>
      <c r="F279" s="49"/>
      <c r="G279" s="53">
        <v>2.577</v>
      </c>
      <c r="H279" s="51">
        <f>+Tableau1[[#This Row],[QUANTITE]]*Tableau1[[#This Row],[TARIF HT]]</f>
        <v>0</v>
      </c>
    </row>
    <row r="280" spans="1:8" ht="22.5" hidden="1" x14ac:dyDescent="0.25">
      <c r="A280" s="48" t="s">
        <v>890</v>
      </c>
      <c r="B280" s="48">
        <v>44859</v>
      </c>
      <c r="C280" s="48" t="s">
        <v>1209</v>
      </c>
      <c r="D280" s="49" t="s">
        <v>976</v>
      </c>
      <c r="E280" s="48" t="s">
        <v>309</v>
      </c>
      <c r="F280" s="49"/>
      <c r="G280" s="53">
        <f>9.609/2.5</f>
        <v>3.8435999999999999</v>
      </c>
      <c r="H280" s="51">
        <f>+Tableau1[[#This Row],[QUANTITE]]*Tableau1[[#This Row],[TARIF HT]]</f>
        <v>0</v>
      </c>
    </row>
    <row r="281" spans="1:8" ht="22.5" x14ac:dyDescent="0.25">
      <c r="A281" s="48" t="s">
        <v>890</v>
      </c>
      <c r="B281" s="48">
        <v>202892</v>
      </c>
      <c r="C281" s="48" t="s">
        <v>1209</v>
      </c>
      <c r="D281" s="49" t="s">
        <v>999</v>
      </c>
      <c r="E281" s="48" t="s">
        <v>309</v>
      </c>
      <c r="F281" s="49">
        <v>1</v>
      </c>
      <c r="G281" s="53">
        <v>2.4980000000000002</v>
      </c>
      <c r="H281" s="51">
        <f>+Tableau1[[#This Row],[QUANTITE]]*Tableau1[[#This Row],[TARIF HT]]</f>
        <v>2.4980000000000002</v>
      </c>
    </row>
    <row r="282" spans="1:8" ht="22.5" hidden="1" x14ac:dyDescent="0.25">
      <c r="A282" s="48" t="s">
        <v>890</v>
      </c>
      <c r="B282" s="48">
        <v>169371</v>
      </c>
      <c r="C282" s="48" t="s">
        <v>1209</v>
      </c>
      <c r="D282" s="49" t="s">
        <v>990</v>
      </c>
      <c r="E282" s="48" t="s">
        <v>309</v>
      </c>
      <c r="F282" s="49"/>
      <c r="G282" s="53">
        <f>5.904/5</f>
        <v>1.1808000000000001</v>
      </c>
      <c r="H282" s="51">
        <f>+Tableau1[[#This Row],[QUANTITE]]*Tableau1[[#This Row],[TARIF HT]]</f>
        <v>0</v>
      </c>
    </row>
    <row r="283" spans="1:8" ht="22.5" hidden="1" x14ac:dyDescent="0.25">
      <c r="A283" s="48" t="s">
        <v>890</v>
      </c>
      <c r="B283" s="48">
        <v>42848</v>
      </c>
      <c r="C283" s="48" t="s">
        <v>1209</v>
      </c>
      <c r="D283" s="49" t="s">
        <v>926</v>
      </c>
      <c r="E283" s="48" t="s">
        <v>409</v>
      </c>
      <c r="F283" s="49"/>
      <c r="G283" s="53">
        <v>6.8250000000000002</v>
      </c>
      <c r="H283" s="51">
        <f>+Tableau1[[#This Row],[QUANTITE]]*Tableau1[[#This Row],[TARIF HT]]</f>
        <v>0</v>
      </c>
    </row>
    <row r="284" spans="1:8" ht="22.5" x14ac:dyDescent="0.25">
      <c r="A284" s="48" t="s">
        <v>863</v>
      </c>
      <c r="B284" s="48" t="s">
        <v>867</v>
      </c>
      <c r="C284" s="48" t="s">
        <v>1209</v>
      </c>
      <c r="D284" s="49" t="s">
        <v>868</v>
      </c>
      <c r="E284" s="48" t="s">
        <v>1187</v>
      </c>
      <c r="F284" s="49">
        <v>11</v>
      </c>
      <c r="G284" s="143">
        <v>4.6749999999999998</v>
      </c>
      <c r="H284" s="51">
        <f>+Tableau1[[#This Row],[QUANTITE]]*Tableau1[[#This Row],[TARIF HT]]</f>
        <v>51.424999999999997</v>
      </c>
    </row>
    <row r="285" spans="1:8" ht="22.5" x14ac:dyDescent="0.25">
      <c r="A285" s="138" t="s">
        <v>890</v>
      </c>
      <c r="B285" s="138"/>
      <c r="C285" s="138" t="s">
        <v>1209</v>
      </c>
      <c r="D285" s="139" t="s">
        <v>1298</v>
      </c>
      <c r="E285" s="138" t="s">
        <v>1255</v>
      </c>
      <c r="F285" s="140">
        <v>3</v>
      </c>
      <c r="G285" s="141">
        <v>5.99</v>
      </c>
      <c r="H285" s="141">
        <f>Tableau1[[#This Row],[TARIF HT]]*Tableau1[[#This Row],[QUANTITE]]</f>
        <v>17.97</v>
      </c>
    </row>
    <row r="286" spans="1:8" ht="22.5" x14ac:dyDescent="0.25">
      <c r="A286" s="48" t="s">
        <v>890</v>
      </c>
      <c r="B286" s="48">
        <v>87715</v>
      </c>
      <c r="C286" s="48" t="s">
        <v>1209</v>
      </c>
      <c r="D286" s="49" t="s">
        <v>959</v>
      </c>
      <c r="E286" s="48" t="s">
        <v>1188</v>
      </c>
      <c r="F286" s="49">
        <v>9</v>
      </c>
      <c r="G286" s="53">
        <v>1.415</v>
      </c>
      <c r="H286" s="51">
        <f>+Tableau1[[#This Row],[QUANTITE]]*Tableau1[[#This Row],[TARIF HT]]</f>
        <v>12.734999999999999</v>
      </c>
    </row>
    <row r="287" spans="1:8" ht="22.5" x14ac:dyDescent="0.25">
      <c r="A287" s="48" t="s">
        <v>890</v>
      </c>
      <c r="B287" s="48">
        <v>99097</v>
      </c>
      <c r="C287" s="48" t="s">
        <v>1209</v>
      </c>
      <c r="D287" s="49" t="s">
        <v>907</v>
      </c>
      <c r="E287" s="48" t="s">
        <v>1187</v>
      </c>
      <c r="F287" s="49">
        <v>1.5</v>
      </c>
      <c r="G287" s="53">
        <v>4.4139999999999997</v>
      </c>
      <c r="H287" s="51">
        <f>+Tableau1[[#This Row],[QUANTITE]]*Tableau1[[#This Row],[TARIF HT]]</f>
        <v>6.6209999999999996</v>
      </c>
    </row>
    <row r="288" spans="1:8" ht="22.5" x14ac:dyDescent="0.25">
      <c r="A288" s="48" t="s">
        <v>890</v>
      </c>
      <c r="B288" s="48">
        <v>99130</v>
      </c>
      <c r="C288" s="48" t="s">
        <v>1209</v>
      </c>
      <c r="D288" s="49" t="s">
        <v>908</v>
      </c>
      <c r="E288" s="48" t="s">
        <v>1187</v>
      </c>
      <c r="F288" s="49">
        <v>1.5</v>
      </c>
      <c r="G288" s="53">
        <v>4.2</v>
      </c>
      <c r="H288" s="51">
        <f>+Tableau1[[#This Row],[QUANTITE]]*Tableau1[[#This Row],[TARIF HT]]</f>
        <v>6.3000000000000007</v>
      </c>
    </row>
    <row r="289" spans="1:8" ht="22.5" x14ac:dyDescent="0.25">
      <c r="A289" s="48" t="s">
        <v>890</v>
      </c>
      <c r="B289" s="138"/>
      <c r="C289" s="48" t="s">
        <v>1209</v>
      </c>
      <c r="D289" s="139" t="s">
        <v>1297</v>
      </c>
      <c r="E289" s="138" t="s">
        <v>1187</v>
      </c>
      <c r="F289" s="140">
        <v>3.5</v>
      </c>
      <c r="G289" s="141">
        <v>7.9</v>
      </c>
      <c r="H289" s="141">
        <f>Tableau1[[#This Row],[TARIF HT]]*Tableau1[[#This Row],[QUANTITE]]</f>
        <v>27.650000000000002</v>
      </c>
    </row>
    <row r="290" spans="1:8" ht="22.5" hidden="1" x14ac:dyDescent="0.25">
      <c r="A290" s="48" t="s">
        <v>890</v>
      </c>
      <c r="B290" s="48">
        <v>184001</v>
      </c>
      <c r="C290" s="48" t="s">
        <v>1209</v>
      </c>
      <c r="D290" s="49" t="s">
        <v>904</v>
      </c>
      <c r="E290" s="48" t="s">
        <v>1187</v>
      </c>
      <c r="F290" s="49"/>
      <c r="G290" s="53">
        <v>4.742</v>
      </c>
      <c r="H290" s="51">
        <f>+Tableau1[[#This Row],[QUANTITE]]*Tableau1[[#This Row],[TARIF HT]]</f>
        <v>0</v>
      </c>
    </row>
    <row r="291" spans="1:8" ht="22.5" hidden="1" x14ac:dyDescent="0.25">
      <c r="A291" s="48" t="s">
        <v>890</v>
      </c>
      <c r="B291" s="48">
        <v>99096</v>
      </c>
      <c r="C291" s="48" t="s">
        <v>1209</v>
      </c>
      <c r="D291" s="49" t="s">
        <v>903</v>
      </c>
      <c r="E291" s="48" t="s">
        <v>1187</v>
      </c>
      <c r="F291" s="49"/>
      <c r="G291" s="53">
        <v>4.9279999999999999</v>
      </c>
      <c r="H291" s="51">
        <f>+Tableau1[[#This Row],[QUANTITE]]*Tableau1[[#This Row],[TARIF HT]]</f>
        <v>0</v>
      </c>
    </row>
    <row r="292" spans="1:8" ht="22.5" x14ac:dyDescent="0.25">
      <c r="A292" s="48" t="s">
        <v>890</v>
      </c>
      <c r="B292" s="48">
        <v>99099</v>
      </c>
      <c r="C292" s="48" t="s">
        <v>1209</v>
      </c>
      <c r="D292" s="49" t="s">
        <v>905</v>
      </c>
      <c r="E292" s="48" t="s">
        <v>1187</v>
      </c>
      <c r="F292" s="49">
        <v>1.5</v>
      </c>
      <c r="G292" s="53">
        <v>4.524</v>
      </c>
      <c r="H292" s="51">
        <f>+Tableau1[[#This Row],[QUANTITE]]*Tableau1[[#This Row],[TARIF HT]]</f>
        <v>6.7859999999999996</v>
      </c>
    </row>
    <row r="293" spans="1:8" ht="22.5" x14ac:dyDescent="0.25">
      <c r="A293" s="138" t="s">
        <v>890</v>
      </c>
      <c r="B293" s="138"/>
      <c r="C293" s="138" t="s">
        <v>1209</v>
      </c>
      <c r="D293" s="139" t="s">
        <v>1304</v>
      </c>
      <c r="E293" s="138" t="s">
        <v>1187</v>
      </c>
      <c r="F293" s="140">
        <v>0.5</v>
      </c>
      <c r="G293" s="141">
        <v>4.9279999999999999</v>
      </c>
      <c r="H293" s="141">
        <f>Tableau1[[#This Row],[TARIF HT]]*Tableau1[[#This Row],[QUANTITE]]</f>
        <v>2.464</v>
      </c>
    </row>
    <row r="294" spans="1:8" ht="22.5" x14ac:dyDescent="0.25">
      <c r="A294" s="48" t="s">
        <v>890</v>
      </c>
      <c r="B294" s="48">
        <v>43046</v>
      </c>
      <c r="C294" s="48" t="s">
        <v>1209</v>
      </c>
      <c r="D294" s="49" t="s">
        <v>957</v>
      </c>
      <c r="E294" s="48" t="s">
        <v>1188</v>
      </c>
      <c r="F294" s="49">
        <v>1.5</v>
      </c>
      <c r="G294" s="53">
        <v>2.8849999999999998</v>
      </c>
      <c r="H294" s="51">
        <f>+Tableau1[[#This Row],[QUANTITE]]*Tableau1[[#This Row],[TARIF HT]]</f>
        <v>4.3274999999999997</v>
      </c>
    </row>
    <row r="295" spans="1:8" ht="22.5" x14ac:dyDescent="0.25">
      <c r="A295" s="48" t="s">
        <v>890</v>
      </c>
      <c r="B295" s="48">
        <v>20122</v>
      </c>
      <c r="C295" s="48" t="s">
        <v>1209</v>
      </c>
      <c r="D295" s="49" t="s">
        <v>895</v>
      </c>
      <c r="E295" s="48" t="s">
        <v>1187</v>
      </c>
      <c r="F295" s="49">
        <v>4</v>
      </c>
      <c r="G295" s="53">
        <v>7.1260000000000003</v>
      </c>
      <c r="H295" s="51">
        <f>+Tableau1[[#This Row],[QUANTITE]]*Tableau1[[#This Row],[TARIF HT]]</f>
        <v>28.504000000000001</v>
      </c>
    </row>
    <row r="296" spans="1:8" ht="22.5" hidden="1" x14ac:dyDescent="0.25">
      <c r="A296" s="48" t="s">
        <v>890</v>
      </c>
      <c r="B296" s="48">
        <v>221212</v>
      </c>
      <c r="C296" s="48" t="s">
        <v>1209</v>
      </c>
      <c r="D296" s="49" t="s">
        <v>893</v>
      </c>
      <c r="E296" s="48" t="s">
        <v>1187</v>
      </c>
      <c r="F296" s="49"/>
      <c r="G296" s="53">
        <v>8.4380000000000006</v>
      </c>
      <c r="H296" s="51">
        <f>+Tableau1[[#This Row],[QUANTITE]]*Tableau1[[#This Row],[TARIF HT]]</f>
        <v>0</v>
      </c>
    </row>
    <row r="297" spans="1:8" ht="22.5" x14ac:dyDescent="0.25">
      <c r="A297" s="48" t="s">
        <v>890</v>
      </c>
      <c r="B297" s="48">
        <v>19611</v>
      </c>
      <c r="C297" s="48" t="s">
        <v>1209</v>
      </c>
      <c r="D297" s="49" t="s">
        <v>896</v>
      </c>
      <c r="E297" s="48" t="s">
        <v>1187</v>
      </c>
      <c r="F297" s="49">
        <v>2</v>
      </c>
      <c r="G297" s="53">
        <v>7.1260000000000003</v>
      </c>
      <c r="H297" s="51">
        <f>+Tableau1[[#This Row],[QUANTITE]]*Tableau1[[#This Row],[TARIF HT]]</f>
        <v>14.252000000000001</v>
      </c>
    </row>
    <row r="298" spans="1:8" ht="22.5" hidden="1" x14ac:dyDescent="0.25">
      <c r="A298" s="48" t="s">
        <v>890</v>
      </c>
      <c r="B298" s="48">
        <v>20123</v>
      </c>
      <c r="C298" s="48" t="s">
        <v>1209</v>
      </c>
      <c r="D298" s="49" t="s">
        <v>897</v>
      </c>
      <c r="E298" s="48" t="s">
        <v>1187</v>
      </c>
      <c r="F298" s="49"/>
      <c r="G298" s="53">
        <v>6.9530000000000003</v>
      </c>
      <c r="H298" s="51">
        <f>+Tableau1[[#This Row],[QUANTITE]]*Tableau1[[#This Row],[TARIF HT]]</f>
        <v>0</v>
      </c>
    </row>
    <row r="299" spans="1:8" ht="22.5" x14ac:dyDescent="0.25">
      <c r="A299" s="48" t="s">
        <v>890</v>
      </c>
      <c r="B299" s="48">
        <v>221210</v>
      </c>
      <c r="C299" s="48" t="s">
        <v>1209</v>
      </c>
      <c r="D299" s="49" t="s">
        <v>894</v>
      </c>
      <c r="E299" s="48" t="s">
        <v>1187</v>
      </c>
      <c r="F299" s="49">
        <v>1</v>
      </c>
      <c r="G299" s="53">
        <v>8.4380000000000006</v>
      </c>
      <c r="H299" s="51">
        <f>+Tableau1[[#This Row],[QUANTITE]]*Tableau1[[#This Row],[TARIF HT]]</f>
        <v>8.4380000000000006</v>
      </c>
    </row>
    <row r="300" spans="1:8" ht="22.5" x14ac:dyDescent="0.25">
      <c r="A300" s="48" t="s">
        <v>890</v>
      </c>
      <c r="B300" s="48">
        <v>25254</v>
      </c>
      <c r="C300" s="48" t="s">
        <v>1209</v>
      </c>
      <c r="D300" s="49" t="s">
        <v>1004</v>
      </c>
      <c r="E300" s="48" t="s">
        <v>309</v>
      </c>
      <c r="F300" s="49">
        <v>8</v>
      </c>
      <c r="G300" s="53">
        <v>0.35399999999999998</v>
      </c>
      <c r="H300" s="51">
        <f>+Tableau1[[#This Row],[QUANTITE]]*Tableau1[[#This Row],[TARIF HT]]</f>
        <v>2.8319999999999999</v>
      </c>
    </row>
    <row r="301" spans="1:8" ht="22.5" hidden="1" x14ac:dyDescent="0.25">
      <c r="A301" s="48" t="s">
        <v>890</v>
      </c>
      <c r="B301" s="48">
        <v>66320</v>
      </c>
      <c r="C301" s="48" t="s">
        <v>1209</v>
      </c>
      <c r="D301" s="49" t="s">
        <v>965</v>
      </c>
      <c r="E301" s="48" t="s">
        <v>309</v>
      </c>
      <c r="F301" s="49"/>
      <c r="G301" s="53">
        <f>5.161/0.285</f>
        <v>18.108771929824563</v>
      </c>
      <c r="H301" s="51">
        <f>+Tableau1[[#This Row],[QUANTITE]]*Tableau1[[#This Row],[TARIF HT]]</f>
        <v>0</v>
      </c>
    </row>
    <row r="302" spans="1:8" ht="22.5" hidden="1" x14ac:dyDescent="0.25">
      <c r="A302" s="48" t="s">
        <v>890</v>
      </c>
      <c r="B302" s="48">
        <v>45031</v>
      </c>
      <c r="C302" s="48" t="s">
        <v>1209</v>
      </c>
      <c r="D302" s="49" t="s">
        <v>955</v>
      </c>
      <c r="E302" s="48" t="s">
        <v>419</v>
      </c>
      <c r="F302" s="49"/>
      <c r="G302" s="53">
        <v>2.8330000000000002</v>
      </c>
      <c r="H302" s="51">
        <f>+Tableau1[[#This Row],[QUANTITE]]*Tableau1[[#This Row],[TARIF HT]]</f>
        <v>0</v>
      </c>
    </row>
    <row r="303" spans="1:8" ht="22.5" x14ac:dyDescent="0.25">
      <c r="A303" s="48" t="s">
        <v>890</v>
      </c>
      <c r="B303" s="48">
        <v>160618</v>
      </c>
      <c r="C303" s="48" t="s">
        <v>1209</v>
      </c>
      <c r="D303" s="49" t="s">
        <v>993</v>
      </c>
      <c r="E303" s="48" t="s">
        <v>309</v>
      </c>
      <c r="F303" s="49">
        <v>0.2</v>
      </c>
      <c r="G303" s="53">
        <v>4.7729999999999997</v>
      </c>
      <c r="H303" s="51">
        <f>+Tableau1[[#This Row],[QUANTITE]]*Tableau1[[#This Row],[TARIF HT]]</f>
        <v>0.9546</v>
      </c>
    </row>
    <row r="304" spans="1:8" ht="22.5" x14ac:dyDescent="0.25">
      <c r="A304" s="48" t="s">
        <v>890</v>
      </c>
      <c r="B304" s="48">
        <v>45729</v>
      </c>
      <c r="C304" s="48" t="s">
        <v>1209</v>
      </c>
      <c r="D304" s="49" t="s">
        <v>983</v>
      </c>
      <c r="E304" s="48" t="s">
        <v>309</v>
      </c>
      <c r="F304" s="49">
        <v>4</v>
      </c>
      <c r="G304" s="53">
        <f>8.557/5</f>
        <v>1.7114</v>
      </c>
      <c r="H304" s="51">
        <f>+Tableau1[[#This Row],[QUANTITE]]*Tableau1[[#This Row],[TARIF HT]]</f>
        <v>6.8456000000000001</v>
      </c>
    </row>
    <row r="305" spans="1:8" ht="22.5" hidden="1" x14ac:dyDescent="0.25">
      <c r="A305" s="48" t="s">
        <v>890</v>
      </c>
      <c r="B305" s="48">
        <v>163158</v>
      </c>
      <c r="C305" s="48" t="s">
        <v>1209</v>
      </c>
      <c r="D305" s="49" t="s">
        <v>912</v>
      </c>
      <c r="E305" s="48" t="s">
        <v>1187</v>
      </c>
      <c r="F305" s="49"/>
      <c r="G305" s="53">
        <v>2.1760000000000002</v>
      </c>
      <c r="H305" s="51">
        <f>+Tableau1[[#This Row],[QUANTITE]]*Tableau1[[#This Row],[TARIF HT]]</f>
        <v>0</v>
      </c>
    </row>
    <row r="306" spans="1:8" ht="22.5" x14ac:dyDescent="0.25">
      <c r="A306" s="48" t="s">
        <v>890</v>
      </c>
      <c r="B306" s="48">
        <v>220898</v>
      </c>
      <c r="C306" s="48" t="s">
        <v>1209</v>
      </c>
      <c r="D306" s="49" t="s">
        <v>941</v>
      </c>
      <c r="E306" s="48" t="s">
        <v>309</v>
      </c>
      <c r="F306" s="49">
        <v>3.5</v>
      </c>
      <c r="G306" s="53">
        <v>1.9990000000000001</v>
      </c>
      <c r="H306" s="51">
        <f>+Tableau1[[#This Row],[QUANTITE]]*Tableau1[[#This Row],[TARIF HT]]</f>
        <v>6.9965000000000002</v>
      </c>
    </row>
    <row r="307" spans="1:8" ht="22.5" hidden="1" x14ac:dyDescent="0.25">
      <c r="A307" s="48" t="s">
        <v>863</v>
      </c>
      <c r="B307" s="48" t="s">
        <v>881</v>
      </c>
      <c r="C307" s="48" t="s">
        <v>1209</v>
      </c>
      <c r="D307" s="49" t="s">
        <v>882</v>
      </c>
      <c r="E307" s="48" t="s">
        <v>309</v>
      </c>
      <c r="F307" s="49"/>
      <c r="G307" s="53">
        <f>16.58/3</f>
        <v>5.5266666666666664</v>
      </c>
      <c r="H307" s="51">
        <f>+Tableau1[[#This Row],[QUANTITE]]*Tableau1[[#This Row],[TARIF HT]]</f>
        <v>0</v>
      </c>
    </row>
    <row r="308" spans="1:8" ht="22.5" x14ac:dyDescent="0.25">
      <c r="A308" s="48" t="s">
        <v>890</v>
      </c>
      <c r="B308" s="48">
        <v>220982</v>
      </c>
      <c r="C308" s="48" t="s">
        <v>1209</v>
      </c>
      <c r="D308" s="49" t="s">
        <v>1000</v>
      </c>
      <c r="E308" s="48" t="s">
        <v>309</v>
      </c>
      <c r="F308" s="49">
        <v>6.5</v>
      </c>
      <c r="G308" s="53">
        <v>1.637</v>
      </c>
      <c r="H308" s="51">
        <f>+Tableau1[[#This Row],[QUANTITE]]*Tableau1[[#This Row],[TARIF HT]]</f>
        <v>10.640499999999999</v>
      </c>
    </row>
    <row r="309" spans="1:8" ht="22.5" x14ac:dyDescent="0.25">
      <c r="A309" s="48" t="s">
        <v>890</v>
      </c>
      <c r="B309" s="48">
        <v>52705</v>
      </c>
      <c r="C309" s="48" t="s">
        <v>1209</v>
      </c>
      <c r="D309" s="49" t="s">
        <v>1002</v>
      </c>
      <c r="E309" s="48" t="s">
        <v>309</v>
      </c>
      <c r="F309" s="49">
        <v>1</v>
      </c>
      <c r="G309" s="53">
        <v>0.88600000000000001</v>
      </c>
      <c r="H309" s="51">
        <f>+Tableau1[[#This Row],[QUANTITE]]*Tableau1[[#This Row],[TARIF HT]]</f>
        <v>0.88600000000000001</v>
      </c>
    </row>
    <row r="310" spans="1:8" ht="22.5" hidden="1" x14ac:dyDescent="0.25">
      <c r="A310" s="48" t="s">
        <v>890</v>
      </c>
      <c r="B310" s="48">
        <v>91323</v>
      </c>
      <c r="C310" s="48" t="s">
        <v>1209</v>
      </c>
      <c r="D310" s="49" t="s">
        <v>951</v>
      </c>
      <c r="E310" s="48" t="s">
        <v>309</v>
      </c>
      <c r="F310" s="49"/>
      <c r="G310" s="53">
        <v>1.02</v>
      </c>
      <c r="H310" s="51">
        <f>+Tableau1[[#This Row],[QUANTITE]]*Tableau1[[#This Row],[TARIF HT]]</f>
        <v>0</v>
      </c>
    </row>
    <row r="311" spans="1:8" ht="22.5" x14ac:dyDescent="0.25">
      <c r="A311" s="48" t="s">
        <v>890</v>
      </c>
      <c r="B311" s="48">
        <v>40920</v>
      </c>
      <c r="C311" s="48" t="s">
        <v>1209</v>
      </c>
      <c r="D311" s="49" t="s">
        <v>944</v>
      </c>
      <c r="E311" s="48" t="s">
        <v>409</v>
      </c>
      <c r="F311" s="49">
        <v>4</v>
      </c>
      <c r="G311" s="53">
        <v>1.7789999999999999</v>
      </c>
      <c r="H311" s="51">
        <f>+Tableau1[[#This Row],[QUANTITE]]*Tableau1[[#This Row],[TARIF HT]]</f>
        <v>7.1159999999999997</v>
      </c>
    </row>
    <row r="312" spans="1:8" ht="22.5" hidden="1" x14ac:dyDescent="0.25">
      <c r="A312" s="48" t="s">
        <v>890</v>
      </c>
      <c r="B312" s="48">
        <v>4405</v>
      </c>
      <c r="C312" s="48" t="s">
        <v>1209</v>
      </c>
      <c r="D312" s="49" t="s">
        <v>968</v>
      </c>
      <c r="E312" s="48" t="s">
        <v>309</v>
      </c>
      <c r="F312" s="49"/>
      <c r="G312" s="53">
        <f>3.93/0.65</f>
        <v>6.046153846153846</v>
      </c>
      <c r="H312" s="51">
        <f>+Tableau1[[#This Row],[QUANTITE]]*Tableau1[[#This Row],[TARIF HT]]</f>
        <v>0</v>
      </c>
    </row>
    <row r="313" spans="1:8" ht="22.5" hidden="1" x14ac:dyDescent="0.25">
      <c r="A313" s="48" t="s">
        <v>1007</v>
      </c>
      <c r="B313" s="48">
        <v>42313</v>
      </c>
      <c r="C313" s="48" t="s">
        <v>1209</v>
      </c>
      <c r="D313" s="49" t="s">
        <v>1029</v>
      </c>
      <c r="E313" s="48" t="s">
        <v>309</v>
      </c>
      <c r="F313" s="49"/>
      <c r="G313" s="53">
        <v>7.5819999999999999</v>
      </c>
      <c r="H313" s="51">
        <f>+Tableau1[[#This Row],[QUANTITE]]*Tableau1[[#This Row],[TARIF HT]]</f>
        <v>0</v>
      </c>
    </row>
    <row r="314" spans="1:8" ht="22.5" x14ac:dyDescent="0.25">
      <c r="A314" s="48" t="s">
        <v>890</v>
      </c>
      <c r="B314" s="48">
        <v>43211</v>
      </c>
      <c r="C314" s="48" t="s">
        <v>1209</v>
      </c>
      <c r="D314" s="49" t="s">
        <v>915</v>
      </c>
      <c r="E314" s="48" t="s">
        <v>1187</v>
      </c>
      <c r="F314" s="49">
        <v>9</v>
      </c>
      <c r="G314" s="53">
        <v>0.66800000000000004</v>
      </c>
      <c r="H314" s="51">
        <f>+Tableau1[[#This Row],[QUANTITE]]*Tableau1[[#This Row],[TARIF HT]]</f>
        <v>6.0120000000000005</v>
      </c>
    </row>
    <row r="315" spans="1:8" ht="22.5" hidden="1" x14ac:dyDescent="0.25">
      <c r="A315" s="48" t="s">
        <v>890</v>
      </c>
      <c r="B315" s="48">
        <v>244443</v>
      </c>
      <c r="C315" s="48" t="s">
        <v>1209</v>
      </c>
      <c r="D315" s="49" t="s">
        <v>939</v>
      </c>
      <c r="E315" s="48" t="s">
        <v>409</v>
      </c>
      <c r="F315" s="49"/>
      <c r="G315" s="53">
        <v>3.0339999999999998</v>
      </c>
      <c r="H315" s="51">
        <f>+Tableau1[[#This Row],[QUANTITE]]*Tableau1[[#This Row],[TARIF HT]]</f>
        <v>0</v>
      </c>
    </row>
    <row r="316" spans="1:8" ht="22.5" hidden="1" x14ac:dyDescent="0.25">
      <c r="A316" s="48" t="s">
        <v>890</v>
      </c>
      <c r="B316" s="48">
        <v>244573</v>
      </c>
      <c r="C316" s="48" t="s">
        <v>1209</v>
      </c>
      <c r="D316" s="49" t="s">
        <v>952</v>
      </c>
      <c r="E316" s="48" t="s">
        <v>409</v>
      </c>
      <c r="F316" s="49"/>
      <c r="G316" s="53">
        <v>0.79</v>
      </c>
      <c r="H316" s="51">
        <f>+Tableau1[[#This Row],[QUANTITE]]*Tableau1[[#This Row],[TARIF HT]]</f>
        <v>0</v>
      </c>
    </row>
    <row r="317" spans="1:8" ht="22.5" x14ac:dyDescent="0.25">
      <c r="A317" s="48" t="s">
        <v>890</v>
      </c>
      <c r="B317" s="48">
        <v>43222</v>
      </c>
      <c r="C317" s="48" t="s">
        <v>1209</v>
      </c>
      <c r="D317" s="49" t="s">
        <v>914</v>
      </c>
      <c r="E317" s="48" t="s">
        <v>1187</v>
      </c>
      <c r="F317" s="49">
        <v>1</v>
      </c>
      <c r="G317" s="53">
        <v>0.997</v>
      </c>
      <c r="H317" s="51">
        <f>+Tableau1[[#This Row],[QUANTITE]]*Tableau1[[#This Row],[TARIF HT]]</f>
        <v>0.997</v>
      </c>
    </row>
    <row r="318" spans="1:8" ht="22.5" hidden="1" x14ac:dyDescent="0.25">
      <c r="A318" s="48" t="s">
        <v>890</v>
      </c>
      <c r="B318" s="48">
        <v>8346</v>
      </c>
      <c r="C318" s="48" t="s">
        <v>1209</v>
      </c>
      <c r="D318" s="49" t="s">
        <v>899</v>
      </c>
      <c r="E318" s="48" t="s">
        <v>1187</v>
      </c>
      <c r="F318" s="49"/>
      <c r="G318" s="53">
        <v>5.6829999999999998</v>
      </c>
      <c r="H318" s="51">
        <f>+Tableau1[[#This Row],[QUANTITE]]*Tableau1[[#This Row],[TARIF HT]]</f>
        <v>0</v>
      </c>
    </row>
    <row r="319" spans="1:8" ht="22.5" x14ac:dyDescent="0.25">
      <c r="A319" s="48" t="s">
        <v>863</v>
      </c>
      <c r="B319" s="48" t="s">
        <v>864</v>
      </c>
      <c r="C319" s="48" t="s">
        <v>1209</v>
      </c>
      <c r="D319" s="49" t="s">
        <v>865</v>
      </c>
      <c r="E319" s="48" t="s">
        <v>1187</v>
      </c>
      <c r="F319" s="49"/>
      <c r="G319" s="53">
        <v>7.5</v>
      </c>
      <c r="H319" s="51">
        <f>+Tableau1[[#This Row],[QUANTITE]]*Tableau1[[#This Row],[TARIF HT]]</f>
        <v>0</v>
      </c>
    </row>
    <row r="320" spans="1:8" ht="22.5" x14ac:dyDescent="0.25">
      <c r="A320" s="48" t="s">
        <v>796</v>
      </c>
      <c r="B320" s="48">
        <v>902288</v>
      </c>
      <c r="C320" s="48" t="s">
        <v>1207</v>
      </c>
      <c r="D320" s="49" t="s">
        <v>830</v>
      </c>
      <c r="E320" s="48" t="s">
        <v>309</v>
      </c>
      <c r="F320" s="49">
        <v>41</v>
      </c>
      <c r="G320" s="53">
        <v>8.6999999999999993</v>
      </c>
      <c r="H320" s="51">
        <f>+Tableau1[[#This Row],[QUANTITE]]*Tableau1[[#This Row],[TARIF HT]]</f>
        <v>356.7</v>
      </c>
    </row>
    <row r="321" spans="1:8" ht="22.5" hidden="1" x14ac:dyDescent="0.25">
      <c r="A321" s="48" t="s">
        <v>863</v>
      </c>
      <c r="B321" s="48" t="s">
        <v>866</v>
      </c>
      <c r="C321" s="48" t="s">
        <v>1209</v>
      </c>
      <c r="D321" s="49" t="s">
        <v>757</v>
      </c>
      <c r="E321" s="48" t="s">
        <v>1187</v>
      </c>
      <c r="F321" s="49"/>
      <c r="G321" s="53">
        <v>6.95</v>
      </c>
      <c r="H321" s="51">
        <f>+Tableau1[[#This Row],[QUANTITE]]*Tableau1[[#This Row],[TARIF HT]]</f>
        <v>0</v>
      </c>
    </row>
    <row r="322" spans="1:8" ht="22.5" hidden="1" x14ac:dyDescent="0.25">
      <c r="A322" s="48" t="s">
        <v>1007</v>
      </c>
      <c r="B322" s="48">
        <v>41614</v>
      </c>
      <c r="C322" s="48" t="s">
        <v>1207</v>
      </c>
      <c r="D322" s="49" t="s">
        <v>1035</v>
      </c>
      <c r="E322" s="48" t="s">
        <v>309</v>
      </c>
      <c r="F322" s="49"/>
      <c r="G322" s="143">
        <v>7.0380000000000003</v>
      </c>
      <c r="H322" s="51">
        <f>+Tableau1[[#This Row],[QUANTITE]]*Tableau1[[#This Row],[TARIF HT]]</f>
        <v>0</v>
      </c>
    </row>
    <row r="323" spans="1:8" ht="22.5" x14ac:dyDescent="0.25">
      <c r="A323" s="48" t="s">
        <v>796</v>
      </c>
      <c r="B323" s="48">
        <v>902195</v>
      </c>
      <c r="C323" s="48" t="s">
        <v>1207</v>
      </c>
      <c r="D323" s="49" t="s">
        <v>808</v>
      </c>
      <c r="E323" s="48" t="s">
        <v>309</v>
      </c>
      <c r="F323" s="49">
        <v>1.165</v>
      </c>
      <c r="G323" s="53">
        <v>16.100000000000001</v>
      </c>
      <c r="H323" s="51">
        <f>+Tableau1[[#This Row],[QUANTITE]]*Tableau1[[#This Row],[TARIF HT]]</f>
        <v>18.756500000000003</v>
      </c>
    </row>
    <row r="324" spans="1:8" ht="22.5" hidden="1" x14ac:dyDescent="0.25">
      <c r="A324" s="48" t="s">
        <v>1088</v>
      </c>
      <c r="B324" s="48">
        <v>76936</v>
      </c>
      <c r="C324" s="48" t="s">
        <v>1207</v>
      </c>
      <c r="D324" s="49" t="s">
        <v>1119</v>
      </c>
      <c r="E324" s="48" t="s">
        <v>309</v>
      </c>
      <c r="F324" s="49"/>
      <c r="G324" s="53">
        <v>3.6850000000000001</v>
      </c>
      <c r="H324" s="51">
        <f>+Tableau1[[#This Row],[QUANTITE]]*Tableau1[[#This Row],[TARIF HT]]</f>
        <v>0</v>
      </c>
    </row>
    <row r="325" spans="1:8" ht="22.5" hidden="1" x14ac:dyDescent="0.25">
      <c r="A325" s="48" t="s">
        <v>1088</v>
      </c>
      <c r="B325" s="48">
        <v>72528</v>
      </c>
      <c r="C325" s="48" t="s">
        <v>1207</v>
      </c>
      <c r="D325" s="49" t="s">
        <v>1105</v>
      </c>
      <c r="E325" s="48" t="s">
        <v>309</v>
      </c>
      <c r="F325" s="49"/>
      <c r="G325" s="53">
        <v>6.4109999999999996</v>
      </c>
      <c r="H325" s="51">
        <f>+Tableau1[[#This Row],[QUANTITE]]*Tableau1[[#This Row],[TARIF HT]]</f>
        <v>0</v>
      </c>
    </row>
    <row r="326" spans="1:8" ht="22.5" hidden="1" x14ac:dyDescent="0.25">
      <c r="A326" s="48" t="s">
        <v>1088</v>
      </c>
      <c r="B326" s="48">
        <v>76574</v>
      </c>
      <c r="C326" s="48" t="s">
        <v>1207</v>
      </c>
      <c r="D326" s="49" t="s">
        <v>1089</v>
      </c>
      <c r="E326" s="48" t="s">
        <v>409</v>
      </c>
      <c r="F326" s="49"/>
      <c r="G326" s="53">
        <v>20.015999999999998</v>
      </c>
      <c r="H326" s="51">
        <f>+Tableau1[[#This Row],[QUANTITE]]*Tableau1[[#This Row],[TARIF HT]]</f>
        <v>0</v>
      </c>
    </row>
    <row r="327" spans="1:8" ht="22.5" hidden="1" x14ac:dyDescent="0.25">
      <c r="A327" s="48" t="s">
        <v>1088</v>
      </c>
      <c r="B327" s="48">
        <v>5799</v>
      </c>
      <c r="C327" s="48" t="s">
        <v>1207</v>
      </c>
      <c r="D327" s="49" t="s">
        <v>1121</v>
      </c>
      <c r="E327" s="48" t="s">
        <v>309</v>
      </c>
      <c r="F327" s="49"/>
      <c r="G327" s="53">
        <v>3.25</v>
      </c>
      <c r="H327" s="51">
        <f>+Tableau1[[#This Row],[QUANTITE]]*Tableau1[[#This Row],[TARIF HT]]</f>
        <v>0</v>
      </c>
    </row>
    <row r="328" spans="1:8" ht="22.5" hidden="1" x14ac:dyDescent="0.25">
      <c r="A328" s="48" t="s">
        <v>1088</v>
      </c>
      <c r="B328" s="48">
        <v>39116</v>
      </c>
      <c r="C328" s="48" t="s">
        <v>1207</v>
      </c>
      <c r="D328" s="49" t="s">
        <v>1102</v>
      </c>
      <c r="E328" s="48" t="s">
        <v>309</v>
      </c>
      <c r="F328" s="49"/>
      <c r="G328" s="53">
        <v>7.0330000000000004</v>
      </c>
      <c r="H328" s="51">
        <f>+Tableau1[[#This Row],[QUANTITE]]*Tableau1[[#This Row],[TARIF HT]]</f>
        <v>0</v>
      </c>
    </row>
    <row r="329" spans="1:8" ht="22.5" x14ac:dyDescent="0.25">
      <c r="A329" s="48" t="s">
        <v>796</v>
      </c>
      <c r="B329" s="48">
        <v>902194</v>
      </c>
      <c r="C329" s="48" t="s">
        <v>1207</v>
      </c>
      <c r="D329" s="49" t="s">
        <v>806</v>
      </c>
      <c r="E329" s="48" t="s">
        <v>309</v>
      </c>
      <c r="F329" s="49">
        <v>1.3340000000000001</v>
      </c>
      <c r="G329" s="53">
        <v>17.2</v>
      </c>
      <c r="H329" s="51">
        <f>+Tableau1[[#This Row],[QUANTITE]]*Tableau1[[#This Row],[TARIF HT]]</f>
        <v>22.944800000000001</v>
      </c>
    </row>
    <row r="330" spans="1:8" ht="22.5" x14ac:dyDescent="0.25">
      <c r="A330" s="48" t="s">
        <v>796</v>
      </c>
      <c r="B330" s="48">
        <v>902173</v>
      </c>
      <c r="C330" s="48" t="s">
        <v>1207</v>
      </c>
      <c r="D330" s="49" t="s">
        <v>809</v>
      </c>
      <c r="E330" s="48" t="s">
        <v>309</v>
      </c>
      <c r="F330" s="49">
        <v>5.4</v>
      </c>
      <c r="G330" s="53">
        <v>12.9</v>
      </c>
      <c r="H330" s="51">
        <f>+Tableau1[[#This Row],[QUANTITE]]*Tableau1[[#This Row],[TARIF HT]]</f>
        <v>69.660000000000011</v>
      </c>
    </row>
    <row r="331" spans="1:8" ht="22.5" hidden="1" x14ac:dyDescent="0.25">
      <c r="A331" s="48" t="s">
        <v>1088</v>
      </c>
      <c r="B331" s="48">
        <v>77646</v>
      </c>
      <c r="C331" s="48" t="s">
        <v>1207</v>
      </c>
      <c r="D331" s="49" t="s">
        <v>1157</v>
      </c>
      <c r="E331" s="48" t="s">
        <v>316</v>
      </c>
      <c r="F331" s="49"/>
      <c r="G331" s="53">
        <v>0.70227777777777778</v>
      </c>
      <c r="H331" s="51">
        <f>+Tableau1[[#This Row],[QUANTITE]]*Tableau1[[#This Row],[TARIF HT]]</f>
        <v>0</v>
      </c>
    </row>
    <row r="332" spans="1:8" ht="22.5" x14ac:dyDescent="0.25">
      <c r="A332" s="48" t="s">
        <v>1088</v>
      </c>
      <c r="B332" s="48">
        <v>72334</v>
      </c>
      <c r="C332" s="48" t="s">
        <v>1207</v>
      </c>
      <c r="D332" s="49" t="s">
        <v>1091</v>
      </c>
      <c r="E332" s="48" t="s">
        <v>316</v>
      </c>
      <c r="F332" s="49">
        <v>125</v>
      </c>
      <c r="G332" s="143">
        <f>9.6/48</f>
        <v>0.19999999999999998</v>
      </c>
      <c r="H332" s="51">
        <f>+Tableau1[[#This Row],[QUANTITE]]*Tableau1[[#This Row],[TARIF HT]]</f>
        <v>24.999999999999996</v>
      </c>
    </row>
    <row r="333" spans="1:8" ht="22.5" hidden="1" x14ac:dyDescent="0.25">
      <c r="A333" s="48" t="s">
        <v>1088</v>
      </c>
      <c r="B333" s="48">
        <v>73910</v>
      </c>
      <c r="C333" s="48" t="s">
        <v>1207</v>
      </c>
      <c r="D333" s="49" t="s">
        <v>418</v>
      </c>
      <c r="E333" s="48" t="s">
        <v>316</v>
      </c>
      <c r="F333" s="49"/>
      <c r="G333" s="53">
        <v>0.3</v>
      </c>
      <c r="H333" s="51">
        <f>+Tableau1[[#This Row],[QUANTITE]]*Tableau1[[#This Row],[TARIF HT]]</f>
        <v>0</v>
      </c>
    </row>
    <row r="334" spans="1:8" ht="22.5" hidden="1" x14ac:dyDescent="0.25">
      <c r="A334" s="48" t="s">
        <v>1088</v>
      </c>
      <c r="B334" s="48">
        <v>73909</v>
      </c>
      <c r="C334" s="48" t="s">
        <v>1207</v>
      </c>
      <c r="D334" s="49" t="s">
        <v>1149</v>
      </c>
      <c r="E334" s="48" t="s">
        <v>316</v>
      </c>
      <c r="F334" s="49"/>
      <c r="G334" s="53">
        <v>0.6</v>
      </c>
      <c r="H334" s="51">
        <f>+Tableau1[[#This Row],[QUANTITE]]*Tableau1[[#This Row],[TARIF HT]]</f>
        <v>0</v>
      </c>
    </row>
    <row r="335" spans="1:8" ht="22.5" x14ac:dyDescent="0.25">
      <c r="A335" s="48" t="s">
        <v>1088</v>
      </c>
      <c r="B335" s="48">
        <v>79521</v>
      </c>
      <c r="C335" s="48" t="s">
        <v>1207</v>
      </c>
      <c r="D335" s="49" t="s">
        <v>1090</v>
      </c>
      <c r="E335" s="48" t="s">
        <v>316</v>
      </c>
      <c r="F335" s="49">
        <v>220</v>
      </c>
      <c r="G335" s="143">
        <f>10.086/30</f>
        <v>0.3362</v>
      </c>
      <c r="H335" s="51">
        <f>+Tableau1[[#This Row],[QUANTITE]]*Tableau1[[#This Row],[TARIF HT]]</f>
        <v>73.963999999999999</v>
      </c>
    </row>
    <row r="336" spans="1:8" ht="22.5" x14ac:dyDescent="0.25">
      <c r="A336" s="48" t="s">
        <v>796</v>
      </c>
      <c r="B336" s="48">
        <v>902304</v>
      </c>
      <c r="C336" s="48" t="s">
        <v>1207</v>
      </c>
      <c r="D336" s="49" t="s">
        <v>832</v>
      </c>
      <c r="E336" s="48" t="s">
        <v>309</v>
      </c>
      <c r="F336" s="49">
        <v>4</v>
      </c>
      <c r="G336" s="53">
        <v>8.4499999999999993</v>
      </c>
      <c r="H336" s="51">
        <f>+Tableau1[[#This Row],[QUANTITE]]*Tableau1[[#This Row],[TARIF HT]]</f>
        <v>33.799999999999997</v>
      </c>
    </row>
    <row r="337" spans="1:8" ht="22.5" x14ac:dyDescent="0.25">
      <c r="A337" s="48" t="s">
        <v>796</v>
      </c>
      <c r="B337" s="48">
        <v>902302</v>
      </c>
      <c r="C337" s="48" t="s">
        <v>1207</v>
      </c>
      <c r="D337" s="49" t="s">
        <v>801</v>
      </c>
      <c r="E337" s="48" t="s">
        <v>309</v>
      </c>
      <c r="F337" s="49">
        <v>13.5</v>
      </c>
      <c r="G337" s="143">
        <v>19.45</v>
      </c>
      <c r="H337" s="51">
        <f>+Tableau1[[#This Row],[QUANTITE]]*Tableau1[[#This Row],[TARIF HT]]</f>
        <v>262.57499999999999</v>
      </c>
    </row>
    <row r="338" spans="1:8" ht="22.5" x14ac:dyDescent="0.25">
      <c r="A338" s="48" t="s">
        <v>796</v>
      </c>
      <c r="B338" s="48">
        <v>902177</v>
      </c>
      <c r="C338" s="48" t="s">
        <v>1207</v>
      </c>
      <c r="D338" s="49" t="s">
        <v>818</v>
      </c>
      <c r="E338" s="48" t="s">
        <v>309</v>
      </c>
      <c r="F338" s="49">
        <v>8.25</v>
      </c>
      <c r="G338" s="143">
        <v>11.01</v>
      </c>
      <c r="H338" s="51">
        <f>+Tableau1[[#This Row],[QUANTITE]]*Tableau1[[#This Row],[TARIF HT]]</f>
        <v>90.832499999999996</v>
      </c>
    </row>
    <row r="339" spans="1:8" ht="22.5" hidden="1" x14ac:dyDescent="0.25">
      <c r="A339" s="48" t="s">
        <v>1088</v>
      </c>
      <c r="B339" s="138"/>
      <c r="C339" s="138" t="s">
        <v>1207</v>
      </c>
      <c r="D339" s="139" t="s">
        <v>801</v>
      </c>
      <c r="E339" s="138" t="s">
        <v>309</v>
      </c>
      <c r="F339" s="140"/>
      <c r="G339" s="144">
        <v>16.135999999999999</v>
      </c>
      <c r="H339" s="141">
        <f>Tableau1[[#This Row],[TARIF HT]]*Tableau1[[#This Row],[QUANTITE]]</f>
        <v>0</v>
      </c>
    </row>
    <row r="340" spans="1:8" ht="22.5" hidden="1" x14ac:dyDescent="0.25">
      <c r="A340" s="48" t="s">
        <v>1088</v>
      </c>
      <c r="B340" s="48">
        <v>39619</v>
      </c>
      <c r="C340" s="48" t="s">
        <v>1207</v>
      </c>
      <c r="D340" s="49" t="s">
        <v>1130</v>
      </c>
      <c r="E340" s="48" t="s">
        <v>309</v>
      </c>
      <c r="F340" s="49"/>
      <c r="G340" s="53">
        <v>1.264</v>
      </c>
      <c r="H340" s="51">
        <f>+Tableau1[[#This Row],[QUANTITE]]*Tableau1[[#This Row],[TARIF HT]]</f>
        <v>0</v>
      </c>
    </row>
    <row r="341" spans="1:8" ht="22.5" x14ac:dyDescent="0.25">
      <c r="A341" s="48" t="s">
        <v>796</v>
      </c>
      <c r="B341" s="48">
        <v>902006</v>
      </c>
      <c r="C341" s="48" t="s">
        <v>1207</v>
      </c>
      <c r="D341" s="49" t="s">
        <v>817</v>
      </c>
      <c r="E341" s="48" t="s">
        <v>309</v>
      </c>
      <c r="F341" s="49">
        <v>2.9</v>
      </c>
      <c r="G341" s="143">
        <v>11.29</v>
      </c>
      <c r="H341" s="51">
        <f>+Tableau1[[#This Row],[QUANTITE]]*Tableau1[[#This Row],[TARIF HT]]</f>
        <v>32.741</v>
      </c>
    </row>
    <row r="342" spans="1:8" ht="22.5" x14ac:dyDescent="0.25">
      <c r="A342" s="48" t="s">
        <v>796</v>
      </c>
      <c r="B342" s="48">
        <v>902171</v>
      </c>
      <c r="C342" s="48" t="s">
        <v>1207</v>
      </c>
      <c r="D342" s="49" t="s">
        <v>821</v>
      </c>
      <c r="E342" s="48" t="s">
        <v>309</v>
      </c>
      <c r="F342" s="49">
        <v>3.8519999999999999</v>
      </c>
      <c r="G342" s="53">
        <v>12.5</v>
      </c>
      <c r="H342" s="51">
        <f>+Tableau1[[#This Row],[QUANTITE]]*Tableau1[[#This Row],[TARIF HT]]</f>
        <v>48.15</v>
      </c>
    </row>
    <row r="343" spans="1:8" ht="22.5" hidden="1" x14ac:dyDescent="0.25">
      <c r="A343" s="48" t="s">
        <v>1088</v>
      </c>
      <c r="B343" s="48">
        <v>38892</v>
      </c>
      <c r="C343" s="48" t="s">
        <v>1207</v>
      </c>
      <c r="D343" s="49" t="s">
        <v>1133</v>
      </c>
      <c r="E343" s="48" t="s">
        <v>309</v>
      </c>
      <c r="F343" s="49"/>
      <c r="G343" s="53">
        <v>1.0640000000000001</v>
      </c>
      <c r="H343" s="51">
        <f>+Tableau1[[#This Row],[QUANTITE]]*Tableau1[[#This Row],[TARIF HT]]</f>
        <v>0</v>
      </c>
    </row>
    <row r="344" spans="1:8" ht="22.5" x14ac:dyDescent="0.25">
      <c r="A344" s="48" t="s">
        <v>1088</v>
      </c>
      <c r="B344" s="48">
        <v>71168</v>
      </c>
      <c r="C344" s="48" t="s">
        <v>1207</v>
      </c>
      <c r="D344" s="49" t="s">
        <v>1116</v>
      </c>
      <c r="E344" s="48" t="s">
        <v>1312</v>
      </c>
      <c r="F344" s="49">
        <v>1.4219999999999999</v>
      </c>
      <c r="G344" s="143">
        <v>0.55000000000000004</v>
      </c>
      <c r="H344" s="51">
        <f>+Tableau1[[#This Row],[QUANTITE]]*Tableau1[[#This Row],[TARIF HT]]</f>
        <v>0.78210000000000002</v>
      </c>
    </row>
    <row r="345" spans="1:8" ht="22.5" hidden="1" x14ac:dyDescent="0.25">
      <c r="A345" s="48" t="s">
        <v>1088</v>
      </c>
      <c r="B345" s="48">
        <v>38879</v>
      </c>
      <c r="C345" s="48" t="s">
        <v>1207</v>
      </c>
      <c r="D345" s="49" t="s">
        <v>1104</v>
      </c>
      <c r="E345" s="48" t="s">
        <v>309</v>
      </c>
      <c r="F345" s="49"/>
      <c r="G345" s="53">
        <v>6.5380000000000003</v>
      </c>
      <c r="H345" s="51">
        <f>+Tableau1[[#This Row],[QUANTITE]]*Tableau1[[#This Row],[TARIF HT]]</f>
        <v>0</v>
      </c>
    </row>
    <row r="346" spans="1:8" ht="22.5" x14ac:dyDescent="0.25">
      <c r="A346" s="48" t="s">
        <v>1088</v>
      </c>
      <c r="B346" s="138"/>
      <c r="C346" s="138" t="s">
        <v>1207</v>
      </c>
      <c r="D346" s="139" t="s">
        <v>1311</v>
      </c>
      <c r="E346" s="138" t="s">
        <v>1312</v>
      </c>
      <c r="F346" s="140">
        <v>5</v>
      </c>
      <c r="G346" s="144">
        <v>4.6150000000000002</v>
      </c>
      <c r="H346" s="141">
        <f>Tableau1[[#This Row],[TARIF HT]]*Tableau1[[#This Row],[QUANTITE]]</f>
        <v>23.075000000000003</v>
      </c>
    </row>
    <row r="347" spans="1:8" ht="22.5" hidden="1" x14ac:dyDescent="0.25">
      <c r="A347" s="48" t="s">
        <v>1088</v>
      </c>
      <c r="B347" s="48">
        <v>39438</v>
      </c>
      <c r="C347" s="48" t="s">
        <v>1207</v>
      </c>
      <c r="D347" s="49" t="s">
        <v>1122</v>
      </c>
      <c r="E347" s="48" t="s">
        <v>309</v>
      </c>
      <c r="F347" s="49"/>
      <c r="G347" s="53">
        <v>2.9990000000000001</v>
      </c>
      <c r="H347" s="51">
        <f>+Tableau1[[#This Row],[QUANTITE]]*Tableau1[[#This Row],[TARIF HT]]</f>
        <v>0</v>
      </c>
    </row>
    <row r="348" spans="1:8" ht="22.5" hidden="1" x14ac:dyDescent="0.25">
      <c r="A348" s="48" t="s">
        <v>1088</v>
      </c>
      <c r="B348" s="48">
        <v>33690</v>
      </c>
      <c r="C348" s="48" t="s">
        <v>1207</v>
      </c>
      <c r="D348" s="49" t="s">
        <v>1115</v>
      </c>
      <c r="E348" s="48" t="s">
        <v>309</v>
      </c>
      <c r="F348" s="49"/>
      <c r="G348" s="53">
        <v>4.0990000000000002</v>
      </c>
      <c r="H348" s="51">
        <f>+Tableau1[[#This Row],[QUANTITE]]*Tableau1[[#This Row],[TARIF HT]]</f>
        <v>0</v>
      </c>
    </row>
    <row r="349" spans="1:8" ht="22.5" hidden="1" x14ac:dyDescent="0.25">
      <c r="A349" s="48" t="s">
        <v>1088</v>
      </c>
      <c r="B349" s="48">
        <v>36167</v>
      </c>
      <c r="C349" s="48" t="s">
        <v>1207</v>
      </c>
      <c r="D349" s="49" t="s">
        <v>1118</v>
      </c>
      <c r="E349" s="48" t="s">
        <v>309</v>
      </c>
      <c r="F349" s="49"/>
      <c r="G349" s="53">
        <v>3.7909999999999999</v>
      </c>
      <c r="H349" s="51">
        <f>+Tableau1[[#This Row],[QUANTITE]]*Tableau1[[#This Row],[TARIF HT]]</f>
        <v>0</v>
      </c>
    </row>
    <row r="350" spans="1:8" ht="22.5" x14ac:dyDescent="0.25">
      <c r="A350" s="48" t="s">
        <v>796</v>
      </c>
      <c r="B350" s="48">
        <v>132078</v>
      </c>
      <c r="C350" s="48" t="s">
        <v>1207</v>
      </c>
      <c r="D350" s="49" t="s">
        <v>804</v>
      </c>
      <c r="E350" s="48" t="s">
        <v>309</v>
      </c>
      <c r="F350" s="49">
        <v>10.574</v>
      </c>
      <c r="G350" s="53">
        <v>18.899999999999999</v>
      </c>
      <c r="H350" s="51">
        <f>+Tableau1[[#This Row],[QUANTITE]]*Tableau1[[#This Row],[TARIF HT]]</f>
        <v>199.84859999999998</v>
      </c>
    </row>
    <row r="351" spans="1:8" ht="22.5" x14ac:dyDescent="0.25">
      <c r="A351" s="48" t="s">
        <v>796</v>
      </c>
      <c r="B351" s="48">
        <v>902305</v>
      </c>
      <c r="C351" s="48" t="s">
        <v>1207</v>
      </c>
      <c r="D351" s="49" t="s">
        <v>829</v>
      </c>
      <c r="E351" s="48" t="s">
        <v>309</v>
      </c>
      <c r="F351" s="49">
        <v>8.32</v>
      </c>
      <c r="G351" s="53">
        <v>9.69</v>
      </c>
      <c r="H351" s="51">
        <f>+Tableau1[[#This Row],[QUANTITE]]*Tableau1[[#This Row],[TARIF HT]]</f>
        <v>80.620800000000003</v>
      </c>
    </row>
    <row r="352" spans="1:8" ht="22.5" x14ac:dyDescent="0.25">
      <c r="A352" s="48" t="s">
        <v>1088</v>
      </c>
      <c r="B352" s="48">
        <v>39664</v>
      </c>
      <c r="C352" s="48" t="s">
        <v>1207</v>
      </c>
      <c r="D352" s="49" t="s">
        <v>1144</v>
      </c>
      <c r="E352" s="48" t="s">
        <v>316</v>
      </c>
      <c r="F352" s="49">
        <v>1</v>
      </c>
      <c r="G352" s="53">
        <v>2.363</v>
      </c>
      <c r="H352" s="51">
        <f>+Tableau1[[#This Row],[QUANTITE]]*Tableau1[[#This Row],[TARIF HT]]</f>
        <v>2.363</v>
      </c>
    </row>
    <row r="353" spans="1:8" ht="22.5" hidden="1" x14ac:dyDescent="0.25">
      <c r="A353" s="48" t="s">
        <v>1088</v>
      </c>
      <c r="B353" s="48">
        <v>71440</v>
      </c>
      <c r="C353" s="48" t="s">
        <v>1207</v>
      </c>
      <c r="D353" s="49" t="s">
        <v>1142</v>
      </c>
      <c r="E353" s="48" t="s">
        <v>316</v>
      </c>
      <c r="F353" s="49"/>
      <c r="G353" s="53">
        <v>2.8</v>
      </c>
      <c r="H353" s="51">
        <f>+Tableau1[[#This Row],[QUANTITE]]*Tableau1[[#This Row],[TARIF HT]]</f>
        <v>0</v>
      </c>
    </row>
    <row r="354" spans="1:8" ht="22.5" hidden="1" x14ac:dyDescent="0.25">
      <c r="A354" s="48" t="s">
        <v>1088</v>
      </c>
      <c r="B354" s="48">
        <v>37690</v>
      </c>
      <c r="C354" s="48" t="s">
        <v>1207</v>
      </c>
      <c r="D354" s="49" t="s">
        <v>1098</v>
      </c>
      <c r="E354" s="48" t="s">
        <v>309</v>
      </c>
      <c r="F354" s="49"/>
      <c r="G354" s="53">
        <v>7.82</v>
      </c>
      <c r="H354" s="51">
        <f>+Tableau1[[#This Row],[QUANTITE]]*Tableau1[[#This Row],[TARIF HT]]</f>
        <v>0</v>
      </c>
    </row>
    <row r="355" spans="1:8" ht="22.5" x14ac:dyDescent="0.25">
      <c r="A355" s="48" t="s">
        <v>1088</v>
      </c>
      <c r="B355" s="48">
        <v>39665</v>
      </c>
      <c r="C355" s="48" t="s">
        <v>1207</v>
      </c>
      <c r="D355" s="49" t="s">
        <v>1139</v>
      </c>
      <c r="E355" s="48" t="s">
        <v>316</v>
      </c>
      <c r="F355" s="49">
        <v>1</v>
      </c>
      <c r="G355" s="53">
        <v>5</v>
      </c>
      <c r="H355" s="51">
        <f>+Tableau1[[#This Row],[QUANTITE]]*Tableau1[[#This Row],[TARIF HT]]</f>
        <v>5</v>
      </c>
    </row>
    <row r="356" spans="1:8" ht="22.5" x14ac:dyDescent="0.25">
      <c r="A356" s="48" t="s">
        <v>796</v>
      </c>
      <c r="B356" s="48">
        <v>902281</v>
      </c>
      <c r="C356" s="48" t="s">
        <v>1207</v>
      </c>
      <c r="D356" s="49" t="s">
        <v>816</v>
      </c>
      <c r="E356" s="48" t="s">
        <v>309</v>
      </c>
      <c r="F356" s="49">
        <v>5.2</v>
      </c>
      <c r="G356" s="53">
        <v>12.3</v>
      </c>
      <c r="H356" s="51">
        <f>+Tableau1[[#This Row],[QUANTITE]]*Tableau1[[#This Row],[TARIF HT]]</f>
        <v>63.960000000000008</v>
      </c>
    </row>
    <row r="357" spans="1:8" ht="22.5" hidden="1" x14ac:dyDescent="0.25">
      <c r="A357" s="48" t="s">
        <v>1088</v>
      </c>
      <c r="B357" s="48">
        <v>5994</v>
      </c>
      <c r="C357" s="48" t="s">
        <v>1207</v>
      </c>
      <c r="D357" s="49" t="s">
        <v>1148</v>
      </c>
      <c r="E357" s="48" t="s">
        <v>316</v>
      </c>
      <c r="F357" s="49"/>
      <c r="G357" s="53">
        <v>0.72499999999999998</v>
      </c>
      <c r="H357" s="51">
        <f>+Tableau1[[#This Row],[QUANTITE]]*Tableau1[[#This Row],[TARIF HT]]</f>
        <v>0</v>
      </c>
    </row>
    <row r="358" spans="1:8" ht="22.5" x14ac:dyDescent="0.25">
      <c r="A358" s="48" t="s">
        <v>796</v>
      </c>
      <c r="B358" s="48">
        <v>902303</v>
      </c>
      <c r="C358" s="48" t="s">
        <v>1207</v>
      </c>
      <c r="D358" s="49" t="s">
        <v>824</v>
      </c>
      <c r="E358" s="48" t="s">
        <v>309</v>
      </c>
      <c r="F358" s="49">
        <v>4.4000000000000004</v>
      </c>
      <c r="G358" s="53">
        <v>10.69</v>
      </c>
      <c r="H358" s="51">
        <f>+Tableau1[[#This Row],[QUANTITE]]*Tableau1[[#This Row],[TARIF HT]]</f>
        <v>47.036000000000001</v>
      </c>
    </row>
    <row r="359" spans="1:8" ht="22.5" hidden="1" x14ac:dyDescent="0.25">
      <c r="A359" s="48" t="s">
        <v>1088</v>
      </c>
      <c r="B359" s="48">
        <v>77925</v>
      </c>
      <c r="C359" s="48" t="s">
        <v>1207</v>
      </c>
      <c r="D359" s="49" t="s">
        <v>1156</v>
      </c>
      <c r="E359" s="48" t="s">
        <v>1189</v>
      </c>
      <c r="F359" s="49"/>
      <c r="G359" s="53">
        <v>3.5263749999999998</v>
      </c>
      <c r="H359" s="51">
        <f>+Tableau1[[#This Row],[QUANTITE]]*Tableau1[[#This Row],[TARIF HT]]</f>
        <v>0</v>
      </c>
    </row>
    <row r="360" spans="1:8" ht="22.5" x14ac:dyDescent="0.25">
      <c r="A360" s="48" t="s">
        <v>796</v>
      </c>
      <c r="B360" s="48">
        <v>132007</v>
      </c>
      <c r="C360" s="48" t="s">
        <v>1207</v>
      </c>
      <c r="D360" s="49" t="s">
        <v>815</v>
      </c>
      <c r="E360" s="48" t="s">
        <v>309</v>
      </c>
      <c r="F360" s="49">
        <v>5</v>
      </c>
      <c r="G360" s="143">
        <v>11.7</v>
      </c>
      <c r="H360" s="51">
        <f>+Tableau1[[#This Row],[QUANTITE]]*Tableau1[[#This Row],[TARIF HT]]</f>
        <v>58.5</v>
      </c>
    </row>
    <row r="361" spans="1:8" ht="22.5" x14ac:dyDescent="0.25">
      <c r="A361" s="48" t="s">
        <v>1088</v>
      </c>
      <c r="B361" s="48">
        <v>35722</v>
      </c>
      <c r="C361" s="48" t="s">
        <v>1207</v>
      </c>
      <c r="D361" s="49" t="s">
        <v>1125</v>
      </c>
      <c r="E361" s="48" t="s">
        <v>309</v>
      </c>
      <c r="F361" s="49">
        <v>9.2170000000000005</v>
      </c>
      <c r="G361" s="143">
        <v>2.254</v>
      </c>
      <c r="H361" s="51">
        <f>+Tableau1[[#This Row],[QUANTITE]]*Tableau1[[#This Row],[TARIF HT]]</f>
        <v>20.775118000000003</v>
      </c>
    </row>
    <row r="362" spans="1:8" ht="22.5" hidden="1" x14ac:dyDescent="0.25">
      <c r="A362" s="48" t="s">
        <v>1007</v>
      </c>
      <c r="B362" s="48">
        <v>41197</v>
      </c>
      <c r="C362" s="48" t="s">
        <v>1207</v>
      </c>
      <c r="D362" s="49" t="s">
        <v>1020</v>
      </c>
      <c r="E362" s="48" t="s">
        <v>309</v>
      </c>
      <c r="F362" s="49"/>
      <c r="G362" s="53">
        <v>10</v>
      </c>
      <c r="H362" s="51">
        <f>+Tableau1[[#This Row],[QUANTITE]]*Tableau1[[#This Row],[TARIF HT]]</f>
        <v>0</v>
      </c>
    </row>
    <row r="363" spans="1:8" ht="22.5" hidden="1" x14ac:dyDescent="0.25">
      <c r="A363" s="48" t="s">
        <v>1007</v>
      </c>
      <c r="B363" s="48">
        <v>47929</v>
      </c>
      <c r="C363" s="48" t="s">
        <v>1207</v>
      </c>
      <c r="D363" s="49" t="s">
        <v>1036</v>
      </c>
      <c r="E363" s="48" t="s">
        <v>309</v>
      </c>
      <c r="F363" s="49"/>
      <c r="G363" s="53">
        <v>6.9779999999999998</v>
      </c>
      <c r="H363" s="51">
        <f>+Tableau1[[#This Row],[QUANTITE]]*Tableau1[[#This Row],[TARIF HT]]</f>
        <v>0</v>
      </c>
    </row>
    <row r="364" spans="1:8" ht="22.5" x14ac:dyDescent="0.25">
      <c r="A364" s="48" t="s">
        <v>796</v>
      </c>
      <c r="B364" s="48">
        <v>902236</v>
      </c>
      <c r="C364" s="48" t="s">
        <v>1207</v>
      </c>
      <c r="D364" s="49" t="s">
        <v>807</v>
      </c>
      <c r="E364" s="48" t="s">
        <v>309</v>
      </c>
      <c r="F364" s="49">
        <v>15.74</v>
      </c>
      <c r="G364" s="53">
        <v>16.649999999999999</v>
      </c>
      <c r="H364" s="51">
        <f>+Tableau1[[#This Row],[QUANTITE]]*Tableau1[[#This Row],[TARIF HT]]</f>
        <v>262.07099999999997</v>
      </c>
    </row>
    <row r="365" spans="1:8" ht="22.5" hidden="1" x14ac:dyDescent="0.25">
      <c r="A365" s="48" t="s">
        <v>1007</v>
      </c>
      <c r="B365" s="48">
        <v>46306</v>
      </c>
      <c r="C365" s="48" t="s">
        <v>1207</v>
      </c>
      <c r="D365" s="49" t="s">
        <v>1054</v>
      </c>
      <c r="E365" s="48" t="s">
        <v>309</v>
      </c>
      <c r="F365" s="49"/>
      <c r="G365" s="53">
        <v>3.06</v>
      </c>
      <c r="H365" s="51">
        <f>+Tableau1[[#This Row],[QUANTITE]]*Tableau1[[#This Row],[TARIF HT]]</f>
        <v>0</v>
      </c>
    </row>
    <row r="366" spans="1:8" ht="22.5" x14ac:dyDescent="0.25">
      <c r="A366" s="48" t="s">
        <v>1088</v>
      </c>
      <c r="B366" s="48">
        <v>72632</v>
      </c>
      <c r="C366" s="48" t="s">
        <v>1207</v>
      </c>
      <c r="D366" s="49" t="s">
        <v>1124</v>
      </c>
      <c r="E366" s="48" t="s">
        <v>309</v>
      </c>
      <c r="F366" s="49">
        <v>17.100000000000001</v>
      </c>
      <c r="G366" s="143">
        <v>2.8780000000000001</v>
      </c>
      <c r="H366" s="51">
        <f>+Tableau1[[#This Row],[QUANTITE]]*Tableau1[[#This Row],[TARIF HT]]</f>
        <v>49.213800000000006</v>
      </c>
    </row>
    <row r="367" spans="1:8" ht="22.5" hidden="1" x14ac:dyDescent="0.25">
      <c r="A367" s="48" t="s">
        <v>1088</v>
      </c>
      <c r="B367" s="48">
        <v>71522</v>
      </c>
      <c r="C367" s="48" t="s">
        <v>1207</v>
      </c>
      <c r="D367" s="49" t="s">
        <v>1120</v>
      </c>
      <c r="E367" s="48" t="s">
        <v>309</v>
      </c>
      <c r="F367" s="49"/>
      <c r="G367" s="53">
        <v>3.516</v>
      </c>
      <c r="H367" s="51">
        <f>+Tableau1[[#This Row],[QUANTITE]]*Tableau1[[#This Row],[TARIF HT]]</f>
        <v>0</v>
      </c>
    </row>
    <row r="368" spans="1:8" ht="22.5" hidden="1" x14ac:dyDescent="0.25">
      <c r="A368" s="48" t="s">
        <v>1088</v>
      </c>
      <c r="B368" s="48">
        <v>76871</v>
      </c>
      <c r="C368" s="48" t="s">
        <v>1207</v>
      </c>
      <c r="D368" s="49" t="s">
        <v>1093</v>
      </c>
      <c r="E368" s="48" t="s">
        <v>309</v>
      </c>
      <c r="F368" s="49"/>
      <c r="G368" s="53">
        <v>15.9</v>
      </c>
      <c r="H368" s="51">
        <f>+Tableau1[[#This Row],[QUANTITE]]*Tableau1[[#This Row],[TARIF HT]]</f>
        <v>0</v>
      </c>
    </row>
    <row r="369" spans="1:8" ht="22.5" x14ac:dyDescent="0.25">
      <c r="A369" s="48" t="s">
        <v>796</v>
      </c>
      <c r="B369" s="48">
        <v>132086</v>
      </c>
      <c r="C369" s="48" t="s">
        <v>1207</v>
      </c>
      <c r="D369" s="49" t="s">
        <v>803</v>
      </c>
      <c r="E369" s="48" t="s">
        <v>309</v>
      </c>
      <c r="F369" s="49"/>
      <c r="G369" s="143">
        <v>18.899999999999999</v>
      </c>
      <c r="H369" s="51">
        <f>+Tableau1[[#This Row],[QUANTITE]]*Tableau1[[#This Row],[TARIF HT]]</f>
        <v>0</v>
      </c>
    </row>
    <row r="370" spans="1:8" ht="22.5" x14ac:dyDescent="0.25">
      <c r="A370" s="48" t="s">
        <v>762</v>
      </c>
      <c r="B370" s="48">
        <v>131071</v>
      </c>
      <c r="C370" s="48" t="s">
        <v>1207</v>
      </c>
      <c r="D370" s="49" t="s">
        <v>1330</v>
      </c>
      <c r="E370" s="48" t="s">
        <v>309</v>
      </c>
      <c r="F370" s="49">
        <v>11.1</v>
      </c>
      <c r="G370" s="143">
        <v>22.99</v>
      </c>
      <c r="H370" s="51">
        <f>+Tableau1[[#This Row],[QUANTITE]]*Tableau1[[#This Row],[TARIF HT]]</f>
        <v>255.18899999999996</v>
      </c>
    </row>
    <row r="371" spans="1:8" ht="22.5" x14ac:dyDescent="0.25">
      <c r="A371" s="48" t="s">
        <v>796</v>
      </c>
      <c r="B371" s="48">
        <v>132085</v>
      </c>
      <c r="C371" s="48" t="s">
        <v>1207</v>
      </c>
      <c r="D371" s="49" t="s">
        <v>800</v>
      </c>
      <c r="E371" s="48" t="s">
        <v>309</v>
      </c>
      <c r="F371" s="49"/>
      <c r="G371" s="143">
        <v>22.9</v>
      </c>
      <c r="H371" s="51">
        <f>+Tableau1[[#This Row],[QUANTITE]]*Tableau1[[#This Row],[TARIF HT]]</f>
        <v>0</v>
      </c>
    </row>
    <row r="372" spans="1:8" ht="22.5" x14ac:dyDescent="0.25">
      <c r="A372" s="48" t="s">
        <v>796</v>
      </c>
      <c r="B372" s="48">
        <v>132009</v>
      </c>
      <c r="C372" s="48" t="s">
        <v>1207</v>
      </c>
      <c r="D372" s="49" t="s">
        <v>836</v>
      </c>
      <c r="E372" s="48" t="s">
        <v>309</v>
      </c>
      <c r="F372" s="49">
        <v>9.6999999999999993</v>
      </c>
      <c r="G372" s="53">
        <v>7</v>
      </c>
      <c r="H372" s="51">
        <f>+Tableau1[[#This Row],[QUANTITE]]*Tableau1[[#This Row],[TARIF HT]]</f>
        <v>67.899999999999991</v>
      </c>
    </row>
    <row r="373" spans="1:8" ht="22.5" x14ac:dyDescent="0.25">
      <c r="A373" s="48" t="s">
        <v>796</v>
      </c>
      <c r="B373" s="48">
        <v>902187</v>
      </c>
      <c r="C373" s="48" t="s">
        <v>1207</v>
      </c>
      <c r="D373" s="49" t="s">
        <v>798</v>
      </c>
      <c r="E373" s="48" t="s">
        <v>309</v>
      </c>
      <c r="F373" s="49">
        <v>1.8</v>
      </c>
      <c r="G373" s="53">
        <v>47.9</v>
      </c>
      <c r="H373" s="51">
        <f>+Tableau1[[#This Row],[QUANTITE]]*Tableau1[[#This Row],[TARIF HT]]</f>
        <v>86.22</v>
      </c>
    </row>
    <row r="374" spans="1:8" ht="22.5" x14ac:dyDescent="0.25">
      <c r="A374" s="48" t="s">
        <v>796</v>
      </c>
      <c r="B374" s="48">
        <v>902221</v>
      </c>
      <c r="C374" s="48" t="s">
        <v>1207</v>
      </c>
      <c r="D374" s="49" t="s">
        <v>814</v>
      </c>
      <c r="E374" s="48" t="s">
        <v>309</v>
      </c>
      <c r="F374" s="49">
        <v>2.6</v>
      </c>
      <c r="G374" s="53">
        <v>11.88</v>
      </c>
      <c r="H374" s="51">
        <f>+Tableau1[[#This Row],[QUANTITE]]*Tableau1[[#This Row],[TARIF HT]]</f>
        <v>30.888000000000002</v>
      </c>
    </row>
    <row r="375" spans="1:8" ht="22.5" hidden="1" x14ac:dyDescent="0.25">
      <c r="A375" s="48" t="s">
        <v>1088</v>
      </c>
      <c r="B375" s="48">
        <v>72885</v>
      </c>
      <c r="C375" s="48" t="s">
        <v>1207</v>
      </c>
      <c r="D375" s="49" t="s">
        <v>1103</v>
      </c>
      <c r="E375" s="48" t="s">
        <v>309</v>
      </c>
      <c r="F375" s="49"/>
      <c r="G375" s="53">
        <v>6.8129999999999997</v>
      </c>
      <c r="H375" s="51">
        <f>+Tableau1[[#This Row],[QUANTITE]]*Tableau1[[#This Row],[TARIF HT]]</f>
        <v>0</v>
      </c>
    </row>
    <row r="376" spans="1:8" ht="22.5" x14ac:dyDescent="0.25">
      <c r="A376" s="48" t="s">
        <v>1088</v>
      </c>
      <c r="B376" s="48">
        <v>76864</v>
      </c>
      <c r="C376" s="48" t="s">
        <v>1207</v>
      </c>
      <c r="D376" s="49" t="s">
        <v>1094</v>
      </c>
      <c r="E376" s="48" t="s">
        <v>309</v>
      </c>
      <c r="F376" s="49">
        <v>5.2</v>
      </c>
      <c r="G376" s="143">
        <v>12.547000000000001</v>
      </c>
      <c r="H376" s="51">
        <f>+Tableau1[[#This Row],[QUANTITE]]*Tableau1[[#This Row],[TARIF HT]]</f>
        <v>65.244399999999999</v>
      </c>
    </row>
    <row r="377" spans="1:8" ht="22.5" hidden="1" x14ac:dyDescent="0.25">
      <c r="A377" s="48" t="s">
        <v>1088</v>
      </c>
      <c r="B377" s="48">
        <v>76863</v>
      </c>
      <c r="C377" s="48" t="s">
        <v>1207</v>
      </c>
      <c r="D377" s="49" t="s">
        <v>1097</v>
      </c>
      <c r="E377" s="48" t="s">
        <v>309</v>
      </c>
      <c r="F377" s="49"/>
      <c r="G377" s="53">
        <v>12.352</v>
      </c>
      <c r="H377" s="51">
        <f>+Tableau1[[#This Row],[QUANTITE]]*Tableau1[[#This Row],[TARIF HT]]</f>
        <v>0</v>
      </c>
    </row>
    <row r="378" spans="1:8" ht="22.5" hidden="1" x14ac:dyDescent="0.25">
      <c r="A378" s="48" t="s">
        <v>1088</v>
      </c>
      <c r="B378" s="48">
        <v>36318</v>
      </c>
      <c r="C378" s="48" t="s">
        <v>1207</v>
      </c>
      <c r="D378" s="49" t="s">
        <v>1099</v>
      </c>
      <c r="E378" s="48" t="s">
        <v>309</v>
      </c>
      <c r="F378" s="49"/>
      <c r="G378" s="53">
        <v>7.67</v>
      </c>
      <c r="H378" s="51">
        <f>+Tableau1[[#This Row],[QUANTITE]]*Tableau1[[#This Row],[TARIF HT]]</f>
        <v>0</v>
      </c>
    </row>
    <row r="379" spans="1:8" ht="22.5" hidden="1" x14ac:dyDescent="0.25">
      <c r="A379" s="48" t="s">
        <v>1088</v>
      </c>
      <c r="B379" s="48">
        <v>30029</v>
      </c>
      <c r="C379" s="48" t="s">
        <v>1207</v>
      </c>
      <c r="D379" s="49" t="s">
        <v>1101</v>
      </c>
      <c r="E379" s="48" t="s">
        <v>309</v>
      </c>
      <c r="F379" s="49"/>
      <c r="G379" s="53">
        <v>7.1429999999999998</v>
      </c>
      <c r="H379" s="51">
        <f>+Tableau1[[#This Row],[QUANTITE]]*Tableau1[[#This Row],[TARIF HT]]</f>
        <v>0</v>
      </c>
    </row>
    <row r="380" spans="1:8" ht="22.5" hidden="1" x14ac:dyDescent="0.25">
      <c r="A380" s="48" t="s">
        <v>1007</v>
      </c>
      <c r="B380" s="48">
        <v>41536</v>
      </c>
      <c r="C380" s="48" t="s">
        <v>1207</v>
      </c>
      <c r="D380" s="49" t="s">
        <v>1025</v>
      </c>
      <c r="E380" s="48" t="s">
        <v>309</v>
      </c>
      <c r="F380" s="49"/>
      <c r="G380" s="53">
        <v>8.49</v>
      </c>
      <c r="H380" s="51">
        <f>+Tableau1[[#This Row],[QUANTITE]]*Tableau1[[#This Row],[TARIF HT]]</f>
        <v>0</v>
      </c>
    </row>
    <row r="381" spans="1:8" ht="22.5" x14ac:dyDescent="0.25">
      <c r="A381" s="48" t="s">
        <v>1088</v>
      </c>
      <c r="B381" s="48">
        <v>4460</v>
      </c>
      <c r="C381" s="48" t="s">
        <v>1207</v>
      </c>
      <c r="D381" s="49" t="s">
        <v>1151</v>
      </c>
      <c r="E381" s="48" t="s">
        <v>316</v>
      </c>
      <c r="F381" s="49">
        <v>154</v>
      </c>
      <c r="G381" s="143">
        <v>0.316</v>
      </c>
      <c r="H381" s="51">
        <f>+Tableau1[[#This Row],[QUANTITE]]*Tableau1[[#This Row],[TARIF HT]]</f>
        <v>48.664000000000001</v>
      </c>
    </row>
    <row r="382" spans="1:8" ht="22.5" x14ac:dyDescent="0.25">
      <c r="A382" s="48" t="s">
        <v>796</v>
      </c>
      <c r="B382" s="48">
        <v>902170</v>
      </c>
      <c r="C382" s="48" t="s">
        <v>1207</v>
      </c>
      <c r="D382" s="49" t="s">
        <v>823</v>
      </c>
      <c r="E382" s="48" t="s">
        <v>309</v>
      </c>
      <c r="F382" s="49">
        <v>15.6</v>
      </c>
      <c r="G382" s="143">
        <v>10.1</v>
      </c>
      <c r="H382" s="51">
        <f>+Tableau1[[#This Row],[QUANTITE]]*Tableau1[[#This Row],[TARIF HT]]</f>
        <v>157.56</v>
      </c>
    </row>
    <row r="383" spans="1:8" ht="22.5" x14ac:dyDescent="0.25">
      <c r="A383" s="48" t="s">
        <v>796</v>
      </c>
      <c r="B383" s="48">
        <v>902179</v>
      </c>
      <c r="C383" s="48" t="s">
        <v>1207</v>
      </c>
      <c r="D383" s="49" t="s">
        <v>819</v>
      </c>
      <c r="E383" s="48" t="s">
        <v>309</v>
      </c>
      <c r="F383" s="49">
        <v>5.45</v>
      </c>
      <c r="G383" s="53">
        <v>10.73</v>
      </c>
      <c r="H383" s="51">
        <f>+Tableau1[[#This Row],[QUANTITE]]*Tableau1[[#This Row],[TARIF HT]]</f>
        <v>58.478500000000004</v>
      </c>
    </row>
    <row r="384" spans="1:8" ht="22.5" hidden="1" x14ac:dyDescent="0.25">
      <c r="A384" s="48" t="s">
        <v>1088</v>
      </c>
      <c r="B384" s="48">
        <v>6367</v>
      </c>
      <c r="C384" s="48" t="s">
        <v>1207</v>
      </c>
      <c r="D384" s="49" t="s">
        <v>1141</v>
      </c>
      <c r="E384" s="48" t="s">
        <v>316</v>
      </c>
      <c r="F384" s="49"/>
      <c r="G384" s="53">
        <v>3.5819999999999999</v>
      </c>
      <c r="H384" s="51">
        <f>+Tableau1[[#This Row],[QUANTITE]]*Tableau1[[#This Row],[TARIF HT]]</f>
        <v>0</v>
      </c>
    </row>
    <row r="385" spans="1:8" ht="22.5" x14ac:dyDescent="0.25">
      <c r="A385" s="48" t="s">
        <v>1088</v>
      </c>
      <c r="B385" s="48">
        <v>79614</v>
      </c>
      <c r="C385" s="48" t="s">
        <v>1207</v>
      </c>
      <c r="D385" s="49" t="s">
        <v>1155</v>
      </c>
      <c r="E385" s="48" t="s">
        <v>316</v>
      </c>
      <c r="F385" s="49">
        <v>40</v>
      </c>
      <c r="G385" s="143">
        <v>0.38900000000000001</v>
      </c>
      <c r="H385" s="51">
        <f>+Tableau1[[#This Row],[QUANTITE]]*Tableau1[[#This Row],[TARIF HT]]</f>
        <v>15.56</v>
      </c>
    </row>
    <row r="386" spans="1:8" ht="22.5" hidden="1" x14ac:dyDescent="0.25">
      <c r="A386" s="48" t="s">
        <v>1088</v>
      </c>
      <c r="B386" s="48">
        <v>39894</v>
      </c>
      <c r="C386" s="48" t="s">
        <v>1207</v>
      </c>
      <c r="D386" s="49" t="s">
        <v>1150</v>
      </c>
      <c r="E386" s="48" t="s">
        <v>316</v>
      </c>
      <c r="F386" s="49"/>
      <c r="G386" s="53">
        <v>0.58399999999999996</v>
      </c>
      <c r="H386" s="51">
        <f>+Tableau1[[#This Row],[QUANTITE]]*Tableau1[[#This Row],[TARIF HT]]</f>
        <v>0</v>
      </c>
    </row>
    <row r="387" spans="1:8" ht="22.5" hidden="1" x14ac:dyDescent="0.25">
      <c r="A387" s="48" t="s">
        <v>1007</v>
      </c>
      <c r="B387" s="48">
        <v>47473</v>
      </c>
      <c r="C387" s="48" t="s">
        <v>1207</v>
      </c>
      <c r="D387" s="49" t="s">
        <v>1047</v>
      </c>
      <c r="E387" s="48" t="s">
        <v>309</v>
      </c>
      <c r="F387" s="49"/>
      <c r="G387" s="53">
        <v>4.9889999999999999</v>
      </c>
      <c r="H387" s="51">
        <f>+Tableau1[[#This Row],[QUANTITE]]*Tableau1[[#This Row],[TARIF HT]]</f>
        <v>0</v>
      </c>
    </row>
    <row r="388" spans="1:8" ht="22.5" x14ac:dyDescent="0.25">
      <c r="A388" s="48" t="s">
        <v>796</v>
      </c>
      <c r="B388" s="48">
        <v>902279</v>
      </c>
      <c r="C388" s="48" t="s">
        <v>1207</v>
      </c>
      <c r="D388" s="49" t="s">
        <v>827</v>
      </c>
      <c r="E388" s="48" t="s">
        <v>309</v>
      </c>
      <c r="F388" s="49">
        <v>11</v>
      </c>
      <c r="G388" s="53">
        <v>9.1999999999999993</v>
      </c>
      <c r="H388" s="51">
        <f>+Tableau1[[#This Row],[QUANTITE]]*Tableau1[[#This Row],[TARIF HT]]</f>
        <v>101.19999999999999</v>
      </c>
    </row>
    <row r="389" spans="1:8" ht="22.5" x14ac:dyDescent="0.25">
      <c r="A389" s="48" t="s">
        <v>1088</v>
      </c>
      <c r="B389" s="138"/>
      <c r="C389" s="138" t="s">
        <v>1207</v>
      </c>
      <c r="D389" s="139" t="s">
        <v>1300</v>
      </c>
      <c r="E389" s="138" t="s">
        <v>309</v>
      </c>
      <c r="F389" s="140">
        <v>9.5</v>
      </c>
      <c r="G389" s="144">
        <v>2.56</v>
      </c>
      <c r="H389" s="141">
        <f>Tableau1[[#This Row],[TARIF HT]]*Tableau1[[#This Row],[QUANTITE]]</f>
        <v>24.32</v>
      </c>
    </row>
    <row r="390" spans="1:8" ht="22.5" x14ac:dyDescent="0.25">
      <c r="A390" s="48" t="s">
        <v>1088</v>
      </c>
      <c r="B390" s="48"/>
      <c r="C390" s="48" t="s">
        <v>1207</v>
      </c>
      <c r="D390" s="49" t="s">
        <v>1299</v>
      </c>
      <c r="E390" s="48" t="s">
        <v>309</v>
      </c>
      <c r="F390" s="49">
        <v>9.5</v>
      </c>
      <c r="G390" s="143">
        <v>2.2200000000000002</v>
      </c>
      <c r="H390" s="51">
        <f>+Tableau1[[#This Row],[QUANTITE]]*Tableau1[[#This Row],[TARIF HT]]</f>
        <v>21.090000000000003</v>
      </c>
    </row>
    <row r="391" spans="1:8" ht="22.5" x14ac:dyDescent="0.25">
      <c r="A391" s="48" t="s">
        <v>1088</v>
      </c>
      <c r="B391" s="48">
        <v>76833</v>
      </c>
      <c r="C391" s="48" t="s">
        <v>1207</v>
      </c>
      <c r="D391" s="49" t="s">
        <v>1132</v>
      </c>
      <c r="E391" s="48" t="s">
        <v>309</v>
      </c>
      <c r="F391" s="49">
        <v>182</v>
      </c>
      <c r="G391" s="143">
        <v>1.214</v>
      </c>
      <c r="H391" s="51">
        <f>+Tableau1[[#This Row],[QUANTITE]]*Tableau1[[#This Row],[TARIF HT]]</f>
        <v>220.94800000000001</v>
      </c>
    </row>
    <row r="392" spans="1:8" ht="22.5" x14ac:dyDescent="0.25">
      <c r="A392" s="48" t="s">
        <v>796</v>
      </c>
      <c r="B392" s="48">
        <v>902286</v>
      </c>
      <c r="C392" s="48" t="s">
        <v>1207</v>
      </c>
      <c r="D392" s="49" t="s">
        <v>834</v>
      </c>
      <c r="E392" s="48" t="s">
        <v>309</v>
      </c>
      <c r="F392" s="49">
        <v>9.5</v>
      </c>
      <c r="G392" s="53">
        <v>7.6</v>
      </c>
      <c r="H392" s="51">
        <f>+Tableau1[[#This Row],[QUANTITE]]*Tableau1[[#This Row],[TARIF HT]]</f>
        <v>72.2</v>
      </c>
    </row>
    <row r="393" spans="1:8" ht="22.5" x14ac:dyDescent="0.25">
      <c r="A393" s="48" t="s">
        <v>796</v>
      </c>
      <c r="B393" s="48">
        <v>902309</v>
      </c>
      <c r="C393" s="48" t="s">
        <v>1207</v>
      </c>
      <c r="D393" s="49" t="s">
        <v>828</v>
      </c>
      <c r="E393" s="48" t="s">
        <v>309</v>
      </c>
      <c r="F393" s="49">
        <v>4.7</v>
      </c>
      <c r="G393" s="143">
        <v>9.02</v>
      </c>
      <c r="H393" s="51">
        <f>+Tableau1[[#This Row],[QUANTITE]]*Tableau1[[#This Row],[TARIF HT]]</f>
        <v>42.393999999999998</v>
      </c>
    </row>
    <row r="394" spans="1:8" ht="22.5" hidden="1" x14ac:dyDescent="0.25">
      <c r="A394" s="48" t="s">
        <v>1007</v>
      </c>
      <c r="B394" s="48">
        <v>47789</v>
      </c>
      <c r="C394" s="48" t="s">
        <v>1207</v>
      </c>
      <c r="D394" s="49" t="s">
        <v>1040</v>
      </c>
      <c r="E394" s="48" t="s">
        <v>309</v>
      </c>
      <c r="F394" s="49"/>
      <c r="G394" s="53">
        <v>6.4290000000000003</v>
      </c>
      <c r="H394" s="51">
        <f>+Tableau1[[#This Row],[QUANTITE]]*Tableau1[[#This Row],[TARIF HT]]</f>
        <v>0</v>
      </c>
    </row>
    <row r="395" spans="1:8" ht="22.5" x14ac:dyDescent="0.25">
      <c r="A395" s="48" t="s">
        <v>796</v>
      </c>
      <c r="B395" s="48">
        <v>902237</v>
      </c>
      <c r="C395" s="48" t="s">
        <v>1207</v>
      </c>
      <c r="D395" s="49" t="s">
        <v>822</v>
      </c>
      <c r="E395" s="48" t="s">
        <v>309</v>
      </c>
      <c r="F395" s="49">
        <v>7</v>
      </c>
      <c r="G395" s="143">
        <v>10.15</v>
      </c>
      <c r="H395" s="51">
        <f>+Tableau1[[#This Row],[QUANTITE]]*Tableau1[[#This Row],[TARIF HT]]</f>
        <v>71.05</v>
      </c>
    </row>
    <row r="396" spans="1:8" ht="22.5" hidden="1" x14ac:dyDescent="0.25">
      <c r="A396" s="48" t="s">
        <v>1088</v>
      </c>
      <c r="B396" s="48">
        <v>38904</v>
      </c>
      <c r="C396" s="48" t="s">
        <v>1207</v>
      </c>
      <c r="D396" s="49" t="s">
        <v>1135</v>
      </c>
      <c r="E396" s="48" t="s">
        <v>309</v>
      </c>
      <c r="F396" s="49"/>
      <c r="G396" s="53">
        <v>0.98399999999999999</v>
      </c>
      <c r="H396" s="51">
        <f>+Tableau1[[#This Row],[QUANTITE]]*Tableau1[[#This Row],[TARIF HT]]</f>
        <v>0</v>
      </c>
    </row>
    <row r="397" spans="1:8" ht="22.5" hidden="1" x14ac:dyDescent="0.25">
      <c r="A397" s="48" t="s">
        <v>1088</v>
      </c>
      <c r="B397" s="48">
        <v>71839</v>
      </c>
      <c r="C397" s="48" t="s">
        <v>1207</v>
      </c>
      <c r="D397" s="49" t="s">
        <v>1154</v>
      </c>
      <c r="E397" s="48" t="s">
        <v>316</v>
      </c>
      <c r="F397" s="49"/>
      <c r="G397" s="53">
        <v>7.9000000000000001E-2</v>
      </c>
      <c r="H397" s="51">
        <f>+Tableau1[[#This Row],[QUANTITE]]*Tableau1[[#This Row],[TARIF HT]]</f>
        <v>0</v>
      </c>
    </row>
    <row r="398" spans="1:8" ht="22.5" x14ac:dyDescent="0.25">
      <c r="A398" s="48" t="s">
        <v>796</v>
      </c>
      <c r="B398" s="48">
        <v>902306</v>
      </c>
      <c r="C398" s="48" t="s">
        <v>1207</v>
      </c>
      <c r="D398" s="49" t="s">
        <v>811</v>
      </c>
      <c r="E398" s="48" t="s">
        <v>309</v>
      </c>
      <c r="F398" s="49">
        <v>1.5</v>
      </c>
      <c r="G398" s="53">
        <v>12.2</v>
      </c>
      <c r="H398" s="51">
        <f>+Tableau1[[#This Row],[QUANTITE]]*Tableau1[[#This Row],[TARIF HT]]</f>
        <v>18.299999999999997</v>
      </c>
    </row>
    <row r="399" spans="1:8" ht="22.5" x14ac:dyDescent="0.25">
      <c r="A399" s="48" t="s">
        <v>796</v>
      </c>
      <c r="B399" s="48">
        <v>902307</v>
      </c>
      <c r="C399" s="48" t="s">
        <v>1207</v>
      </c>
      <c r="D399" s="49" t="s">
        <v>812</v>
      </c>
      <c r="E399" s="48" t="s">
        <v>309</v>
      </c>
      <c r="F399" s="49">
        <v>0.74199999999999999</v>
      </c>
      <c r="G399" s="53">
        <v>12.2</v>
      </c>
      <c r="H399" s="51">
        <f>+Tableau1[[#This Row],[QUANTITE]]*Tableau1[[#This Row],[TARIF HT]]</f>
        <v>9.0523999999999987</v>
      </c>
    </row>
    <row r="400" spans="1:8" ht="22.5" x14ac:dyDescent="0.25">
      <c r="A400" s="48" t="s">
        <v>796</v>
      </c>
      <c r="B400" s="48">
        <v>902308</v>
      </c>
      <c r="C400" s="48" t="s">
        <v>1207</v>
      </c>
      <c r="D400" s="49" t="s">
        <v>813</v>
      </c>
      <c r="E400" s="48" t="s">
        <v>309</v>
      </c>
      <c r="F400" s="49">
        <v>1.3</v>
      </c>
      <c r="G400" s="53">
        <v>12.2</v>
      </c>
      <c r="H400" s="51">
        <f>+Tableau1[[#This Row],[QUANTITE]]*Tableau1[[#This Row],[TARIF HT]]</f>
        <v>15.86</v>
      </c>
    </row>
    <row r="401" spans="1:8" ht="22.5" hidden="1" x14ac:dyDescent="0.25">
      <c r="A401" s="48" t="s">
        <v>1088</v>
      </c>
      <c r="B401" s="48">
        <v>34154</v>
      </c>
      <c r="C401" s="48" t="s">
        <v>1207</v>
      </c>
      <c r="D401" s="49" t="s">
        <v>1095</v>
      </c>
      <c r="E401" s="48" t="s">
        <v>309</v>
      </c>
      <c r="F401" s="49"/>
      <c r="G401" s="53">
        <v>13.500999999999999</v>
      </c>
      <c r="H401" s="51">
        <f>+Tableau1[[#This Row],[QUANTITE]]*Tableau1[[#This Row],[TARIF HT]]</f>
        <v>0</v>
      </c>
    </row>
    <row r="402" spans="1:8" ht="22.5" hidden="1" x14ac:dyDescent="0.25">
      <c r="A402" s="48" t="s">
        <v>1088</v>
      </c>
      <c r="B402" s="48">
        <v>70214</v>
      </c>
      <c r="C402" s="48" t="s">
        <v>1207</v>
      </c>
      <c r="D402" s="49" t="s">
        <v>1126</v>
      </c>
      <c r="E402" s="48" t="s">
        <v>309</v>
      </c>
      <c r="F402" s="49"/>
      <c r="G402" s="53">
        <v>2.1859999999999999</v>
      </c>
      <c r="H402" s="51">
        <f>+Tableau1[[#This Row],[QUANTITE]]*Tableau1[[#This Row],[TARIF HT]]</f>
        <v>0</v>
      </c>
    </row>
    <row r="403" spans="1:8" ht="22.5" hidden="1" x14ac:dyDescent="0.25">
      <c r="A403" s="48" t="s">
        <v>1088</v>
      </c>
      <c r="B403" s="48">
        <v>75485</v>
      </c>
      <c r="C403" s="48" t="s">
        <v>1207</v>
      </c>
      <c r="D403" s="49" t="s">
        <v>1108</v>
      </c>
      <c r="E403" s="48" t="s">
        <v>309</v>
      </c>
      <c r="F403" s="49"/>
      <c r="G403" s="53">
        <v>5.3849999999999998</v>
      </c>
      <c r="H403" s="51">
        <f>+Tableau1[[#This Row],[QUANTITE]]*Tableau1[[#This Row],[TARIF HT]]</f>
        <v>0</v>
      </c>
    </row>
    <row r="404" spans="1:8" ht="22.5" hidden="1" x14ac:dyDescent="0.25">
      <c r="A404" s="48" t="s">
        <v>1088</v>
      </c>
      <c r="B404" s="48">
        <v>39622</v>
      </c>
      <c r="C404" s="48" t="s">
        <v>1207</v>
      </c>
      <c r="D404" s="49" t="s">
        <v>1117</v>
      </c>
      <c r="E404" s="48" t="s">
        <v>309</v>
      </c>
      <c r="F404" s="49"/>
      <c r="G404" s="53">
        <v>4.0549999999999997</v>
      </c>
      <c r="H404" s="51">
        <f>+Tableau1[[#This Row],[QUANTITE]]*Tableau1[[#This Row],[TARIF HT]]</f>
        <v>0</v>
      </c>
    </row>
    <row r="405" spans="1:8" ht="22.5" hidden="1" x14ac:dyDescent="0.25">
      <c r="A405" s="48" t="s">
        <v>1088</v>
      </c>
      <c r="B405" s="48">
        <v>71232</v>
      </c>
      <c r="C405" s="48" t="s">
        <v>1207</v>
      </c>
      <c r="D405" s="49" t="s">
        <v>1152</v>
      </c>
      <c r="E405" s="48" t="s">
        <v>316</v>
      </c>
      <c r="F405" s="49"/>
      <c r="G405" s="53">
        <v>0.13200000000000001</v>
      </c>
      <c r="H405" s="51">
        <f>+Tableau1[[#This Row],[QUANTITE]]*Tableau1[[#This Row],[TARIF HT]]</f>
        <v>0</v>
      </c>
    </row>
    <row r="406" spans="1:8" ht="22.5" hidden="1" x14ac:dyDescent="0.25">
      <c r="A406" s="48" t="s">
        <v>1088</v>
      </c>
      <c r="B406" s="48">
        <v>76497</v>
      </c>
      <c r="C406" s="48" t="s">
        <v>1207</v>
      </c>
      <c r="D406" s="49" t="s">
        <v>1123</v>
      </c>
      <c r="E406" s="48" t="s">
        <v>309</v>
      </c>
      <c r="F406" s="49"/>
      <c r="G406" s="53">
        <v>2.9119999999999999</v>
      </c>
      <c r="H406" s="51">
        <f>+Tableau1[[#This Row],[QUANTITE]]*Tableau1[[#This Row],[TARIF HT]]</f>
        <v>0</v>
      </c>
    </row>
    <row r="407" spans="1:8" ht="22.5" x14ac:dyDescent="0.25">
      <c r="A407" s="48" t="s">
        <v>796</v>
      </c>
      <c r="B407" s="48">
        <v>902234</v>
      </c>
      <c r="C407" s="48" t="s">
        <v>1207</v>
      </c>
      <c r="D407" s="49" t="s">
        <v>833</v>
      </c>
      <c r="E407" s="48" t="s">
        <v>309</v>
      </c>
      <c r="F407" s="49">
        <v>12.5</v>
      </c>
      <c r="G407" s="53">
        <v>8.44</v>
      </c>
      <c r="H407" s="51">
        <f>+Tableau1[[#This Row],[QUANTITE]]*Tableau1[[#This Row],[TARIF HT]]</f>
        <v>105.5</v>
      </c>
    </row>
    <row r="408" spans="1:8" ht="22.5" hidden="1" x14ac:dyDescent="0.25">
      <c r="A408" s="48" t="s">
        <v>1007</v>
      </c>
      <c r="B408" s="48">
        <v>40934</v>
      </c>
      <c r="C408" s="48" t="s">
        <v>1207</v>
      </c>
      <c r="D408" s="49" t="s">
        <v>1021</v>
      </c>
      <c r="E408" s="48" t="s">
        <v>309</v>
      </c>
      <c r="F408" s="49"/>
      <c r="G408" s="53">
        <v>9.2309999999999999</v>
      </c>
      <c r="H408" s="51">
        <f>+Tableau1[[#This Row],[QUANTITE]]*Tableau1[[#This Row],[TARIF HT]]</f>
        <v>0</v>
      </c>
    </row>
    <row r="409" spans="1:8" ht="22.5" hidden="1" x14ac:dyDescent="0.25">
      <c r="A409" s="48" t="s">
        <v>1088</v>
      </c>
      <c r="B409" s="48">
        <v>38887</v>
      </c>
      <c r="C409" s="48" t="s">
        <v>1207</v>
      </c>
      <c r="D409" s="49" t="s">
        <v>1134</v>
      </c>
      <c r="E409" s="48" t="s">
        <v>309</v>
      </c>
      <c r="F409" s="49"/>
      <c r="G409" s="53">
        <v>1.024</v>
      </c>
      <c r="H409" s="51">
        <f>+Tableau1[[#This Row],[QUANTITE]]*Tableau1[[#This Row],[TARIF HT]]</f>
        <v>0</v>
      </c>
    </row>
    <row r="410" spans="1:8" ht="22.5" x14ac:dyDescent="0.25">
      <c r="A410" s="48" t="s">
        <v>796</v>
      </c>
      <c r="B410" s="48">
        <v>802003</v>
      </c>
      <c r="C410" s="48" t="s">
        <v>1207</v>
      </c>
      <c r="D410" s="49" t="s">
        <v>838</v>
      </c>
      <c r="E410" s="48" t="s">
        <v>309</v>
      </c>
      <c r="F410" s="49">
        <v>12.3</v>
      </c>
      <c r="G410" s="143">
        <v>3.8</v>
      </c>
      <c r="H410" s="51">
        <f>+Tableau1[[#This Row],[QUANTITE]]*Tableau1[[#This Row],[TARIF HT]]</f>
        <v>46.74</v>
      </c>
    </row>
    <row r="411" spans="1:8" ht="22.5" hidden="1" x14ac:dyDescent="0.25">
      <c r="A411" s="48" t="s">
        <v>1088</v>
      </c>
      <c r="B411" s="48">
        <v>30659</v>
      </c>
      <c r="C411" s="48" t="s">
        <v>1207</v>
      </c>
      <c r="D411" s="49" t="s">
        <v>1113</v>
      </c>
      <c r="E411" s="48" t="s">
        <v>309</v>
      </c>
      <c r="F411" s="49"/>
      <c r="G411" s="53">
        <v>4.96</v>
      </c>
      <c r="H411" s="51">
        <f>+Tableau1[[#This Row],[QUANTITE]]*Tableau1[[#This Row],[TARIF HT]]</f>
        <v>0</v>
      </c>
    </row>
    <row r="412" spans="1:8" ht="22.5" x14ac:dyDescent="0.25">
      <c r="A412" s="48" t="s">
        <v>796</v>
      </c>
      <c r="B412" s="48">
        <v>902276</v>
      </c>
      <c r="C412" s="48" t="s">
        <v>1207</v>
      </c>
      <c r="D412" s="49" t="s">
        <v>835</v>
      </c>
      <c r="E412" s="48" t="s">
        <v>309</v>
      </c>
      <c r="F412" s="49">
        <v>4</v>
      </c>
      <c r="G412" s="53">
        <v>9.5</v>
      </c>
      <c r="H412" s="51">
        <f>+Tableau1[[#This Row],[QUANTITE]]*Tableau1[[#This Row],[TARIF HT]]</f>
        <v>38</v>
      </c>
    </row>
    <row r="413" spans="1:8" ht="22.5" hidden="1" x14ac:dyDescent="0.25">
      <c r="A413" s="48" t="s">
        <v>1088</v>
      </c>
      <c r="B413" s="48">
        <v>73012</v>
      </c>
      <c r="C413" s="48" t="s">
        <v>1207</v>
      </c>
      <c r="D413" s="49" t="s">
        <v>1109</v>
      </c>
      <c r="E413" s="48" t="s">
        <v>309</v>
      </c>
      <c r="F413" s="49"/>
      <c r="G413" s="53">
        <v>5.3179999999999996</v>
      </c>
      <c r="H413" s="51">
        <f>+Tableau1[[#This Row],[QUANTITE]]*Tableau1[[#This Row],[TARIF HT]]</f>
        <v>0</v>
      </c>
    </row>
    <row r="414" spans="1:8" ht="22.5" x14ac:dyDescent="0.25">
      <c r="A414" s="48" t="s">
        <v>1088</v>
      </c>
      <c r="B414" s="48">
        <v>39552</v>
      </c>
      <c r="C414" s="48" t="s">
        <v>1207</v>
      </c>
      <c r="D414" s="49" t="s">
        <v>1092</v>
      </c>
      <c r="E414" s="48" t="s">
        <v>316</v>
      </c>
      <c r="F414" s="49"/>
      <c r="G414" s="143">
        <f>11.817/9</f>
        <v>1.3129999999999999</v>
      </c>
      <c r="H414" s="51">
        <f>+Tableau1[[#This Row],[QUANTITE]]*Tableau1[[#This Row],[TARIF HT]]</f>
        <v>0</v>
      </c>
    </row>
    <row r="415" spans="1:8" ht="22.5" hidden="1" x14ac:dyDescent="0.25">
      <c r="A415" s="48" t="s">
        <v>1088</v>
      </c>
      <c r="B415" s="48">
        <v>74281</v>
      </c>
      <c r="C415" s="48" t="s">
        <v>1207</v>
      </c>
      <c r="D415" s="49" t="s">
        <v>1153</v>
      </c>
      <c r="E415" s="48" t="s">
        <v>316</v>
      </c>
      <c r="F415" s="49"/>
      <c r="G415" s="53">
        <v>8.6999999999999994E-2</v>
      </c>
      <c r="H415" s="51">
        <f>+Tableau1[[#This Row],[QUANTITE]]*Tableau1[[#This Row],[TARIF HT]]</f>
        <v>0</v>
      </c>
    </row>
    <row r="416" spans="1:8" ht="22.5" hidden="1" x14ac:dyDescent="0.25">
      <c r="A416" s="48" t="s">
        <v>1088</v>
      </c>
      <c r="B416" s="48">
        <v>5419</v>
      </c>
      <c r="C416" s="48" t="s">
        <v>1207</v>
      </c>
      <c r="D416" s="49" t="s">
        <v>1145</v>
      </c>
      <c r="E416" s="48" t="s">
        <v>316</v>
      </c>
      <c r="F416" s="49"/>
      <c r="G416" s="53">
        <v>2.3559999999999999</v>
      </c>
      <c r="H416" s="51">
        <f>+Tableau1[[#This Row],[QUANTITE]]*Tableau1[[#This Row],[TARIF HT]]</f>
        <v>0</v>
      </c>
    </row>
    <row r="417" spans="1:8" ht="22.5" x14ac:dyDescent="0.25">
      <c r="A417" s="48" t="s">
        <v>796</v>
      </c>
      <c r="B417" s="48">
        <v>902277</v>
      </c>
      <c r="C417" s="48" t="s">
        <v>1207</v>
      </c>
      <c r="D417" s="49" t="s">
        <v>825</v>
      </c>
      <c r="E417" s="48" t="s">
        <v>309</v>
      </c>
      <c r="F417" s="49">
        <v>2.2999999999999998</v>
      </c>
      <c r="G417" s="53">
        <v>11.19</v>
      </c>
      <c r="H417" s="51">
        <f>+Tableau1[[#This Row],[QUANTITE]]*Tableau1[[#This Row],[TARIF HT]]</f>
        <v>25.736999999999998</v>
      </c>
    </row>
    <row r="418" spans="1:8" ht="22.5" hidden="1" x14ac:dyDescent="0.25">
      <c r="A418" s="48" t="s">
        <v>1088</v>
      </c>
      <c r="B418" s="48">
        <v>39610</v>
      </c>
      <c r="C418" s="48" t="s">
        <v>1207</v>
      </c>
      <c r="D418" s="49" t="s">
        <v>1136</v>
      </c>
      <c r="E418" s="48" t="s">
        <v>309</v>
      </c>
      <c r="F418" s="49"/>
      <c r="G418" s="53">
        <v>0.95799999999999996</v>
      </c>
      <c r="H418" s="51">
        <f>+Tableau1[[#This Row],[QUANTITE]]*Tableau1[[#This Row],[TARIF HT]]</f>
        <v>0</v>
      </c>
    </row>
    <row r="419" spans="1:8" ht="22.5" x14ac:dyDescent="0.25">
      <c r="A419" s="48" t="s">
        <v>1088</v>
      </c>
      <c r="B419" s="48">
        <v>35749</v>
      </c>
      <c r="C419" s="48" t="s">
        <v>1207</v>
      </c>
      <c r="D419" s="49" t="s">
        <v>1127</v>
      </c>
      <c r="E419" s="48" t="s">
        <v>309</v>
      </c>
      <c r="F419" s="49">
        <v>18</v>
      </c>
      <c r="G419" s="143">
        <v>1.9590000000000001</v>
      </c>
      <c r="H419" s="51">
        <f>+Tableau1[[#This Row],[QUANTITE]]*Tableau1[[#This Row],[TARIF HT]]</f>
        <v>35.262</v>
      </c>
    </row>
    <row r="420" spans="1:8" ht="22.5" x14ac:dyDescent="0.25">
      <c r="A420" s="48" t="s">
        <v>796</v>
      </c>
      <c r="B420" s="48">
        <v>902311</v>
      </c>
      <c r="C420" s="48" t="s">
        <v>1207</v>
      </c>
      <c r="D420" s="49" t="s">
        <v>1317</v>
      </c>
      <c r="E420" s="48" t="s">
        <v>309</v>
      </c>
      <c r="F420" s="49">
        <v>11.4</v>
      </c>
      <c r="G420" s="143">
        <v>10.7</v>
      </c>
      <c r="H420" s="51">
        <f>+Tableau1[[#This Row],[QUANTITE]]*Tableau1[[#This Row],[TARIF HT]]</f>
        <v>121.97999999999999</v>
      </c>
    </row>
    <row r="421" spans="1:8" ht="22.5" hidden="1" x14ac:dyDescent="0.25">
      <c r="A421" s="48" t="s">
        <v>1088</v>
      </c>
      <c r="B421" s="48">
        <v>38471</v>
      </c>
      <c r="C421" s="48" t="s">
        <v>1207</v>
      </c>
      <c r="D421" s="49" t="s">
        <v>1114</v>
      </c>
      <c r="E421" s="48" t="s">
        <v>309</v>
      </c>
      <c r="F421" s="49"/>
      <c r="G421" s="53">
        <v>4.26</v>
      </c>
      <c r="H421" s="51">
        <f>+Tableau1[[#This Row],[QUANTITE]]*Tableau1[[#This Row],[TARIF HT]]</f>
        <v>0</v>
      </c>
    </row>
    <row r="422" spans="1:8" ht="22.5" x14ac:dyDescent="0.25">
      <c r="A422" s="48" t="s">
        <v>796</v>
      </c>
      <c r="B422" s="48">
        <v>902152</v>
      </c>
      <c r="C422" s="48" t="s">
        <v>1207</v>
      </c>
      <c r="D422" s="49" t="s">
        <v>831</v>
      </c>
      <c r="E422" s="48" t="s">
        <v>309</v>
      </c>
      <c r="F422" s="49">
        <v>26.2</v>
      </c>
      <c r="G422" s="143">
        <v>9</v>
      </c>
      <c r="H422" s="51">
        <f>+Tableau1[[#This Row],[QUANTITE]]*Tableau1[[#This Row],[TARIF HT]]</f>
        <v>235.79999999999998</v>
      </c>
    </row>
    <row r="423" spans="1:8" ht="22.5" hidden="1" x14ac:dyDescent="0.25">
      <c r="A423" s="48" t="s">
        <v>1088</v>
      </c>
      <c r="B423" s="48">
        <v>35547</v>
      </c>
      <c r="C423" s="48" t="s">
        <v>1207</v>
      </c>
      <c r="D423" s="49" t="s">
        <v>1129</v>
      </c>
      <c r="E423" s="48" t="s">
        <v>309</v>
      </c>
      <c r="F423" s="49"/>
      <c r="G423" s="53">
        <v>1.2909999999999999</v>
      </c>
      <c r="H423" s="51">
        <f>+Tableau1[[#This Row],[QUANTITE]]*Tableau1[[#This Row],[TARIF HT]]</f>
        <v>0</v>
      </c>
    </row>
    <row r="424" spans="1:8" ht="22.5" hidden="1" x14ac:dyDescent="0.25">
      <c r="A424" s="48" t="s">
        <v>1088</v>
      </c>
      <c r="B424" s="48">
        <v>71597</v>
      </c>
      <c r="C424" s="48" t="s">
        <v>1207</v>
      </c>
      <c r="D424" s="49" t="s">
        <v>1128</v>
      </c>
      <c r="E424" s="48" t="s">
        <v>309</v>
      </c>
      <c r="F424" s="49"/>
      <c r="G424" s="53">
        <v>1.6240000000000001</v>
      </c>
      <c r="H424" s="51">
        <f>+Tableau1[[#This Row],[QUANTITE]]*Tableau1[[#This Row],[TARIF HT]]</f>
        <v>0</v>
      </c>
    </row>
    <row r="425" spans="1:8" ht="22.5" hidden="1" x14ac:dyDescent="0.25">
      <c r="A425" s="48" t="s">
        <v>1088</v>
      </c>
      <c r="B425" s="48">
        <v>74531</v>
      </c>
      <c r="C425" s="48" t="s">
        <v>1207</v>
      </c>
      <c r="D425" s="49" t="s">
        <v>1110</v>
      </c>
      <c r="E425" s="48" t="s">
        <v>309</v>
      </c>
      <c r="F425" s="49"/>
      <c r="G425" s="53">
        <v>5.2750000000000004</v>
      </c>
      <c r="H425" s="51">
        <f>+Tableau1[[#This Row],[QUANTITE]]*Tableau1[[#This Row],[TARIF HT]]</f>
        <v>0</v>
      </c>
    </row>
    <row r="426" spans="1:8" ht="22.5" x14ac:dyDescent="0.25">
      <c r="A426" s="48" t="s">
        <v>1088</v>
      </c>
      <c r="B426" s="48">
        <v>74532</v>
      </c>
      <c r="C426" s="48" t="s">
        <v>1207</v>
      </c>
      <c r="D426" s="49" t="s">
        <v>1106</v>
      </c>
      <c r="E426" s="48" t="s">
        <v>309</v>
      </c>
      <c r="F426" s="49">
        <v>1</v>
      </c>
      <c r="G426" s="143">
        <v>6.165</v>
      </c>
      <c r="H426" s="51">
        <f>+Tableau1[[#This Row],[QUANTITE]]*Tableau1[[#This Row],[TARIF HT]]</f>
        <v>6.165</v>
      </c>
    </row>
    <row r="427" spans="1:8" ht="22.5" hidden="1" x14ac:dyDescent="0.25">
      <c r="A427" s="48" t="s">
        <v>1088</v>
      </c>
      <c r="B427" s="48">
        <v>38766</v>
      </c>
      <c r="C427" s="48" t="s">
        <v>1207</v>
      </c>
      <c r="D427" s="49" t="s">
        <v>1143</v>
      </c>
      <c r="E427" s="48" t="s">
        <v>316</v>
      </c>
      <c r="F427" s="49"/>
      <c r="G427" s="53">
        <v>2.488</v>
      </c>
      <c r="H427" s="51">
        <f>+Tableau1[[#This Row],[QUANTITE]]*Tableau1[[#This Row],[TARIF HT]]</f>
        <v>0</v>
      </c>
    </row>
    <row r="428" spans="1:8" ht="22.5" x14ac:dyDescent="0.25">
      <c r="A428" s="48" t="s">
        <v>796</v>
      </c>
      <c r="B428" s="48">
        <v>902188</v>
      </c>
      <c r="C428" s="48" t="s">
        <v>1207</v>
      </c>
      <c r="D428" s="49" t="s">
        <v>837</v>
      </c>
      <c r="E428" s="48" t="s">
        <v>309</v>
      </c>
      <c r="F428" s="49">
        <v>7.2</v>
      </c>
      <c r="G428" s="53">
        <v>5.48</v>
      </c>
      <c r="H428" s="51">
        <f>+Tableau1[[#This Row],[QUANTITE]]*Tableau1[[#This Row],[TARIF HT]]</f>
        <v>39.456000000000003</v>
      </c>
    </row>
    <row r="429" spans="1:8" ht="22.5" hidden="1" x14ac:dyDescent="0.25">
      <c r="A429" s="48" t="s">
        <v>1007</v>
      </c>
      <c r="B429" s="48">
        <v>41166</v>
      </c>
      <c r="C429" s="48" t="s">
        <v>1207</v>
      </c>
      <c r="D429" s="49" t="s">
        <v>1053</v>
      </c>
      <c r="E429" s="48" t="s">
        <v>309</v>
      </c>
      <c r="F429" s="49"/>
      <c r="G429" s="53">
        <v>4.2969999999999997</v>
      </c>
      <c r="H429" s="51">
        <f>+Tableau1[[#This Row],[QUANTITE]]*Tableau1[[#This Row],[TARIF HT]]</f>
        <v>0</v>
      </c>
    </row>
    <row r="430" spans="1:8" ht="22.5" hidden="1" x14ac:dyDescent="0.25">
      <c r="A430" s="48" t="s">
        <v>1007</v>
      </c>
      <c r="B430" s="48">
        <v>49693</v>
      </c>
      <c r="C430" s="48" t="s">
        <v>1207</v>
      </c>
      <c r="D430" s="49" t="s">
        <v>1051</v>
      </c>
      <c r="E430" s="48" t="s">
        <v>309</v>
      </c>
      <c r="F430" s="49"/>
      <c r="G430" s="53">
        <v>4.7640000000000002</v>
      </c>
      <c r="H430" s="51">
        <f>+Tableau1[[#This Row],[QUANTITE]]*Tableau1[[#This Row],[TARIF HT]]</f>
        <v>0</v>
      </c>
    </row>
    <row r="431" spans="1:8" ht="22.5" hidden="1" x14ac:dyDescent="0.25">
      <c r="A431" s="48" t="s">
        <v>1007</v>
      </c>
      <c r="B431" s="48">
        <v>45636</v>
      </c>
      <c r="C431" s="48" t="s">
        <v>1207</v>
      </c>
      <c r="D431" s="49" t="s">
        <v>1023</v>
      </c>
      <c r="E431" s="48" t="s">
        <v>309</v>
      </c>
      <c r="F431" s="49"/>
      <c r="G431" s="53">
        <v>8.7910000000000004</v>
      </c>
      <c r="H431" s="51">
        <f>+Tableau1[[#This Row],[QUANTITE]]*Tableau1[[#This Row],[TARIF HT]]</f>
        <v>0</v>
      </c>
    </row>
    <row r="432" spans="1:8" ht="22.5" x14ac:dyDescent="0.25">
      <c r="A432" s="48" t="s">
        <v>796</v>
      </c>
      <c r="B432" s="48">
        <v>902207</v>
      </c>
      <c r="C432" s="48" t="s">
        <v>1207</v>
      </c>
      <c r="D432" s="49" t="s">
        <v>826</v>
      </c>
      <c r="E432" s="48" t="s">
        <v>309</v>
      </c>
      <c r="F432" s="49">
        <v>5.5</v>
      </c>
      <c r="G432" s="53">
        <v>9.5</v>
      </c>
      <c r="H432" s="51">
        <f>+Tableau1[[#This Row],[QUANTITE]]*Tableau1[[#This Row],[TARIF HT]]</f>
        <v>52.25</v>
      </c>
    </row>
    <row r="433" spans="1:8" ht="22.5" x14ac:dyDescent="0.25">
      <c r="A433" s="48" t="s">
        <v>796</v>
      </c>
      <c r="B433" s="48">
        <v>902287</v>
      </c>
      <c r="C433" s="48" t="s">
        <v>1207</v>
      </c>
      <c r="D433" s="49" t="s">
        <v>799</v>
      </c>
      <c r="E433" s="48" t="s">
        <v>309</v>
      </c>
      <c r="F433" s="49">
        <v>6.585</v>
      </c>
      <c r="G433" s="53">
        <v>28.3</v>
      </c>
      <c r="H433" s="51">
        <f>+Tableau1[[#This Row],[QUANTITE]]*Tableau1[[#This Row],[TARIF HT]]</f>
        <v>186.35550000000001</v>
      </c>
    </row>
    <row r="434" spans="1:8" ht="22.5" hidden="1" x14ac:dyDescent="0.25">
      <c r="A434" s="48" t="s">
        <v>1007</v>
      </c>
      <c r="B434" s="48">
        <v>45767</v>
      </c>
      <c r="C434" s="48" t="s">
        <v>1207</v>
      </c>
      <c r="D434" s="49" t="s">
        <v>1013</v>
      </c>
      <c r="E434" s="48" t="s">
        <v>309</v>
      </c>
      <c r="F434" s="49"/>
      <c r="G434" s="53">
        <v>16.48</v>
      </c>
      <c r="H434" s="51">
        <f>+Tableau1[[#This Row],[QUANTITE]]*Tableau1[[#This Row],[TARIF HT]]</f>
        <v>0</v>
      </c>
    </row>
    <row r="435" spans="1:8" ht="22.5" x14ac:dyDescent="0.25">
      <c r="A435" s="48" t="s">
        <v>1007</v>
      </c>
      <c r="B435" s="48">
        <v>42427</v>
      </c>
      <c r="C435" s="48" t="s">
        <v>1207</v>
      </c>
      <c r="D435" s="49" t="s">
        <v>1050</v>
      </c>
      <c r="E435" s="48" t="s">
        <v>309</v>
      </c>
      <c r="F435" s="49">
        <v>5</v>
      </c>
      <c r="G435" s="143">
        <v>8.33</v>
      </c>
      <c r="H435" s="51">
        <f>+Tableau1[[#This Row],[QUANTITE]]*Tableau1[[#This Row],[TARIF HT]]</f>
        <v>41.65</v>
      </c>
    </row>
    <row r="436" spans="1:8" ht="22.5" hidden="1" x14ac:dyDescent="0.25">
      <c r="A436" s="48" t="s">
        <v>1088</v>
      </c>
      <c r="B436" s="48">
        <v>30714</v>
      </c>
      <c r="C436" s="48" t="s">
        <v>1207</v>
      </c>
      <c r="D436" s="49" t="s">
        <v>1111</v>
      </c>
      <c r="E436" s="48" t="s">
        <v>309</v>
      </c>
      <c r="F436" s="49"/>
      <c r="G436" s="53">
        <v>5.0549999999999997</v>
      </c>
      <c r="H436" s="51">
        <f>+Tableau1[[#This Row],[QUANTITE]]*Tableau1[[#This Row],[TARIF HT]]</f>
        <v>0</v>
      </c>
    </row>
    <row r="437" spans="1:8" ht="22.5" hidden="1" x14ac:dyDescent="0.25">
      <c r="A437" s="48" t="s">
        <v>1007</v>
      </c>
      <c r="B437" s="48">
        <v>41164</v>
      </c>
      <c r="C437" s="48" t="s">
        <v>1207</v>
      </c>
      <c r="D437" s="49" t="s">
        <v>1052</v>
      </c>
      <c r="E437" s="48" t="s">
        <v>309</v>
      </c>
      <c r="F437" s="49"/>
      <c r="G437" s="53">
        <v>4.3979999999999997</v>
      </c>
      <c r="H437" s="51">
        <f>+Tableau1[[#This Row],[QUANTITE]]*Tableau1[[#This Row],[TARIF HT]]</f>
        <v>0</v>
      </c>
    </row>
    <row r="438" spans="1:8" ht="22.5" hidden="1" x14ac:dyDescent="0.25">
      <c r="A438" s="48" t="s">
        <v>1007</v>
      </c>
      <c r="B438" s="48">
        <v>41615</v>
      </c>
      <c r="C438" s="48" t="s">
        <v>1207</v>
      </c>
      <c r="D438" s="49" t="s">
        <v>1045</v>
      </c>
      <c r="E438" s="48" t="s">
        <v>309</v>
      </c>
      <c r="F438" s="49"/>
      <c r="G438" s="53">
        <v>5.68</v>
      </c>
      <c r="H438" s="51">
        <f>+Tableau1[[#This Row],[QUANTITE]]*Tableau1[[#This Row],[TARIF HT]]</f>
        <v>0</v>
      </c>
    </row>
    <row r="439" spans="1:8" ht="22.5" hidden="1" x14ac:dyDescent="0.25">
      <c r="A439" s="48" t="s">
        <v>1007</v>
      </c>
      <c r="B439" s="48">
        <v>41483</v>
      </c>
      <c r="C439" s="48" t="s">
        <v>1207</v>
      </c>
      <c r="D439" s="49" t="s">
        <v>1018</v>
      </c>
      <c r="E439" s="48" t="s">
        <v>309</v>
      </c>
      <c r="F439" s="49"/>
      <c r="G439" s="53">
        <v>10.52</v>
      </c>
      <c r="H439" s="51">
        <f>+Tableau1[[#This Row],[QUANTITE]]*Tableau1[[#This Row],[TARIF HT]]</f>
        <v>0</v>
      </c>
    </row>
    <row r="440" spans="1:8" ht="22.5" hidden="1" x14ac:dyDescent="0.25">
      <c r="A440" s="48" t="s">
        <v>1088</v>
      </c>
      <c r="B440" s="48">
        <v>70229</v>
      </c>
      <c r="C440" s="48" t="s">
        <v>1207</v>
      </c>
      <c r="D440" s="49" t="s">
        <v>1100</v>
      </c>
      <c r="E440" s="48" t="s">
        <v>309</v>
      </c>
      <c r="F440" s="49"/>
      <c r="G440" s="53">
        <v>7.3630000000000004</v>
      </c>
      <c r="H440" s="51">
        <f>+Tableau1[[#This Row],[QUANTITE]]*Tableau1[[#This Row],[TARIF HT]]</f>
        <v>0</v>
      </c>
    </row>
    <row r="441" spans="1:8" ht="22.5" hidden="1" x14ac:dyDescent="0.25">
      <c r="A441" s="48" t="s">
        <v>1088</v>
      </c>
      <c r="B441" s="48">
        <v>74292</v>
      </c>
      <c r="C441" s="48" t="s">
        <v>1207</v>
      </c>
      <c r="D441" s="49" t="s">
        <v>1107</v>
      </c>
      <c r="E441" s="48" t="s">
        <v>309</v>
      </c>
      <c r="F441" s="49"/>
      <c r="G441" s="53">
        <v>5.6589999999999998</v>
      </c>
      <c r="H441" s="51">
        <f>+Tableau1[[#This Row],[QUANTITE]]*Tableau1[[#This Row],[TARIF HT]]</f>
        <v>0</v>
      </c>
    </row>
    <row r="442" spans="1:8" ht="22.5" hidden="1" x14ac:dyDescent="0.25">
      <c r="A442" s="48" t="s">
        <v>1007</v>
      </c>
      <c r="B442" s="48">
        <v>41002</v>
      </c>
      <c r="C442" s="48" t="s">
        <v>1207</v>
      </c>
      <c r="D442" s="49" t="s">
        <v>1037</v>
      </c>
      <c r="E442" s="48" t="s">
        <v>309</v>
      </c>
      <c r="F442" s="49"/>
      <c r="G442" s="53">
        <v>6.5380000000000003</v>
      </c>
      <c r="H442" s="51">
        <f>+Tableau1[[#This Row],[QUANTITE]]*Tableau1[[#This Row],[TARIF HT]]</f>
        <v>0</v>
      </c>
    </row>
    <row r="443" spans="1:8" ht="22.5" hidden="1" x14ac:dyDescent="0.25">
      <c r="A443" s="48" t="s">
        <v>1088</v>
      </c>
      <c r="B443" s="48">
        <v>41002</v>
      </c>
      <c r="C443" s="48" t="s">
        <v>1207</v>
      </c>
      <c r="D443" s="49" t="s">
        <v>1037</v>
      </c>
      <c r="E443" s="48" t="s">
        <v>309</v>
      </c>
      <c r="F443" s="49"/>
      <c r="G443" s="53">
        <v>6.5380000000000003</v>
      </c>
      <c r="H443" s="51">
        <f>+Tableau1[[#This Row],[QUANTITE]]*Tableau1[[#This Row],[TARIF HT]]</f>
        <v>0</v>
      </c>
    </row>
    <row r="444" spans="1:8" ht="22.5" hidden="1" x14ac:dyDescent="0.25">
      <c r="A444" s="48" t="s">
        <v>1007</v>
      </c>
      <c r="B444" s="48">
        <v>42223</v>
      </c>
      <c r="C444" s="48" t="s">
        <v>1207</v>
      </c>
      <c r="D444" s="49" t="s">
        <v>1038</v>
      </c>
      <c r="E444" s="48" t="s">
        <v>309</v>
      </c>
      <c r="F444" s="49"/>
      <c r="G444" s="53">
        <v>6.5380000000000003</v>
      </c>
      <c r="H444" s="51">
        <f>+Tableau1[[#This Row],[QUANTITE]]*Tableau1[[#This Row],[TARIF HT]]</f>
        <v>0</v>
      </c>
    </row>
    <row r="445" spans="1:8" ht="22.5" hidden="1" x14ac:dyDescent="0.25">
      <c r="A445" s="48" t="s">
        <v>1088</v>
      </c>
      <c r="B445" s="48">
        <v>79002</v>
      </c>
      <c r="C445" s="48" t="s">
        <v>1207</v>
      </c>
      <c r="D445" s="49" t="s">
        <v>1096</v>
      </c>
      <c r="E445" s="48" t="s">
        <v>309</v>
      </c>
      <c r="F445" s="49"/>
      <c r="G445" s="53">
        <v>12.547000000000001</v>
      </c>
      <c r="H445" s="51">
        <f>+Tableau1[[#This Row],[QUANTITE]]*Tableau1[[#This Row],[TARIF HT]]</f>
        <v>0</v>
      </c>
    </row>
    <row r="446" spans="1:8" ht="22.5" hidden="1" x14ac:dyDescent="0.25">
      <c r="A446" s="48" t="s">
        <v>1088</v>
      </c>
      <c r="B446" s="48">
        <v>36400</v>
      </c>
      <c r="C446" s="48" t="s">
        <v>1207</v>
      </c>
      <c r="D446" s="49" t="s">
        <v>1140</v>
      </c>
      <c r="E446" s="48" t="s">
        <v>316</v>
      </c>
      <c r="F446" s="49"/>
      <c r="G446" s="53">
        <v>4.835</v>
      </c>
      <c r="H446" s="51">
        <f>+Tableau1[[#This Row],[QUANTITE]]*Tableau1[[#This Row],[TARIF HT]]</f>
        <v>0</v>
      </c>
    </row>
    <row r="447" spans="1:8" ht="22.5" hidden="1" x14ac:dyDescent="0.25">
      <c r="A447" s="48" t="s">
        <v>1088</v>
      </c>
      <c r="B447" s="48">
        <v>5379</v>
      </c>
      <c r="C447" s="48" t="s">
        <v>1207</v>
      </c>
      <c r="D447" s="49" t="s">
        <v>1138</v>
      </c>
      <c r="E447" s="48" t="s">
        <v>316</v>
      </c>
      <c r="F447" s="49"/>
      <c r="G447" s="53">
        <v>5.0659999999999998</v>
      </c>
      <c r="H447" s="51">
        <f>+Tableau1[[#This Row],[QUANTITE]]*Tableau1[[#This Row],[TARIF HT]]</f>
        <v>0</v>
      </c>
    </row>
    <row r="448" spans="1:8" ht="22.5" hidden="1" x14ac:dyDescent="0.25">
      <c r="A448" s="48" t="s">
        <v>1088</v>
      </c>
      <c r="B448" s="48">
        <v>36413</v>
      </c>
      <c r="C448" s="48" t="s">
        <v>1207</v>
      </c>
      <c r="D448" s="49" t="s">
        <v>1137</v>
      </c>
      <c r="E448" s="48" t="s">
        <v>316</v>
      </c>
      <c r="F448" s="49"/>
      <c r="G448" s="53">
        <v>6.98</v>
      </c>
      <c r="H448" s="51">
        <f>+Tableau1[[#This Row],[QUANTITE]]*Tableau1[[#This Row],[TARIF HT]]</f>
        <v>0</v>
      </c>
    </row>
    <row r="449" spans="1:8" ht="22.5" hidden="1" x14ac:dyDescent="0.25">
      <c r="A449" s="48" t="s">
        <v>1088</v>
      </c>
      <c r="B449" s="48">
        <v>6872</v>
      </c>
      <c r="C449" s="48" t="s">
        <v>1207</v>
      </c>
      <c r="D449" s="49" t="s">
        <v>1146</v>
      </c>
      <c r="E449" s="48" t="s">
        <v>316</v>
      </c>
      <c r="F449" s="49"/>
      <c r="G449" s="53">
        <v>1.0309999999999999</v>
      </c>
      <c r="H449" s="51">
        <f>+Tableau1[[#This Row],[QUANTITE]]*Tableau1[[#This Row],[TARIF HT]]</f>
        <v>0</v>
      </c>
    </row>
    <row r="450" spans="1:8" ht="22.5" x14ac:dyDescent="0.25">
      <c r="A450" s="48" t="s">
        <v>796</v>
      </c>
      <c r="B450" s="48">
        <v>902240</v>
      </c>
      <c r="C450" s="48" t="s">
        <v>1207</v>
      </c>
      <c r="D450" s="49" t="s">
        <v>805</v>
      </c>
      <c r="E450" s="48" t="s">
        <v>309</v>
      </c>
      <c r="F450" s="49">
        <v>7.75</v>
      </c>
      <c r="G450" s="53">
        <v>17.89</v>
      </c>
      <c r="H450" s="51">
        <f>+Tableau1[[#This Row],[QUANTITE]]*Tableau1[[#This Row],[TARIF HT]]</f>
        <v>138.64750000000001</v>
      </c>
    </row>
    <row r="451" spans="1:8" ht="22.5" x14ac:dyDescent="0.25">
      <c r="A451" s="48" t="s">
        <v>796</v>
      </c>
      <c r="B451" s="48">
        <v>902310</v>
      </c>
      <c r="C451" s="48" t="s">
        <v>1207</v>
      </c>
      <c r="D451" s="49" t="s">
        <v>810</v>
      </c>
      <c r="E451" s="48" t="s">
        <v>309</v>
      </c>
      <c r="F451" s="49">
        <v>10.7</v>
      </c>
      <c r="G451" s="53">
        <v>12.7</v>
      </c>
      <c r="H451" s="51">
        <f>+Tableau1[[#This Row],[QUANTITE]]*Tableau1[[#This Row],[TARIF HT]]</f>
        <v>135.88999999999999</v>
      </c>
    </row>
    <row r="452" spans="1:8" ht="22.5" hidden="1" x14ac:dyDescent="0.25">
      <c r="A452" s="48" t="s">
        <v>1007</v>
      </c>
      <c r="B452" s="48">
        <v>49143</v>
      </c>
      <c r="C452" s="48" t="s">
        <v>1207</v>
      </c>
      <c r="D452" s="49" t="s">
        <v>1031</v>
      </c>
      <c r="E452" s="48" t="s">
        <v>309</v>
      </c>
      <c r="F452" s="49"/>
      <c r="G452" s="53">
        <v>7.4729999999999999</v>
      </c>
      <c r="H452" s="51">
        <f>+Tableau1[[#This Row],[QUANTITE]]*Tableau1[[#This Row],[TARIF HT]]</f>
        <v>0</v>
      </c>
    </row>
    <row r="453" spans="1:8" ht="22.5" x14ac:dyDescent="0.25">
      <c r="A453" s="48" t="s">
        <v>796</v>
      </c>
      <c r="B453" s="48">
        <v>132077</v>
      </c>
      <c r="C453" s="48" t="s">
        <v>1207</v>
      </c>
      <c r="D453" s="49" t="s">
        <v>802</v>
      </c>
      <c r="E453" s="48" t="s">
        <v>309</v>
      </c>
      <c r="F453" s="49">
        <v>2.9460000000000002</v>
      </c>
      <c r="G453" s="143">
        <v>19.3</v>
      </c>
      <c r="H453" s="51">
        <f>+Tableau1[[#This Row],[QUANTITE]]*Tableau1[[#This Row],[TARIF HT]]</f>
        <v>56.857800000000005</v>
      </c>
    </row>
    <row r="454" spans="1:8" ht="22.5" hidden="1" x14ac:dyDescent="0.25">
      <c r="A454" s="48" t="s">
        <v>1088</v>
      </c>
      <c r="B454" s="48">
        <v>4483</v>
      </c>
      <c r="C454" s="48" t="s">
        <v>1207</v>
      </c>
      <c r="D454" s="49" t="s">
        <v>1112</v>
      </c>
      <c r="E454" s="48" t="s">
        <v>309</v>
      </c>
      <c r="F454" s="49"/>
      <c r="G454" s="53">
        <v>4.9980000000000002</v>
      </c>
      <c r="H454" s="51">
        <f>+Tableau1[[#This Row],[QUANTITE]]*Tableau1[[#This Row],[TARIF HT]]</f>
        <v>0</v>
      </c>
    </row>
    <row r="455" spans="1:8" ht="22.5" hidden="1" x14ac:dyDescent="0.25">
      <c r="A455" s="138"/>
      <c r="B455" s="138"/>
      <c r="C455" s="138"/>
      <c r="D455" s="139"/>
      <c r="E455" s="138"/>
      <c r="F455" s="140"/>
      <c r="G455" s="141"/>
      <c r="H455" s="141">
        <f>Tableau1[[#This Row],[TARIF HT]]*Tableau1[[#This Row],[QUANTITE]]</f>
        <v>0</v>
      </c>
    </row>
    <row r="456" spans="1:8" ht="22.5" hidden="1" x14ac:dyDescent="0.25">
      <c r="A456" s="138"/>
      <c r="B456" s="138"/>
      <c r="C456" s="138"/>
      <c r="D456" s="139"/>
      <c r="E456" s="138"/>
      <c r="F456" s="140"/>
      <c r="G456" s="141"/>
      <c r="H456" s="141">
        <f>Tableau1[[#This Row],[TARIF HT]]*Tableau1[[#This Row],[QUANTITE]]</f>
        <v>0</v>
      </c>
    </row>
    <row r="457" spans="1:8" ht="22.5" x14ac:dyDescent="0.25">
      <c r="A457" s="48" t="s">
        <v>9</v>
      </c>
      <c r="B457" s="48"/>
      <c r="C457" s="48"/>
      <c r="D457" s="49"/>
      <c r="E457" s="48"/>
      <c r="F457" s="50"/>
      <c r="G457" s="79"/>
      <c r="H457" s="79">
        <f>SUBTOTAL(109,Tableau1[VALORISATION])</f>
        <v>10433.974778000002</v>
      </c>
    </row>
  </sheetData>
  <mergeCells count="3">
    <mergeCell ref="A1:D1"/>
    <mergeCell ref="E5:F7"/>
    <mergeCell ref="E12:F14"/>
  </mergeCells>
  <phoneticPr fontId="19" type="noConversion"/>
  <pageMargins left="0.23622047244094491" right="0.23622047244094491" top="0.74803149606299213" bottom="0.74803149606299213" header="0.31496062992125984" footer="0.31496062992125984"/>
  <pageSetup paperSize="9" scale="40" fitToHeight="0" orientation="portrait" r:id="rId1"/>
  <headerFooter>
    <oddHeader>&amp;LSEPTEMBRE  2022&amp;CSALON DE PROVENCE&amp;R&amp;P</oddHeader>
    <oddFooter>&amp;C&amp;Z&amp;F</oddFooter>
  </headerFooter>
  <drawing r:id="rId2"/>
  <legacyDrawing r:id="rId3"/>
  <controls>
    <mc:AlternateContent xmlns:mc="http://schemas.openxmlformats.org/markup-compatibility/2006">
      <mc:Choice Requires="x14">
        <control shapeId="2050" r:id="rId4" name="ListBox1">
          <controlPr defaultSize="0" autoLine="0" autoPict="0" r:id="rId5">
            <anchor moveWithCells="1">
              <from>
                <xdr:col>6</xdr:col>
                <xdr:colOff>142875</xdr:colOff>
                <xdr:row>1</xdr:row>
                <xdr:rowOff>0</xdr:rowOff>
              </from>
              <to>
                <xdr:col>7</xdr:col>
                <xdr:colOff>2076450</xdr:colOff>
                <xdr:row>9</xdr:row>
                <xdr:rowOff>152400</xdr:rowOff>
              </to>
            </anchor>
          </controlPr>
        </control>
      </mc:Choice>
      <mc:Fallback>
        <control shapeId="2050" r:id="rId4" name="ListBox1"/>
      </mc:Fallback>
    </mc:AlternateContent>
    <mc:AlternateContent xmlns:mc="http://schemas.openxmlformats.org/markup-compatibility/2006">
      <mc:Choice Requires="x14">
        <control shapeId="2049" r:id="rId6" name="TextBox1">
          <controlPr defaultSize="0" autoLine="0" autoPict="0" r:id="rId7">
            <anchor moveWithCells="1">
              <from>
                <xdr:col>4</xdr:col>
                <xdr:colOff>95250</xdr:colOff>
                <xdr:row>1</xdr:row>
                <xdr:rowOff>57150</xdr:rowOff>
              </from>
              <to>
                <xdr:col>5</xdr:col>
                <xdr:colOff>790575</xdr:colOff>
                <xdr:row>2</xdr:row>
                <xdr:rowOff>228600</xdr:rowOff>
              </to>
            </anchor>
          </controlPr>
        </control>
      </mc:Choice>
      <mc:Fallback>
        <control shapeId="2049" r:id="rId6" name="TextBox1"/>
      </mc:Fallback>
    </mc:AlternateContent>
  </controls>
  <tableParts count="1">
    <tablePart r:id="rId8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9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H125"/>
  <sheetViews>
    <sheetView zoomScale="70" zoomScaleNormal="70" workbookViewId="0">
      <selection activeCell="D60" sqref="D60"/>
    </sheetView>
  </sheetViews>
  <sheetFormatPr baseColWidth="10" defaultRowHeight="15" x14ac:dyDescent="0.25"/>
  <cols>
    <col min="1" max="1" width="27.42578125" customWidth="1"/>
    <col min="2" max="2" width="20" bestFit="1" customWidth="1"/>
    <col min="3" max="3" width="32.42578125" bestFit="1" customWidth="1"/>
    <col min="4" max="4" width="97.42578125" bestFit="1" customWidth="1"/>
    <col min="5" max="5" width="63.42578125" bestFit="1" customWidth="1"/>
    <col min="6" max="6" width="15.42578125" bestFit="1" customWidth="1"/>
    <col min="7" max="7" width="16.85546875" bestFit="1" customWidth="1"/>
    <col min="8" max="8" width="21.5703125" hidden="1" customWidth="1"/>
  </cols>
  <sheetData>
    <row r="1" spans="1:8" ht="22.5" x14ac:dyDescent="0.3">
      <c r="A1" s="64" t="s">
        <v>302</v>
      </c>
    </row>
    <row r="2" spans="1:8" ht="18" x14ac:dyDescent="0.25">
      <c r="A2" s="55" t="s">
        <v>3</v>
      </c>
      <c r="B2" s="55" t="s">
        <v>1</v>
      </c>
      <c r="C2" s="31" t="s">
        <v>0</v>
      </c>
      <c r="D2" s="31" t="s">
        <v>14</v>
      </c>
      <c r="E2" s="56" t="s">
        <v>7</v>
      </c>
      <c r="F2" s="24" t="s">
        <v>5</v>
      </c>
      <c r="G2" s="24" t="s">
        <v>8</v>
      </c>
      <c r="H2" s="24" t="s">
        <v>6</v>
      </c>
    </row>
    <row r="3" spans="1:8" ht="29.45" customHeight="1" x14ac:dyDescent="0.25">
      <c r="A3" s="57" t="s">
        <v>1158</v>
      </c>
      <c r="B3" s="57">
        <v>1151</v>
      </c>
      <c r="C3" s="57" t="s">
        <v>1159</v>
      </c>
      <c r="D3" s="57" t="s">
        <v>421</v>
      </c>
      <c r="E3" s="57" t="s">
        <v>309</v>
      </c>
      <c r="F3" s="61"/>
      <c r="G3" s="63">
        <v>0</v>
      </c>
      <c r="H3" s="63"/>
    </row>
    <row r="4" spans="1:8" ht="29.45" customHeight="1" x14ac:dyDescent="0.25">
      <c r="A4" s="48" t="s">
        <v>1158</v>
      </c>
      <c r="B4" s="48">
        <v>1152</v>
      </c>
      <c r="C4" s="48" t="s">
        <v>1159</v>
      </c>
      <c r="D4" s="48" t="s">
        <v>422</v>
      </c>
      <c r="E4" s="48" t="s">
        <v>309</v>
      </c>
      <c r="F4" s="50"/>
      <c r="G4" s="53">
        <v>0</v>
      </c>
      <c r="H4" s="51"/>
    </row>
    <row r="5" spans="1:8" ht="29.45" customHeight="1" x14ac:dyDescent="0.25">
      <c r="A5" s="57" t="s">
        <v>1158</v>
      </c>
      <c r="B5" s="57">
        <v>1170</v>
      </c>
      <c r="C5" s="57" t="s">
        <v>1159</v>
      </c>
      <c r="D5" s="57" t="s">
        <v>320</v>
      </c>
      <c r="E5" s="57" t="s">
        <v>309</v>
      </c>
      <c r="F5" s="61"/>
      <c r="G5" s="63">
        <v>20</v>
      </c>
      <c r="H5" s="63"/>
    </row>
    <row r="6" spans="1:8" ht="29.45" customHeight="1" x14ac:dyDescent="0.25">
      <c r="A6" s="48" t="s">
        <v>1158</v>
      </c>
      <c r="B6" s="48">
        <v>1560</v>
      </c>
      <c r="C6" s="48" t="s">
        <v>1159</v>
      </c>
      <c r="D6" s="48" t="s">
        <v>332</v>
      </c>
      <c r="E6" s="48" t="s">
        <v>309</v>
      </c>
      <c r="F6" s="50"/>
      <c r="G6" s="53">
        <v>25</v>
      </c>
      <c r="H6" s="51"/>
    </row>
    <row r="7" spans="1:8" ht="29.45" customHeight="1" x14ac:dyDescent="0.25">
      <c r="A7" s="57" t="s">
        <v>1158</v>
      </c>
      <c r="B7" s="57">
        <v>1475</v>
      </c>
      <c r="C7" s="57" t="s">
        <v>1159</v>
      </c>
      <c r="D7" s="57" t="s">
        <v>325</v>
      </c>
      <c r="E7" s="57" t="s">
        <v>309</v>
      </c>
      <c r="F7" s="61"/>
      <c r="G7" s="63">
        <v>25</v>
      </c>
      <c r="H7" s="63"/>
    </row>
    <row r="8" spans="1:8" ht="29.45" customHeight="1" x14ac:dyDescent="0.25">
      <c r="A8" s="48" t="s">
        <v>1158</v>
      </c>
      <c r="B8" s="48">
        <v>1490</v>
      </c>
      <c r="C8" s="48" t="s">
        <v>1159</v>
      </c>
      <c r="D8" s="48" t="s">
        <v>326</v>
      </c>
      <c r="E8" s="48" t="s">
        <v>309</v>
      </c>
      <c r="F8" s="50"/>
      <c r="G8" s="53">
        <v>25</v>
      </c>
      <c r="H8" s="51"/>
    </row>
    <row r="9" spans="1:8" ht="29.45" customHeight="1" x14ac:dyDescent="0.25">
      <c r="A9" s="57" t="s">
        <v>1158</v>
      </c>
      <c r="B9" s="57">
        <v>1500</v>
      </c>
      <c r="C9" s="57" t="s">
        <v>1159</v>
      </c>
      <c r="D9" s="57" t="s">
        <v>327</v>
      </c>
      <c r="E9" s="57" t="s">
        <v>309</v>
      </c>
      <c r="F9" s="61"/>
      <c r="G9" s="63">
        <v>25</v>
      </c>
      <c r="H9" s="63"/>
    </row>
    <row r="10" spans="1:8" ht="29.45" customHeight="1" x14ac:dyDescent="0.25">
      <c r="A10" s="48" t="s">
        <v>1158</v>
      </c>
      <c r="B10" s="48">
        <v>1530</v>
      </c>
      <c r="C10" s="48" t="s">
        <v>1159</v>
      </c>
      <c r="D10" s="48" t="s">
        <v>329</v>
      </c>
      <c r="E10" s="48" t="s">
        <v>309</v>
      </c>
      <c r="F10" s="50"/>
      <c r="G10" s="53">
        <v>25</v>
      </c>
      <c r="H10" s="51"/>
    </row>
    <row r="11" spans="1:8" ht="29.45" customHeight="1" x14ac:dyDescent="0.25">
      <c r="A11" s="57" t="s">
        <v>1158</v>
      </c>
      <c r="B11" s="57">
        <v>1550</v>
      </c>
      <c r="C11" s="57" t="s">
        <v>1159</v>
      </c>
      <c r="D11" s="57" t="s">
        <v>331</v>
      </c>
      <c r="E11" s="57" t="s">
        <v>309</v>
      </c>
      <c r="F11" s="61"/>
      <c r="G11" s="63">
        <v>25</v>
      </c>
      <c r="H11" s="63"/>
    </row>
    <row r="12" spans="1:8" ht="29.45" customHeight="1" x14ac:dyDescent="0.25">
      <c r="A12" s="48" t="s">
        <v>1158</v>
      </c>
      <c r="B12" s="48">
        <v>1160</v>
      </c>
      <c r="C12" s="48" t="s">
        <v>1159</v>
      </c>
      <c r="D12" s="48" t="s">
        <v>423</v>
      </c>
      <c r="E12" s="48" t="s">
        <v>309</v>
      </c>
      <c r="F12" s="50"/>
      <c r="G12" s="53">
        <v>9.6</v>
      </c>
      <c r="H12" s="51"/>
    </row>
    <row r="13" spans="1:8" ht="29.45" customHeight="1" x14ac:dyDescent="0.25">
      <c r="A13" s="57" t="s">
        <v>1158</v>
      </c>
      <c r="B13" s="57">
        <v>1535</v>
      </c>
      <c r="C13" s="57" t="s">
        <v>1159</v>
      </c>
      <c r="D13" s="57" t="s">
        <v>329</v>
      </c>
      <c r="E13" s="57" t="s">
        <v>309</v>
      </c>
      <c r="F13" s="61"/>
      <c r="G13" s="63">
        <v>14.9</v>
      </c>
      <c r="H13" s="63"/>
    </row>
    <row r="14" spans="1:8" ht="29.45" customHeight="1" x14ac:dyDescent="0.25">
      <c r="A14" s="48" t="s">
        <v>1158</v>
      </c>
      <c r="B14" s="48">
        <v>2091</v>
      </c>
      <c r="C14" s="48" t="s">
        <v>1159</v>
      </c>
      <c r="D14" s="48" t="s">
        <v>337</v>
      </c>
      <c r="E14" s="48" t="s">
        <v>309</v>
      </c>
      <c r="F14" s="50"/>
      <c r="G14" s="53">
        <v>8.9499999999999993</v>
      </c>
      <c r="H14" s="51"/>
    </row>
    <row r="15" spans="1:8" ht="29.45" customHeight="1" x14ac:dyDescent="0.25">
      <c r="A15" s="57" t="s">
        <v>1158</v>
      </c>
      <c r="B15" s="57">
        <v>1860</v>
      </c>
      <c r="C15" s="57" t="s">
        <v>1159</v>
      </c>
      <c r="D15" s="57" t="s">
        <v>1160</v>
      </c>
      <c r="E15" s="57" t="s">
        <v>309</v>
      </c>
      <c r="F15" s="61"/>
      <c r="G15" s="63">
        <v>4.8</v>
      </c>
      <c r="H15" s="63"/>
    </row>
    <row r="16" spans="1:8" ht="29.45" customHeight="1" x14ac:dyDescent="0.25">
      <c r="A16" s="48" t="s">
        <v>1158</v>
      </c>
      <c r="B16" s="48">
        <v>2090</v>
      </c>
      <c r="C16" s="48" t="s">
        <v>1159</v>
      </c>
      <c r="D16" s="48" t="s">
        <v>1161</v>
      </c>
      <c r="E16" s="48" t="s">
        <v>309</v>
      </c>
      <c r="F16" s="50"/>
      <c r="G16" s="53">
        <v>4.3499999999999996</v>
      </c>
      <c r="H16" s="51"/>
    </row>
    <row r="17" spans="1:8" ht="29.45" customHeight="1" x14ac:dyDescent="0.25">
      <c r="A17" s="57" t="s">
        <v>1158</v>
      </c>
      <c r="B17" s="57">
        <v>1130</v>
      </c>
      <c r="C17" s="57" t="s">
        <v>1159</v>
      </c>
      <c r="D17" s="57" t="s">
        <v>1162</v>
      </c>
      <c r="E17" s="57" t="s">
        <v>309</v>
      </c>
      <c r="F17" s="61"/>
      <c r="G17" s="63">
        <v>3.85</v>
      </c>
      <c r="H17" s="63"/>
    </row>
    <row r="18" spans="1:8" ht="29.45" customHeight="1" x14ac:dyDescent="0.25">
      <c r="A18" s="48" t="s">
        <v>1158</v>
      </c>
      <c r="B18" s="48">
        <v>1120</v>
      </c>
      <c r="C18" s="48" t="s">
        <v>1159</v>
      </c>
      <c r="D18" s="48" t="s">
        <v>1162</v>
      </c>
      <c r="E18" s="48" t="s">
        <v>309</v>
      </c>
      <c r="F18" s="50"/>
      <c r="G18" s="53">
        <v>3.7</v>
      </c>
      <c r="H18" s="51"/>
    </row>
    <row r="19" spans="1:8" ht="29.45" customHeight="1" x14ac:dyDescent="0.25">
      <c r="A19" s="57" t="s">
        <v>1158</v>
      </c>
      <c r="B19" s="57">
        <v>1540</v>
      </c>
      <c r="C19" s="57" t="s">
        <v>1159</v>
      </c>
      <c r="D19" s="57" t="s">
        <v>330</v>
      </c>
      <c r="E19" s="57" t="s">
        <v>309</v>
      </c>
      <c r="F19" s="61"/>
      <c r="G19" s="63">
        <v>3.65</v>
      </c>
      <c r="H19" s="63"/>
    </row>
    <row r="20" spans="1:8" ht="29.45" customHeight="1" x14ac:dyDescent="0.25">
      <c r="A20" s="48" t="s">
        <v>1158</v>
      </c>
      <c r="B20" s="48">
        <v>1700</v>
      </c>
      <c r="C20" s="48" t="s">
        <v>1159</v>
      </c>
      <c r="D20" s="48" t="s">
        <v>1163</v>
      </c>
      <c r="E20" s="48" t="s">
        <v>309</v>
      </c>
      <c r="F20" s="50"/>
      <c r="G20" s="53">
        <v>3.5</v>
      </c>
      <c r="H20" s="51"/>
    </row>
    <row r="21" spans="1:8" ht="29.45" customHeight="1" x14ac:dyDescent="0.25">
      <c r="A21" s="57" t="s">
        <v>1158</v>
      </c>
      <c r="B21" s="57">
        <v>1880</v>
      </c>
      <c r="C21" s="57" t="s">
        <v>1159</v>
      </c>
      <c r="D21" s="57" t="s">
        <v>1164</v>
      </c>
      <c r="E21" s="57" t="s">
        <v>309</v>
      </c>
      <c r="F21" s="61"/>
      <c r="G21" s="63">
        <v>3.5</v>
      </c>
      <c r="H21" s="63"/>
    </row>
    <row r="22" spans="1:8" ht="29.45" customHeight="1" x14ac:dyDescent="0.25">
      <c r="A22" s="48" t="s">
        <v>1158</v>
      </c>
      <c r="B22" s="48">
        <v>2080</v>
      </c>
      <c r="C22" s="48" t="s">
        <v>1159</v>
      </c>
      <c r="D22" s="48" t="s">
        <v>1165</v>
      </c>
      <c r="E22" s="48" t="s">
        <v>309</v>
      </c>
      <c r="F22" s="50"/>
      <c r="G22" s="53">
        <v>3.1</v>
      </c>
      <c r="H22" s="51"/>
    </row>
    <row r="23" spans="1:8" ht="29.45" customHeight="1" x14ac:dyDescent="0.25">
      <c r="A23" s="57" t="s">
        <v>1158</v>
      </c>
      <c r="B23" s="57">
        <v>1405</v>
      </c>
      <c r="C23" s="57" t="s">
        <v>1159</v>
      </c>
      <c r="D23" s="57" t="s">
        <v>1166</v>
      </c>
      <c r="E23" s="57" t="s">
        <v>309</v>
      </c>
      <c r="F23" s="61"/>
      <c r="G23" s="63">
        <v>2.9</v>
      </c>
      <c r="H23" s="63"/>
    </row>
    <row r="24" spans="1:8" ht="29.45" customHeight="1" x14ac:dyDescent="0.25">
      <c r="A24" s="48" t="s">
        <v>1158</v>
      </c>
      <c r="B24" s="48">
        <v>1515</v>
      </c>
      <c r="C24" s="48" t="s">
        <v>1159</v>
      </c>
      <c r="D24" s="48" t="s">
        <v>328</v>
      </c>
      <c r="E24" s="48" t="s">
        <v>309</v>
      </c>
      <c r="F24" s="50"/>
      <c r="G24" s="53">
        <v>2.9</v>
      </c>
      <c r="H24" s="51"/>
    </row>
    <row r="25" spans="1:8" ht="29.45" customHeight="1" x14ac:dyDescent="0.25">
      <c r="A25" s="57" t="s">
        <v>1158</v>
      </c>
      <c r="B25" s="57">
        <v>1800</v>
      </c>
      <c r="C25" s="57" t="s">
        <v>1159</v>
      </c>
      <c r="D25" s="57" t="s">
        <v>426</v>
      </c>
      <c r="E25" s="57" t="s">
        <v>309</v>
      </c>
      <c r="F25" s="61"/>
      <c r="G25" s="63">
        <v>2.7</v>
      </c>
      <c r="H25" s="63"/>
    </row>
    <row r="26" spans="1:8" ht="29.45" customHeight="1" x14ac:dyDescent="0.25">
      <c r="A26" s="48" t="s">
        <v>1158</v>
      </c>
      <c r="B26" s="48">
        <v>1810</v>
      </c>
      <c r="C26" s="48" t="s">
        <v>1159</v>
      </c>
      <c r="D26" s="48" t="s">
        <v>427</v>
      </c>
      <c r="E26" s="48" t="s">
        <v>309</v>
      </c>
      <c r="F26" s="50"/>
      <c r="G26" s="53">
        <v>2.7</v>
      </c>
      <c r="H26" s="51"/>
    </row>
    <row r="27" spans="1:8" ht="29.45" customHeight="1" x14ac:dyDescent="0.25">
      <c r="A27" s="57" t="s">
        <v>1158</v>
      </c>
      <c r="B27" s="57">
        <v>1820</v>
      </c>
      <c r="C27" s="57" t="s">
        <v>1159</v>
      </c>
      <c r="D27" s="57" t="s">
        <v>428</v>
      </c>
      <c r="E27" s="57" t="s">
        <v>309</v>
      </c>
      <c r="F27" s="61"/>
      <c r="G27" s="63">
        <v>2.7</v>
      </c>
      <c r="H27" s="63"/>
    </row>
    <row r="28" spans="1:8" ht="29.45" customHeight="1" x14ac:dyDescent="0.25">
      <c r="A28" s="48" t="s">
        <v>1158</v>
      </c>
      <c r="B28" s="48">
        <v>1450</v>
      </c>
      <c r="C28" s="48" t="s">
        <v>1159</v>
      </c>
      <c r="D28" s="48" t="s">
        <v>1167</v>
      </c>
      <c r="E28" s="48" t="s">
        <v>309</v>
      </c>
      <c r="F28" s="50"/>
      <c r="G28" s="53">
        <v>2.2000000000000002</v>
      </c>
      <c r="H28" s="51"/>
    </row>
    <row r="29" spans="1:8" ht="29.45" customHeight="1" x14ac:dyDescent="0.25">
      <c r="A29" s="57" t="s">
        <v>1158</v>
      </c>
      <c r="B29" s="57">
        <v>1290</v>
      </c>
      <c r="C29" s="57" t="s">
        <v>1159</v>
      </c>
      <c r="D29" s="57" t="s">
        <v>323</v>
      </c>
      <c r="E29" s="57" t="s">
        <v>309</v>
      </c>
      <c r="F29" s="61"/>
      <c r="G29" s="63">
        <v>2.15</v>
      </c>
      <c r="H29" s="63"/>
    </row>
    <row r="30" spans="1:8" ht="29.45" customHeight="1" x14ac:dyDescent="0.25">
      <c r="A30" s="48" t="s">
        <v>1158</v>
      </c>
      <c r="B30" s="48">
        <v>1090</v>
      </c>
      <c r="C30" s="48" t="s">
        <v>1159</v>
      </c>
      <c r="D30" s="48" t="s">
        <v>1168</v>
      </c>
      <c r="E30" s="48" t="s">
        <v>309</v>
      </c>
      <c r="F30" s="50"/>
      <c r="G30" s="53">
        <v>1.9</v>
      </c>
      <c r="H30" s="51"/>
    </row>
    <row r="31" spans="1:8" ht="29.45" customHeight="1" x14ac:dyDescent="0.25">
      <c r="A31" s="57" t="s">
        <v>1158</v>
      </c>
      <c r="B31" s="57">
        <v>1060</v>
      </c>
      <c r="C31" s="57" t="s">
        <v>1159</v>
      </c>
      <c r="D31" s="57" t="s">
        <v>318</v>
      </c>
      <c r="E31" s="57" t="s">
        <v>309</v>
      </c>
      <c r="F31" s="61"/>
      <c r="G31" s="63">
        <v>1.8</v>
      </c>
      <c r="H31" s="63"/>
    </row>
    <row r="32" spans="1:8" ht="29.45" customHeight="1" x14ac:dyDescent="0.25">
      <c r="A32" s="48" t="s">
        <v>1158</v>
      </c>
      <c r="B32" s="48">
        <v>1370</v>
      </c>
      <c r="C32" s="48" t="s">
        <v>1159</v>
      </c>
      <c r="D32" s="48" t="s">
        <v>324</v>
      </c>
      <c r="E32" s="48" t="s">
        <v>309</v>
      </c>
      <c r="F32" s="50"/>
      <c r="G32" s="53">
        <v>1.8</v>
      </c>
      <c r="H32" s="51"/>
    </row>
    <row r="33" spans="1:8" ht="29.45" customHeight="1" x14ac:dyDescent="0.25">
      <c r="A33" s="57" t="s">
        <v>1158</v>
      </c>
      <c r="B33" s="57">
        <v>1570</v>
      </c>
      <c r="C33" s="57" t="s">
        <v>1159</v>
      </c>
      <c r="D33" s="57" t="s">
        <v>425</v>
      </c>
      <c r="E33" s="57" t="s">
        <v>309</v>
      </c>
      <c r="F33" s="61"/>
      <c r="G33" s="63">
        <v>1.7</v>
      </c>
      <c r="H33" s="63"/>
    </row>
    <row r="34" spans="1:8" ht="29.45" customHeight="1" x14ac:dyDescent="0.25">
      <c r="A34" s="48" t="s">
        <v>1158</v>
      </c>
      <c r="B34" s="48">
        <v>1330</v>
      </c>
      <c r="C34" s="48" t="s">
        <v>1159</v>
      </c>
      <c r="D34" s="48" t="s">
        <v>1169</v>
      </c>
      <c r="E34" s="48" t="s">
        <v>309</v>
      </c>
      <c r="F34" s="50"/>
      <c r="G34" s="53">
        <v>1.6</v>
      </c>
      <c r="H34" s="51"/>
    </row>
    <row r="35" spans="1:8" ht="29.45" customHeight="1" x14ac:dyDescent="0.25">
      <c r="A35" s="57" t="s">
        <v>1158</v>
      </c>
      <c r="B35" s="57">
        <v>1440</v>
      </c>
      <c r="C35" s="57" t="s">
        <v>1159</v>
      </c>
      <c r="D35" s="57" t="s">
        <v>424</v>
      </c>
      <c r="E35" s="57" t="s">
        <v>309</v>
      </c>
      <c r="F35" s="61"/>
      <c r="G35" s="63">
        <v>1.55</v>
      </c>
      <c r="H35" s="63"/>
    </row>
    <row r="36" spans="1:8" ht="29.45" customHeight="1" x14ac:dyDescent="0.25">
      <c r="A36" s="48" t="s">
        <v>1158</v>
      </c>
      <c r="B36" s="48">
        <v>1250</v>
      </c>
      <c r="C36" s="48" t="s">
        <v>1159</v>
      </c>
      <c r="D36" s="48" t="s">
        <v>1170</v>
      </c>
      <c r="E36" s="48" t="s">
        <v>309</v>
      </c>
      <c r="F36" s="50"/>
      <c r="G36" s="53">
        <v>1.5</v>
      </c>
      <c r="H36" s="51"/>
    </row>
    <row r="37" spans="1:8" ht="29.45" customHeight="1" x14ac:dyDescent="0.25">
      <c r="A37" s="57" t="s">
        <v>1158</v>
      </c>
      <c r="B37" s="57">
        <v>1080</v>
      </c>
      <c r="C37" s="57" t="s">
        <v>1159</v>
      </c>
      <c r="D37" s="57" t="s">
        <v>319</v>
      </c>
      <c r="E37" s="57" t="s">
        <v>309</v>
      </c>
      <c r="F37" s="61"/>
      <c r="G37" s="63">
        <v>1.4</v>
      </c>
      <c r="H37" s="63"/>
    </row>
    <row r="38" spans="1:8" ht="29.45" customHeight="1" x14ac:dyDescent="0.25">
      <c r="A38" s="48" t="s">
        <v>1158</v>
      </c>
      <c r="B38" s="48">
        <v>1580</v>
      </c>
      <c r="C38" s="48" t="s">
        <v>1159</v>
      </c>
      <c r="D38" s="48" t="s">
        <v>1171</v>
      </c>
      <c r="E38" s="48" t="s">
        <v>309</v>
      </c>
      <c r="F38" s="50"/>
      <c r="G38" s="53">
        <v>1.4</v>
      </c>
      <c r="H38" s="51"/>
    </row>
    <row r="39" spans="1:8" ht="29.45" customHeight="1" x14ac:dyDescent="0.25">
      <c r="A39" s="57" t="s">
        <v>1158</v>
      </c>
      <c r="B39" s="57">
        <v>1770</v>
      </c>
      <c r="C39" s="57" t="s">
        <v>1159</v>
      </c>
      <c r="D39" s="57" t="s">
        <v>335</v>
      </c>
      <c r="E39" s="57" t="s">
        <v>309</v>
      </c>
      <c r="F39" s="61"/>
      <c r="G39" s="63">
        <v>1.35</v>
      </c>
      <c r="H39" s="63"/>
    </row>
    <row r="40" spans="1:8" ht="29.45" customHeight="1" x14ac:dyDescent="0.25">
      <c r="A40" s="48" t="s">
        <v>1158</v>
      </c>
      <c r="B40" s="48">
        <v>1670</v>
      </c>
      <c r="C40" s="48" t="s">
        <v>1159</v>
      </c>
      <c r="D40" s="48" t="s">
        <v>333</v>
      </c>
      <c r="E40" s="48" t="s">
        <v>309</v>
      </c>
      <c r="F40" s="50"/>
      <c r="G40" s="53">
        <v>1.25</v>
      </c>
      <c r="H40" s="51"/>
    </row>
    <row r="41" spans="1:8" ht="29.45" customHeight="1" x14ac:dyDescent="0.25">
      <c r="A41" s="57" t="s">
        <v>1158</v>
      </c>
      <c r="B41" s="57">
        <v>1425</v>
      </c>
      <c r="C41" s="57" t="s">
        <v>1159</v>
      </c>
      <c r="D41" s="57" t="s">
        <v>1172</v>
      </c>
      <c r="E41" s="57" t="s">
        <v>309</v>
      </c>
      <c r="F41" s="61"/>
      <c r="G41" s="63">
        <v>1.2</v>
      </c>
      <c r="H41" s="63"/>
    </row>
    <row r="42" spans="1:8" ht="29.45" customHeight="1" x14ac:dyDescent="0.25">
      <c r="A42" s="48" t="s">
        <v>1158</v>
      </c>
      <c r="B42" s="48">
        <v>1420</v>
      </c>
      <c r="C42" s="48" t="s">
        <v>1159</v>
      </c>
      <c r="D42" s="48" t="s">
        <v>1173</v>
      </c>
      <c r="E42" s="48" t="s">
        <v>309</v>
      </c>
      <c r="F42" s="50"/>
      <c r="G42" s="53">
        <v>0.95</v>
      </c>
      <c r="H42" s="51"/>
    </row>
    <row r="43" spans="1:8" ht="29.45" customHeight="1" x14ac:dyDescent="0.25">
      <c r="A43" s="57" t="s">
        <v>1158</v>
      </c>
      <c r="B43" s="57">
        <v>1430</v>
      </c>
      <c r="C43" s="57" t="s">
        <v>1159</v>
      </c>
      <c r="D43" s="57" t="s">
        <v>1174</v>
      </c>
      <c r="E43" s="57" t="s">
        <v>309</v>
      </c>
      <c r="F43" s="61"/>
      <c r="G43" s="63">
        <v>0.85</v>
      </c>
      <c r="H43" s="63"/>
    </row>
    <row r="44" spans="1:8" ht="29.45" customHeight="1" x14ac:dyDescent="0.25">
      <c r="A44" s="48" t="s">
        <v>1158</v>
      </c>
      <c r="B44" s="48">
        <v>1630</v>
      </c>
      <c r="C44" s="48" t="s">
        <v>1159</v>
      </c>
      <c r="D44" s="48" t="s">
        <v>1175</v>
      </c>
      <c r="E44" s="48" t="s">
        <v>309</v>
      </c>
      <c r="F44" s="50"/>
      <c r="G44" s="53">
        <v>0.8</v>
      </c>
      <c r="H44" s="51"/>
    </row>
    <row r="45" spans="1:8" ht="29.45" customHeight="1" x14ac:dyDescent="0.25">
      <c r="A45" s="57" t="s">
        <v>1158</v>
      </c>
      <c r="B45" s="57">
        <v>1760</v>
      </c>
      <c r="C45" s="57" t="s">
        <v>1159</v>
      </c>
      <c r="D45" s="57" t="s">
        <v>334</v>
      </c>
      <c r="E45" s="57" t="s">
        <v>309</v>
      </c>
      <c r="F45" s="61"/>
      <c r="G45" s="63">
        <v>0.8</v>
      </c>
      <c r="H45" s="63"/>
    </row>
    <row r="46" spans="1:8" ht="29.45" customHeight="1" x14ac:dyDescent="0.25">
      <c r="A46" s="48" t="s">
        <v>1158</v>
      </c>
      <c r="B46" s="48">
        <v>1110</v>
      </c>
      <c r="C46" s="48" t="s">
        <v>1159</v>
      </c>
      <c r="D46" s="48" t="s">
        <v>1168</v>
      </c>
      <c r="E46" s="48" t="s">
        <v>309</v>
      </c>
      <c r="F46" s="50"/>
      <c r="G46" s="53"/>
      <c r="H46" s="51"/>
    </row>
    <row r="47" spans="1:8" ht="29.45" customHeight="1" x14ac:dyDescent="0.25">
      <c r="A47" s="57" t="s">
        <v>1158</v>
      </c>
      <c r="B47" s="57">
        <v>1350</v>
      </c>
      <c r="C47" s="57" t="s">
        <v>1159</v>
      </c>
      <c r="D47" s="57" t="s">
        <v>324</v>
      </c>
      <c r="E47" s="57" t="s">
        <v>309</v>
      </c>
      <c r="F47" s="61"/>
      <c r="G47" s="63"/>
      <c r="H47" s="63"/>
    </row>
    <row r="48" spans="1:8" ht="29.45" customHeight="1" x14ac:dyDescent="0.25">
      <c r="A48" s="48" t="s">
        <v>1158</v>
      </c>
      <c r="B48" s="48">
        <v>1640</v>
      </c>
      <c r="C48" s="48" t="s">
        <v>1159</v>
      </c>
      <c r="D48" s="48" t="s">
        <v>1175</v>
      </c>
      <c r="E48" s="48" t="s">
        <v>309</v>
      </c>
      <c r="F48" s="50"/>
      <c r="G48" s="53"/>
      <c r="H48" s="51"/>
    </row>
    <row r="49" spans="1:8" ht="29.45" customHeight="1" x14ac:dyDescent="0.25">
      <c r="A49" s="57" t="s">
        <v>1158</v>
      </c>
      <c r="B49" s="57">
        <v>1710</v>
      </c>
      <c r="C49" s="57" t="s">
        <v>1159</v>
      </c>
      <c r="D49" s="57" t="s">
        <v>1163</v>
      </c>
      <c r="E49" s="57" t="s">
        <v>309</v>
      </c>
      <c r="F49" s="61"/>
      <c r="G49" s="63"/>
      <c r="H49" s="63"/>
    </row>
    <row r="50" spans="1:8" ht="29.45" customHeight="1" x14ac:dyDescent="0.25">
      <c r="A50" s="48" t="s">
        <v>1158</v>
      </c>
      <c r="B50" s="48">
        <v>1010</v>
      </c>
      <c r="C50" s="48" t="s">
        <v>1159</v>
      </c>
      <c r="D50" s="48" t="s">
        <v>1176</v>
      </c>
      <c r="E50" s="48" t="s">
        <v>309</v>
      </c>
      <c r="F50" s="50"/>
      <c r="G50" s="53">
        <v>2.75</v>
      </c>
      <c r="H50" s="51"/>
    </row>
    <row r="51" spans="1:8" ht="29.45" customHeight="1" x14ac:dyDescent="0.25">
      <c r="A51" s="57" t="s">
        <v>1158</v>
      </c>
      <c r="B51" s="57">
        <v>1015</v>
      </c>
      <c r="C51" s="57" t="s">
        <v>1159</v>
      </c>
      <c r="D51" s="57" t="s">
        <v>1177</v>
      </c>
      <c r="E51" s="57" t="s">
        <v>309</v>
      </c>
      <c r="F51" s="61"/>
      <c r="G51" s="63"/>
      <c r="H51" s="63"/>
    </row>
    <row r="52" spans="1:8" ht="29.45" customHeight="1" x14ac:dyDescent="0.25">
      <c r="A52" s="48" t="s">
        <v>1158</v>
      </c>
      <c r="B52" s="48">
        <v>1181</v>
      </c>
      <c r="C52" s="48" t="s">
        <v>1159</v>
      </c>
      <c r="D52" s="48" t="s">
        <v>322</v>
      </c>
      <c r="E52" s="48" t="s">
        <v>316</v>
      </c>
      <c r="F52" s="50"/>
      <c r="G52" s="53">
        <v>2.2000000000000002</v>
      </c>
      <c r="H52" s="51"/>
    </row>
    <row r="53" spans="1:8" ht="29.45" customHeight="1" x14ac:dyDescent="0.25">
      <c r="A53" s="57" t="s">
        <v>1158</v>
      </c>
      <c r="B53" s="57">
        <v>1950</v>
      </c>
      <c r="C53" s="57" t="s">
        <v>1159</v>
      </c>
      <c r="D53" s="57" t="s">
        <v>1178</v>
      </c>
      <c r="E53" s="57" t="s">
        <v>316</v>
      </c>
      <c r="F53" s="61"/>
      <c r="G53" s="63">
        <v>1.35</v>
      </c>
      <c r="H53" s="63"/>
    </row>
    <row r="54" spans="1:8" ht="29.45" customHeight="1" x14ac:dyDescent="0.25">
      <c r="A54" s="48" t="s">
        <v>1158</v>
      </c>
      <c r="B54" s="48">
        <v>1970</v>
      </c>
      <c r="C54" s="48" t="s">
        <v>1159</v>
      </c>
      <c r="D54" s="48" t="s">
        <v>336</v>
      </c>
      <c r="E54" s="48" t="s">
        <v>316</v>
      </c>
      <c r="F54" s="50"/>
      <c r="G54" s="53">
        <v>1.3</v>
      </c>
      <c r="H54" s="51"/>
    </row>
    <row r="55" spans="1:8" ht="29.45" customHeight="1" x14ac:dyDescent="0.25">
      <c r="A55" s="57" t="s">
        <v>1158</v>
      </c>
      <c r="B55" s="57">
        <v>1070</v>
      </c>
      <c r="C55" s="57" t="s">
        <v>1159</v>
      </c>
      <c r="D55" s="57" t="s">
        <v>1179</v>
      </c>
      <c r="E55" s="57" t="s">
        <v>316</v>
      </c>
      <c r="F55" s="61"/>
      <c r="G55" s="63">
        <v>1.1499999999999999</v>
      </c>
      <c r="H55" s="63"/>
    </row>
    <row r="56" spans="1:8" ht="29.45" customHeight="1" x14ac:dyDescent="0.25">
      <c r="A56" s="48" t="s">
        <v>1158</v>
      </c>
      <c r="B56" s="48">
        <v>1680</v>
      </c>
      <c r="C56" s="48" t="s">
        <v>1159</v>
      </c>
      <c r="D56" s="48" t="s">
        <v>1180</v>
      </c>
      <c r="E56" s="48" t="s">
        <v>316</v>
      </c>
      <c r="F56" s="50"/>
      <c r="G56" s="53">
        <v>1.1499999999999999</v>
      </c>
      <c r="H56" s="51"/>
    </row>
    <row r="57" spans="1:8" ht="29.45" customHeight="1" x14ac:dyDescent="0.25">
      <c r="A57" s="57" t="s">
        <v>1158</v>
      </c>
      <c r="B57" s="57">
        <v>1930</v>
      </c>
      <c r="C57" s="57" t="s">
        <v>1159</v>
      </c>
      <c r="D57" s="57" t="s">
        <v>1181</v>
      </c>
      <c r="E57" s="57" t="s">
        <v>316</v>
      </c>
      <c r="F57" s="61"/>
      <c r="G57" s="63">
        <v>0.9</v>
      </c>
      <c r="H57" s="63"/>
    </row>
    <row r="58" spans="1:8" ht="29.45" customHeight="1" x14ac:dyDescent="0.25">
      <c r="A58" s="48" t="s">
        <v>1158</v>
      </c>
      <c r="B58" s="48">
        <v>1940</v>
      </c>
      <c r="C58" s="48" t="s">
        <v>1159</v>
      </c>
      <c r="D58" s="48" t="s">
        <v>1182</v>
      </c>
      <c r="E58" s="48" t="s">
        <v>316</v>
      </c>
      <c r="F58" s="50"/>
      <c r="G58" s="53">
        <v>0.9</v>
      </c>
      <c r="H58" s="51"/>
    </row>
    <row r="59" spans="1:8" ht="29.45" customHeight="1" x14ac:dyDescent="0.25">
      <c r="A59" s="57" t="s">
        <v>1158</v>
      </c>
      <c r="B59" s="57">
        <v>1180</v>
      </c>
      <c r="C59" s="57" t="s">
        <v>1159</v>
      </c>
      <c r="D59" s="57" t="s">
        <v>321</v>
      </c>
      <c r="E59" s="57" t="s">
        <v>316</v>
      </c>
      <c r="F59" s="61"/>
      <c r="G59" s="63">
        <v>0.22</v>
      </c>
      <c r="H59" s="63"/>
    </row>
    <row r="60" spans="1:8" ht="29.45" customHeight="1" x14ac:dyDescent="0.25">
      <c r="A60" s="48" t="s">
        <v>1158</v>
      </c>
      <c r="B60" s="48">
        <v>2060</v>
      </c>
      <c r="C60" s="48" t="s">
        <v>1159</v>
      </c>
      <c r="D60" s="48" t="s">
        <v>1183</v>
      </c>
      <c r="E60" s="48" t="s">
        <v>339</v>
      </c>
      <c r="F60" s="50"/>
      <c r="G60" s="53">
        <v>2.4</v>
      </c>
      <c r="H60" s="51"/>
    </row>
    <row r="61" spans="1:8" ht="29.45" customHeight="1" x14ac:dyDescent="0.25">
      <c r="A61" s="57" t="s">
        <v>1158</v>
      </c>
      <c r="B61" s="57">
        <v>2040</v>
      </c>
      <c r="C61" s="57" t="s">
        <v>1159</v>
      </c>
      <c r="D61" s="57" t="s">
        <v>1184</v>
      </c>
      <c r="E61" s="57" t="s">
        <v>338</v>
      </c>
      <c r="F61" s="61"/>
      <c r="G61" s="63">
        <v>2.75</v>
      </c>
      <c r="H61" s="63"/>
    </row>
    <row r="62" spans="1:8" ht="29.45" customHeight="1" x14ac:dyDescent="0.25">
      <c r="A62" s="48"/>
      <c r="B62" s="48"/>
      <c r="C62" s="48"/>
      <c r="D62" s="48"/>
      <c r="E62" s="48"/>
      <c r="F62" s="48"/>
      <c r="G62" s="53"/>
      <c r="H62" s="51"/>
    </row>
    <row r="63" spans="1:8" ht="29.45" customHeight="1" x14ac:dyDescent="0.25">
      <c r="A63" s="57"/>
      <c r="B63" s="57"/>
      <c r="C63" s="57"/>
      <c r="D63" s="57"/>
      <c r="E63" s="57"/>
      <c r="F63" s="57"/>
      <c r="G63" s="63"/>
      <c r="H63" s="63"/>
    </row>
    <row r="64" spans="1:8" ht="29.45" customHeight="1" x14ac:dyDescent="0.25">
      <c r="A64" s="48"/>
      <c r="B64" s="48"/>
      <c r="C64" s="48"/>
      <c r="D64" s="48"/>
      <c r="E64" s="48"/>
      <c r="F64" s="48"/>
      <c r="G64" s="53"/>
      <c r="H64" s="51"/>
    </row>
    <row r="65" spans="1:8" ht="29.45" customHeight="1" x14ac:dyDescent="0.25">
      <c r="A65" s="57"/>
      <c r="B65" s="57"/>
      <c r="C65" s="57"/>
      <c r="D65" s="57"/>
      <c r="E65" s="57"/>
      <c r="F65" s="57"/>
      <c r="G65" s="63"/>
      <c r="H65" s="63"/>
    </row>
    <row r="66" spans="1:8" ht="29.45" customHeight="1" x14ac:dyDescent="0.25">
      <c r="A66" s="48"/>
      <c r="B66" s="48"/>
      <c r="C66" s="48"/>
      <c r="D66" s="48"/>
      <c r="E66" s="48"/>
      <c r="F66" s="48"/>
      <c r="G66" s="53"/>
      <c r="H66" s="51"/>
    </row>
    <row r="67" spans="1:8" ht="29.45" customHeight="1" x14ac:dyDescent="0.25">
      <c r="A67" s="57"/>
      <c r="B67" s="57"/>
      <c r="C67" s="57"/>
      <c r="D67" s="57"/>
      <c r="E67" s="57"/>
      <c r="F67" s="57"/>
      <c r="G67" s="63"/>
      <c r="H67" s="63"/>
    </row>
    <row r="68" spans="1:8" ht="29.45" customHeight="1" x14ac:dyDescent="0.25">
      <c r="A68" s="48"/>
      <c r="B68" s="48"/>
      <c r="C68" s="48"/>
      <c r="D68" s="48"/>
      <c r="E68" s="48"/>
      <c r="F68" s="48"/>
      <c r="G68" s="53"/>
      <c r="H68" s="51"/>
    </row>
    <row r="69" spans="1:8" ht="29.45" customHeight="1" x14ac:dyDescent="0.25">
      <c r="A69" s="57"/>
      <c r="B69" s="57"/>
      <c r="C69" s="57"/>
      <c r="D69" s="57"/>
      <c r="E69" s="57"/>
      <c r="F69" s="57"/>
      <c r="G69" s="63"/>
      <c r="H69" s="63"/>
    </row>
    <row r="70" spans="1:8" ht="29.45" customHeight="1" x14ac:dyDescent="0.25">
      <c r="A70" s="48"/>
      <c r="B70" s="48"/>
      <c r="C70" s="48"/>
      <c r="D70" s="48"/>
      <c r="E70" s="48"/>
      <c r="F70" s="48"/>
      <c r="G70" s="53"/>
      <c r="H70" s="51"/>
    </row>
    <row r="71" spans="1:8" ht="29.45" customHeight="1" x14ac:dyDescent="0.25">
      <c r="A71" s="57"/>
      <c r="B71" s="57"/>
      <c r="C71" s="57"/>
      <c r="D71" s="57"/>
      <c r="E71" s="57"/>
      <c r="F71" s="57"/>
      <c r="G71" s="63"/>
      <c r="H71" s="63"/>
    </row>
    <row r="72" spans="1:8" ht="29.45" customHeight="1" x14ac:dyDescent="0.25">
      <c r="A72" s="48"/>
      <c r="B72" s="48"/>
      <c r="C72" s="48"/>
      <c r="D72" s="48"/>
      <c r="E72" s="48"/>
      <c r="F72" s="48"/>
      <c r="G72" s="53"/>
      <c r="H72" s="51"/>
    </row>
    <row r="73" spans="1:8" ht="29.45" customHeight="1" x14ac:dyDescent="0.25">
      <c r="A73" s="57"/>
      <c r="B73" s="57"/>
      <c r="C73" s="57"/>
      <c r="D73" s="57"/>
      <c r="E73" s="57"/>
      <c r="F73" s="57"/>
      <c r="G73" s="63"/>
      <c r="H73" s="63"/>
    </row>
    <row r="74" spans="1:8" ht="29.45" customHeight="1" x14ac:dyDescent="0.25">
      <c r="A74" s="48"/>
      <c r="B74" s="48"/>
      <c r="C74" s="48"/>
      <c r="D74" s="48"/>
      <c r="E74" s="48"/>
      <c r="F74" s="48"/>
      <c r="G74" s="53"/>
      <c r="H74" s="51"/>
    </row>
    <row r="75" spans="1:8" ht="29.45" customHeight="1" x14ac:dyDescent="0.25">
      <c r="A75" s="57"/>
      <c r="B75" s="57"/>
      <c r="C75" s="57"/>
      <c r="D75" s="57"/>
      <c r="E75" s="57"/>
      <c r="F75" s="57"/>
      <c r="G75" s="63"/>
      <c r="H75" s="63"/>
    </row>
    <row r="76" spans="1:8" ht="29.45" customHeight="1" x14ac:dyDescent="0.25">
      <c r="A76" s="48"/>
      <c r="B76" s="48"/>
      <c r="C76" s="48"/>
      <c r="D76" s="48"/>
      <c r="E76" s="48"/>
      <c r="F76" s="48"/>
      <c r="G76" s="53"/>
      <c r="H76" s="51"/>
    </row>
    <row r="77" spans="1:8" ht="29.45" customHeight="1" x14ac:dyDescent="0.25">
      <c r="A77" s="57"/>
      <c r="B77" s="57"/>
      <c r="C77" s="57"/>
      <c r="D77" s="57"/>
      <c r="E77" s="57"/>
      <c r="F77" s="57"/>
      <c r="G77" s="63"/>
      <c r="H77" s="63"/>
    </row>
    <row r="78" spans="1:8" ht="29.45" customHeight="1" x14ac:dyDescent="0.25">
      <c r="A78" s="48"/>
      <c r="B78" s="48"/>
      <c r="C78" s="48"/>
      <c r="D78" s="48"/>
      <c r="E78" s="48"/>
      <c r="F78" s="48"/>
      <c r="G78" s="53"/>
      <c r="H78" s="51"/>
    </row>
    <row r="79" spans="1:8" ht="29.45" customHeight="1" x14ac:dyDescent="0.25">
      <c r="A79" s="57"/>
      <c r="B79" s="57"/>
      <c r="C79" s="57"/>
      <c r="D79" s="57"/>
      <c r="E79" s="57"/>
      <c r="F79" s="57"/>
      <c r="G79" s="63"/>
      <c r="H79" s="63"/>
    </row>
    <row r="80" spans="1:8" ht="29.45" customHeight="1" x14ac:dyDescent="0.25">
      <c r="A80" s="48"/>
      <c r="B80" s="48"/>
      <c r="C80" s="48"/>
      <c r="D80" s="48"/>
      <c r="E80" s="48"/>
      <c r="F80" s="48"/>
      <c r="G80" s="53"/>
      <c r="H80" s="51"/>
    </row>
    <row r="81" spans="1:8" ht="29.45" customHeight="1" x14ac:dyDescent="0.25">
      <c r="A81" s="57"/>
      <c r="B81" s="57"/>
      <c r="C81" s="57"/>
      <c r="D81" s="57"/>
      <c r="E81" s="57"/>
      <c r="F81" s="57"/>
      <c r="G81" s="63"/>
      <c r="H81" s="63"/>
    </row>
    <row r="82" spans="1:8" ht="29.45" customHeight="1" x14ac:dyDescent="0.25">
      <c r="A82" s="48"/>
      <c r="B82" s="48"/>
      <c r="C82" s="48"/>
      <c r="D82" s="48"/>
      <c r="E82" s="48"/>
      <c r="F82" s="48"/>
      <c r="G82" s="53"/>
      <c r="H82" s="51"/>
    </row>
    <row r="83" spans="1:8" ht="29.45" customHeight="1" x14ac:dyDescent="0.25">
      <c r="A83" s="57"/>
      <c r="B83" s="57"/>
      <c r="C83" s="57"/>
      <c r="D83" s="57"/>
      <c r="E83" s="57"/>
      <c r="F83" s="57"/>
      <c r="G83" s="63"/>
      <c r="H83" s="63"/>
    </row>
    <row r="84" spans="1:8" ht="29.45" customHeight="1" x14ac:dyDescent="0.25">
      <c r="A84" s="48"/>
      <c r="B84" s="48"/>
      <c r="C84" s="48"/>
      <c r="D84" s="48"/>
      <c r="E84" s="48"/>
      <c r="F84" s="48"/>
      <c r="G84" s="53"/>
      <c r="H84" s="51"/>
    </row>
    <row r="85" spans="1:8" ht="29.45" customHeight="1" x14ac:dyDescent="0.25">
      <c r="A85" s="57"/>
      <c r="B85" s="57"/>
      <c r="C85" s="57"/>
      <c r="D85" s="57"/>
      <c r="E85" s="57"/>
      <c r="F85" s="57"/>
      <c r="G85" s="63"/>
      <c r="H85" s="63"/>
    </row>
    <row r="86" spans="1:8" ht="29.45" customHeight="1" x14ac:dyDescent="0.25">
      <c r="A86" s="48"/>
      <c r="B86" s="48"/>
      <c r="C86" s="48"/>
      <c r="D86" s="48"/>
      <c r="E86" s="48"/>
      <c r="F86" s="48"/>
      <c r="G86" s="53"/>
      <c r="H86" s="51"/>
    </row>
    <row r="87" spans="1:8" ht="29.45" customHeight="1" x14ac:dyDescent="0.25">
      <c r="A87" s="57"/>
      <c r="B87" s="57"/>
      <c r="C87" s="57"/>
      <c r="D87" s="57"/>
      <c r="E87" s="57"/>
      <c r="F87" s="57"/>
      <c r="G87" s="63"/>
      <c r="H87" s="63"/>
    </row>
    <row r="88" spans="1:8" ht="29.45" customHeight="1" x14ac:dyDescent="0.25">
      <c r="A88" s="48"/>
      <c r="B88" s="48"/>
      <c r="C88" s="48"/>
      <c r="D88" s="48"/>
      <c r="E88" s="48"/>
      <c r="F88" s="48"/>
      <c r="G88" s="53"/>
      <c r="H88" s="51"/>
    </row>
    <row r="89" spans="1:8" ht="29.45" customHeight="1" x14ac:dyDescent="0.25">
      <c r="A89" s="57"/>
      <c r="B89" s="57"/>
      <c r="C89" s="57"/>
      <c r="D89" s="57"/>
      <c r="E89" s="57"/>
      <c r="F89" s="57"/>
      <c r="G89" s="63"/>
      <c r="H89" s="63"/>
    </row>
    <row r="90" spans="1:8" ht="29.45" customHeight="1" x14ac:dyDescent="0.25">
      <c r="A90" s="48"/>
      <c r="B90" s="48"/>
      <c r="C90" s="48"/>
      <c r="D90" s="48"/>
      <c r="E90" s="48"/>
      <c r="F90" s="48"/>
      <c r="G90" s="53"/>
      <c r="H90" s="51"/>
    </row>
    <row r="91" spans="1:8" ht="29.45" customHeight="1" x14ac:dyDescent="0.25">
      <c r="A91" s="57"/>
      <c r="B91" s="57"/>
      <c r="C91" s="57"/>
      <c r="D91" s="57"/>
      <c r="E91" s="57"/>
      <c r="F91" s="57"/>
      <c r="G91" s="63"/>
      <c r="H91" s="63"/>
    </row>
    <row r="92" spans="1:8" ht="29.45" customHeight="1" x14ac:dyDescent="0.25">
      <c r="A92" s="48"/>
      <c r="B92" s="48"/>
      <c r="C92" s="48"/>
      <c r="D92" s="48"/>
      <c r="E92" s="48"/>
      <c r="F92" s="48"/>
      <c r="G92" s="53"/>
      <c r="H92" s="51"/>
    </row>
    <row r="93" spans="1:8" ht="29.45" customHeight="1" x14ac:dyDescent="0.25">
      <c r="A93" s="57"/>
      <c r="B93" s="57"/>
      <c r="C93" s="57"/>
      <c r="D93" s="57"/>
      <c r="E93" s="57"/>
      <c r="F93" s="57"/>
      <c r="G93" s="63"/>
      <c r="H93" s="63"/>
    </row>
    <row r="94" spans="1:8" ht="29.45" customHeight="1" x14ac:dyDescent="0.25">
      <c r="A94" s="48"/>
      <c r="B94" s="48"/>
      <c r="C94" s="48"/>
      <c r="D94" s="48"/>
      <c r="E94" s="48"/>
      <c r="F94" s="48"/>
      <c r="G94" s="53"/>
      <c r="H94" s="51"/>
    </row>
    <row r="95" spans="1:8" ht="29.45" customHeight="1" x14ac:dyDescent="0.25">
      <c r="A95" s="57"/>
      <c r="B95" s="57"/>
      <c r="C95" s="57"/>
      <c r="D95" s="57"/>
      <c r="E95" s="57"/>
      <c r="F95" s="57"/>
      <c r="G95" s="63"/>
      <c r="H95" s="63"/>
    </row>
    <row r="96" spans="1:8" ht="29.45" customHeight="1" x14ac:dyDescent="0.25">
      <c r="A96" s="48"/>
      <c r="B96" s="48"/>
      <c r="C96" s="48"/>
      <c r="D96" s="48"/>
      <c r="E96" s="48"/>
      <c r="F96" s="48"/>
      <c r="G96" s="53"/>
      <c r="H96" s="51"/>
    </row>
    <row r="97" spans="1:8" ht="29.45" customHeight="1" x14ac:dyDescent="0.25">
      <c r="A97" s="57"/>
      <c r="B97" s="57"/>
      <c r="C97" s="57"/>
      <c r="D97" s="57"/>
      <c r="E97" s="57"/>
      <c r="F97" s="57"/>
      <c r="G97" s="63"/>
      <c r="H97" s="63"/>
    </row>
    <row r="98" spans="1:8" ht="29.45" customHeight="1" x14ac:dyDescent="0.25">
      <c r="A98" s="48"/>
      <c r="B98" s="48"/>
      <c r="C98" s="48"/>
      <c r="D98" s="48"/>
      <c r="E98" s="48"/>
      <c r="F98" s="48"/>
      <c r="G98" s="53"/>
      <c r="H98" s="51"/>
    </row>
    <row r="99" spans="1:8" ht="29.45" customHeight="1" x14ac:dyDescent="0.25">
      <c r="A99" s="57"/>
      <c r="B99" s="57"/>
      <c r="C99" s="57"/>
      <c r="D99" s="57"/>
      <c r="E99" s="57"/>
      <c r="F99" s="57"/>
      <c r="G99" s="63"/>
      <c r="H99" s="63"/>
    </row>
    <row r="100" spans="1:8" ht="29.45" customHeight="1" x14ac:dyDescent="0.25">
      <c r="A100" s="48"/>
      <c r="B100" s="48"/>
      <c r="C100" s="48"/>
      <c r="D100" s="48"/>
      <c r="E100" s="48"/>
      <c r="F100" s="48"/>
      <c r="G100" s="53"/>
      <c r="H100" s="51"/>
    </row>
    <row r="101" spans="1:8" ht="29.45" customHeight="1" x14ac:dyDescent="0.25">
      <c r="A101" s="57"/>
      <c r="B101" s="57"/>
      <c r="C101" s="57"/>
      <c r="D101" s="57"/>
      <c r="E101" s="57"/>
      <c r="F101" s="57"/>
      <c r="G101" s="63"/>
      <c r="H101" s="63"/>
    </row>
    <row r="102" spans="1:8" ht="29.45" customHeight="1" x14ac:dyDescent="0.25">
      <c r="A102" s="48"/>
      <c r="B102" s="48"/>
      <c r="C102" s="48"/>
      <c r="D102" s="48"/>
      <c r="E102" s="48"/>
      <c r="F102" s="48"/>
      <c r="G102" s="53"/>
      <c r="H102" s="51"/>
    </row>
    <row r="103" spans="1:8" ht="29.45" customHeight="1" x14ac:dyDescent="0.25">
      <c r="A103" s="57"/>
      <c r="B103" s="57"/>
      <c r="C103" s="57"/>
      <c r="D103" s="57"/>
      <c r="E103" s="57"/>
      <c r="F103" s="57"/>
      <c r="G103" s="63"/>
      <c r="H103" s="63"/>
    </row>
    <row r="104" spans="1:8" ht="29.45" customHeight="1" x14ac:dyDescent="0.25">
      <c r="A104" s="48"/>
      <c r="B104" s="48"/>
      <c r="C104" s="48"/>
      <c r="D104" s="48"/>
      <c r="E104" s="48"/>
      <c r="F104" s="48"/>
      <c r="G104" s="53"/>
      <c r="H104" s="51"/>
    </row>
    <row r="105" spans="1:8" ht="29.45" customHeight="1" x14ac:dyDescent="0.25">
      <c r="A105" s="57"/>
      <c r="B105" s="57"/>
      <c r="C105" s="57"/>
      <c r="D105" s="57"/>
      <c r="E105" s="57"/>
      <c r="F105" s="57"/>
      <c r="G105" s="63"/>
      <c r="H105" s="63"/>
    </row>
    <row r="106" spans="1:8" ht="29.45" customHeight="1" x14ac:dyDescent="0.25">
      <c r="A106" s="48"/>
      <c r="B106" s="48"/>
      <c r="C106" s="48"/>
      <c r="D106" s="48"/>
      <c r="E106" s="48"/>
      <c r="F106" s="48"/>
      <c r="G106" s="53"/>
      <c r="H106" s="51"/>
    </row>
    <row r="107" spans="1:8" ht="29.45" customHeight="1" x14ac:dyDescent="0.25">
      <c r="A107" s="57"/>
      <c r="B107" s="57"/>
      <c r="C107" s="57"/>
      <c r="D107" s="57"/>
      <c r="E107" s="57"/>
      <c r="F107" s="57"/>
      <c r="G107" s="63"/>
      <c r="H107" s="63"/>
    </row>
    <row r="108" spans="1:8" ht="29.45" customHeight="1" x14ac:dyDescent="0.25">
      <c r="A108" s="48"/>
      <c r="B108" s="48"/>
      <c r="C108" s="48"/>
      <c r="D108" s="48"/>
      <c r="E108" s="48"/>
      <c r="F108" s="48"/>
      <c r="G108" s="53"/>
      <c r="H108" s="51"/>
    </row>
    <row r="109" spans="1:8" ht="29.45" customHeight="1" x14ac:dyDescent="0.25">
      <c r="A109" s="57"/>
      <c r="B109" s="57"/>
      <c r="C109" s="57"/>
      <c r="D109" s="57"/>
      <c r="E109" s="57"/>
      <c r="F109" s="57"/>
      <c r="G109" s="63"/>
      <c r="H109" s="63"/>
    </row>
    <row r="110" spans="1:8" ht="29.45" customHeight="1" x14ac:dyDescent="0.25">
      <c r="A110" s="48"/>
      <c r="B110" s="48"/>
      <c r="C110" s="48"/>
      <c r="D110" s="48"/>
      <c r="E110" s="48"/>
      <c r="F110" s="48"/>
      <c r="G110" s="53"/>
      <c r="H110" s="51"/>
    </row>
    <row r="111" spans="1:8" ht="29.45" customHeight="1" x14ac:dyDescent="0.25">
      <c r="A111" s="57"/>
      <c r="B111" s="57"/>
      <c r="C111" s="57"/>
      <c r="D111" s="57"/>
      <c r="E111" s="57"/>
      <c r="F111" s="57"/>
      <c r="G111" s="63"/>
      <c r="H111" s="63"/>
    </row>
    <row r="112" spans="1:8" ht="29.45" customHeight="1" x14ac:dyDescent="0.25">
      <c r="A112" s="48"/>
      <c r="B112" s="48"/>
      <c r="C112" s="48"/>
      <c r="D112" s="48"/>
      <c r="E112" s="48"/>
      <c r="F112" s="48"/>
      <c r="G112" s="53"/>
      <c r="H112" s="51"/>
    </row>
    <row r="113" spans="1:8" ht="29.45" customHeight="1" x14ac:dyDescent="0.25">
      <c r="A113" s="57"/>
      <c r="B113" s="57"/>
      <c r="C113" s="57"/>
      <c r="D113" s="57"/>
      <c r="E113" s="57"/>
      <c r="F113" s="57"/>
      <c r="G113" s="63"/>
      <c r="H113" s="63"/>
    </row>
    <row r="114" spans="1:8" ht="29.45" customHeight="1" x14ac:dyDescent="0.25">
      <c r="A114" s="48"/>
      <c r="B114" s="48"/>
      <c r="C114" s="48"/>
      <c r="D114" s="48"/>
      <c r="E114" s="48"/>
      <c r="F114" s="48"/>
      <c r="G114" s="53"/>
      <c r="H114" s="51"/>
    </row>
    <row r="115" spans="1:8" ht="29.45" customHeight="1" x14ac:dyDescent="0.25">
      <c r="A115" s="57"/>
      <c r="B115" s="57"/>
      <c r="C115" s="57"/>
      <c r="D115" s="57"/>
      <c r="E115" s="57"/>
      <c r="F115" s="57"/>
      <c r="G115" s="63"/>
      <c r="H115" s="63"/>
    </row>
    <row r="116" spans="1:8" ht="29.45" customHeight="1" x14ac:dyDescent="0.25">
      <c r="A116" s="48"/>
      <c r="B116" s="48"/>
      <c r="C116" s="48"/>
      <c r="D116" s="48"/>
      <c r="E116" s="48"/>
      <c r="F116" s="48"/>
      <c r="G116" s="53"/>
      <c r="H116" s="51"/>
    </row>
    <row r="117" spans="1:8" ht="29.45" customHeight="1" x14ac:dyDescent="0.25">
      <c r="A117" s="57"/>
      <c r="B117" s="57"/>
      <c r="C117" s="57"/>
      <c r="D117" s="57"/>
      <c r="E117" s="57"/>
      <c r="F117" s="57"/>
      <c r="G117" s="63"/>
      <c r="H117" s="63"/>
    </row>
    <row r="118" spans="1:8" ht="29.45" customHeight="1" x14ac:dyDescent="0.25">
      <c r="A118" s="48"/>
      <c r="B118" s="48"/>
      <c r="C118" s="48"/>
      <c r="D118" s="48"/>
      <c r="E118" s="48"/>
      <c r="F118" s="48"/>
      <c r="G118" s="53"/>
      <c r="H118" s="51"/>
    </row>
    <row r="119" spans="1:8" ht="29.45" customHeight="1" x14ac:dyDescent="0.25">
      <c r="A119" s="57"/>
      <c r="B119" s="57"/>
      <c r="C119" s="57"/>
      <c r="D119" s="57"/>
      <c r="E119" s="57"/>
      <c r="F119" s="57"/>
      <c r="G119" s="63"/>
      <c r="H119" s="63"/>
    </row>
    <row r="120" spans="1:8" ht="29.45" customHeight="1" x14ac:dyDescent="0.25">
      <c r="A120" s="48"/>
      <c r="B120" s="48"/>
      <c r="C120" s="48"/>
      <c r="D120" s="48"/>
      <c r="E120" s="48"/>
      <c r="F120" s="48"/>
      <c r="G120" s="53"/>
      <c r="H120" s="51"/>
    </row>
    <row r="121" spans="1:8" ht="29.45" customHeight="1" x14ac:dyDescent="0.25">
      <c r="A121" s="57"/>
      <c r="B121" s="57"/>
      <c r="C121" s="57"/>
      <c r="D121" s="57"/>
      <c r="E121" s="57"/>
      <c r="F121" s="57"/>
      <c r="G121" s="63"/>
      <c r="H121" s="63"/>
    </row>
    <row r="122" spans="1:8" ht="29.45" customHeight="1" x14ac:dyDescent="0.25">
      <c r="A122" s="48"/>
      <c r="B122" s="48"/>
      <c r="C122" s="48"/>
      <c r="D122" s="48"/>
      <c r="E122" s="48"/>
      <c r="F122" s="48"/>
      <c r="G122" s="53"/>
      <c r="H122" s="51"/>
    </row>
    <row r="123" spans="1:8" ht="29.45" customHeight="1" x14ac:dyDescent="0.25">
      <c r="A123" s="57"/>
      <c r="B123" s="57"/>
      <c r="C123" s="57"/>
      <c r="D123" s="57"/>
      <c r="E123" s="57"/>
      <c r="F123" s="57"/>
      <c r="G123" s="63"/>
      <c r="H123" s="63"/>
    </row>
    <row r="124" spans="1:8" ht="22.5" x14ac:dyDescent="0.25">
      <c r="A124" s="48"/>
      <c r="B124" s="48"/>
      <c r="C124" s="48"/>
      <c r="D124" s="48"/>
      <c r="E124" s="48"/>
      <c r="F124" s="48"/>
      <c r="G124" s="53"/>
      <c r="H124" s="51"/>
    </row>
    <row r="125" spans="1:8" ht="22.5" x14ac:dyDescent="0.25">
      <c r="A125" s="57"/>
      <c r="B125" s="57"/>
      <c r="C125" s="57"/>
      <c r="D125" s="57"/>
      <c r="E125" s="57"/>
      <c r="F125" s="57"/>
      <c r="G125" s="63"/>
      <c r="H125" s="63"/>
    </row>
  </sheetData>
  <pageMargins left="0.25" right="0.25" top="0.75" bottom="0.75" header="0.3" footer="0.3"/>
  <pageSetup paperSize="9" scale="36" fitToHeight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81"/>
  <sheetViews>
    <sheetView topLeftCell="A58" zoomScale="60" zoomScaleNormal="60" workbookViewId="0">
      <selection activeCell="E81" sqref="E81"/>
    </sheetView>
  </sheetViews>
  <sheetFormatPr baseColWidth="10" defaultRowHeight="15" x14ac:dyDescent="0.25"/>
  <cols>
    <col min="1" max="1" width="27.85546875" style="94" customWidth="1"/>
    <col min="2" max="2" width="27.42578125" bestFit="1" customWidth="1"/>
    <col min="3" max="3" width="27.140625" style="94" customWidth="1"/>
    <col min="4" max="4" width="81.5703125" bestFit="1" customWidth="1"/>
    <col min="5" max="6" width="23.5703125" bestFit="1" customWidth="1"/>
    <col min="7" max="7" width="22" bestFit="1" customWidth="1"/>
    <col min="8" max="8" width="30.42578125" hidden="1" customWidth="1"/>
  </cols>
  <sheetData>
    <row r="1" spans="1:8" ht="34.5" x14ac:dyDescent="0.45">
      <c r="A1" s="113" t="s">
        <v>304</v>
      </c>
    </row>
    <row r="2" spans="1:8" ht="18" x14ac:dyDescent="0.25">
      <c r="A2" s="90" t="s">
        <v>3</v>
      </c>
      <c r="B2" s="31" t="s">
        <v>1</v>
      </c>
      <c r="C2" s="112" t="s">
        <v>0</v>
      </c>
      <c r="D2" s="24" t="s">
        <v>14</v>
      </c>
      <c r="E2" s="24" t="s">
        <v>7</v>
      </c>
      <c r="F2" s="24" t="s">
        <v>5</v>
      </c>
      <c r="G2" s="24" t="s">
        <v>8</v>
      </c>
      <c r="H2" s="24" t="s">
        <v>6</v>
      </c>
    </row>
    <row r="3" spans="1:8" ht="22.5" x14ac:dyDescent="0.25">
      <c r="A3" s="49" t="s">
        <v>1007</v>
      </c>
      <c r="B3" s="48">
        <v>80828</v>
      </c>
      <c r="C3" s="49" t="s">
        <v>1008</v>
      </c>
      <c r="D3" s="50" t="s">
        <v>1011</v>
      </c>
      <c r="E3" s="51" t="s">
        <v>409</v>
      </c>
      <c r="F3" s="51"/>
      <c r="G3" s="53">
        <v>4.6150000000000002</v>
      </c>
      <c r="H3" s="51"/>
    </row>
    <row r="4" spans="1:8" ht="22.5" x14ac:dyDescent="0.25">
      <c r="A4" s="60" t="s">
        <v>1007</v>
      </c>
      <c r="B4" s="57">
        <v>14541</v>
      </c>
      <c r="C4" s="60" t="s">
        <v>969</v>
      </c>
      <c r="D4" s="61" t="s">
        <v>1012</v>
      </c>
      <c r="E4" s="63" t="s">
        <v>1187</v>
      </c>
      <c r="F4" s="63"/>
      <c r="G4" s="62">
        <v>4.3730000000000002</v>
      </c>
      <c r="H4" s="63"/>
    </row>
    <row r="5" spans="1:8" ht="22.5" x14ac:dyDescent="0.25">
      <c r="A5" s="49" t="s">
        <v>1007</v>
      </c>
      <c r="B5" s="48">
        <v>80699</v>
      </c>
      <c r="C5" s="49" t="s">
        <v>1008</v>
      </c>
      <c r="D5" s="50" t="s">
        <v>1009</v>
      </c>
      <c r="E5" s="51" t="s">
        <v>309</v>
      </c>
      <c r="F5" s="51"/>
      <c r="G5" s="53">
        <v>11.772</v>
      </c>
      <c r="H5" s="63"/>
    </row>
    <row r="6" spans="1:8" ht="22.5" x14ac:dyDescent="0.25">
      <c r="A6" s="60" t="s">
        <v>1007</v>
      </c>
      <c r="B6" s="57">
        <v>48675</v>
      </c>
      <c r="C6" s="60" t="s">
        <v>307</v>
      </c>
      <c r="D6" s="61" t="s">
        <v>1010</v>
      </c>
      <c r="E6" s="63" t="s">
        <v>309</v>
      </c>
      <c r="F6" s="63"/>
      <c r="G6" s="62">
        <v>8.9</v>
      </c>
      <c r="H6" s="63"/>
    </row>
    <row r="7" spans="1:8" ht="22.5" x14ac:dyDescent="0.25">
      <c r="A7" s="49" t="s">
        <v>1007</v>
      </c>
      <c r="B7" s="48">
        <v>82635</v>
      </c>
      <c r="C7" s="49" t="s">
        <v>1008</v>
      </c>
      <c r="D7" s="50" t="s">
        <v>1014</v>
      </c>
      <c r="E7" s="51" t="s">
        <v>309</v>
      </c>
      <c r="F7" s="51"/>
      <c r="G7" s="53">
        <v>13.097</v>
      </c>
      <c r="H7" s="63"/>
    </row>
    <row r="8" spans="1:8" ht="22.5" x14ac:dyDescent="0.25">
      <c r="A8" s="60" t="s">
        <v>1007</v>
      </c>
      <c r="B8" s="57">
        <v>80300</v>
      </c>
      <c r="C8" s="60" t="s">
        <v>1008</v>
      </c>
      <c r="D8" s="61" t="s">
        <v>1016</v>
      </c>
      <c r="E8" s="63" t="s">
        <v>309</v>
      </c>
      <c r="F8" s="63"/>
      <c r="G8" s="62">
        <v>12.365</v>
      </c>
      <c r="H8" s="63"/>
    </row>
    <row r="9" spans="1:8" ht="22.5" x14ac:dyDescent="0.25">
      <c r="A9" s="49" t="s">
        <v>1007</v>
      </c>
      <c r="B9" s="48">
        <v>82657</v>
      </c>
      <c r="C9" s="49" t="s">
        <v>1008</v>
      </c>
      <c r="D9" s="50" t="s">
        <v>1017</v>
      </c>
      <c r="E9" s="51" t="s">
        <v>309</v>
      </c>
      <c r="F9" s="51"/>
      <c r="G9" s="53">
        <v>10.769</v>
      </c>
      <c r="H9" s="51"/>
    </row>
    <row r="10" spans="1:8" ht="22.5" x14ac:dyDescent="0.25">
      <c r="A10" s="60" t="s">
        <v>1007</v>
      </c>
      <c r="B10" s="57">
        <v>80115</v>
      </c>
      <c r="C10" s="60" t="s">
        <v>1008</v>
      </c>
      <c r="D10" s="61" t="s">
        <v>1019</v>
      </c>
      <c r="E10" s="63" t="s">
        <v>309</v>
      </c>
      <c r="F10" s="63"/>
      <c r="G10" s="62">
        <v>10.220000000000001</v>
      </c>
      <c r="H10" s="63"/>
    </row>
    <row r="11" spans="1:8" ht="22.5" x14ac:dyDescent="0.25">
      <c r="A11" s="49" t="s">
        <v>1007</v>
      </c>
      <c r="B11" s="48">
        <v>82221</v>
      </c>
      <c r="C11" s="49" t="s">
        <v>1008</v>
      </c>
      <c r="D11" s="50" t="s">
        <v>1024</v>
      </c>
      <c r="E11" s="51" t="s">
        <v>309</v>
      </c>
      <c r="F11" s="51"/>
      <c r="G11" s="53">
        <v>8.7769999999999992</v>
      </c>
      <c r="H11" s="63"/>
    </row>
    <row r="12" spans="1:8" ht="22.5" x14ac:dyDescent="0.25">
      <c r="A12" s="60" t="s">
        <v>1007</v>
      </c>
      <c r="B12" s="57">
        <v>80125</v>
      </c>
      <c r="C12" s="60" t="s">
        <v>1008</v>
      </c>
      <c r="D12" s="61" t="s">
        <v>1026</v>
      </c>
      <c r="E12" s="63" t="s">
        <v>309</v>
      </c>
      <c r="F12" s="63"/>
      <c r="G12" s="62">
        <v>8.2639999999999993</v>
      </c>
      <c r="H12" s="63"/>
    </row>
    <row r="13" spans="1:8" ht="22.5" x14ac:dyDescent="0.25">
      <c r="A13" s="49" t="s">
        <v>1007</v>
      </c>
      <c r="B13" s="48">
        <v>80947</v>
      </c>
      <c r="C13" s="49" t="s">
        <v>1008</v>
      </c>
      <c r="D13" s="50" t="s">
        <v>1027</v>
      </c>
      <c r="E13" s="51" t="s">
        <v>309</v>
      </c>
      <c r="F13" s="51"/>
      <c r="G13" s="53">
        <v>7.8010000000000002</v>
      </c>
      <c r="H13" s="51"/>
    </row>
    <row r="14" spans="1:8" ht="22.5" x14ac:dyDescent="0.25">
      <c r="A14" s="60" t="s">
        <v>1007</v>
      </c>
      <c r="B14" s="57">
        <v>80269</v>
      </c>
      <c r="C14" s="60" t="s">
        <v>1008</v>
      </c>
      <c r="D14" s="61" t="s">
        <v>1028</v>
      </c>
      <c r="E14" s="63" t="s">
        <v>309</v>
      </c>
      <c r="F14" s="63"/>
      <c r="G14" s="62">
        <v>7.8010000000000002</v>
      </c>
      <c r="H14" s="63"/>
    </row>
    <row r="15" spans="1:8" ht="22.5" x14ac:dyDescent="0.25">
      <c r="A15" s="49" t="s">
        <v>1007</v>
      </c>
      <c r="B15" s="48">
        <v>82653</v>
      </c>
      <c r="C15" s="49" t="s">
        <v>1008</v>
      </c>
      <c r="D15" s="50" t="s">
        <v>1032</v>
      </c>
      <c r="E15" s="51" t="s">
        <v>309</v>
      </c>
      <c r="F15" s="51"/>
      <c r="G15" s="53">
        <v>7.35</v>
      </c>
      <c r="H15" s="63"/>
    </row>
    <row r="16" spans="1:8" ht="22.5" x14ac:dyDescent="0.25">
      <c r="A16" s="60" t="s">
        <v>1007</v>
      </c>
      <c r="B16" s="57">
        <v>80979</v>
      </c>
      <c r="C16" s="60" t="s">
        <v>1008</v>
      </c>
      <c r="D16" s="61" t="s">
        <v>1033</v>
      </c>
      <c r="E16" s="63" t="s">
        <v>309</v>
      </c>
      <c r="F16" s="63"/>
      <c r="G16" s="62">
        <v>7.1429999999999998</v>
      </c>
      <c r="H16" s="51"/>
    </row>
    <row r="17" spans="1:8" ht="22.5" x14ac:dyDescent="0.25">
      <c r="A17" s="49" t="s">
        <v>1007</v>
      </c>
      <c r="B17" s="48">
        <v>80014</v>
      </c>
      <c r="C17" s="49" t="s">
        <v>1008</v>
      </c>
      <c r="D17" s="50" t="s">
        <v>1034</v>
      </c>
      <c r="E17" s="51" t="s">
        <v>309</v>
      </c>
      <c r="F17" s="51"/>
      <c r="G17" s="53">
        <v>7.1429999999999998</v>
      </c>
      <c r="H17" s="63"/>
    </row>
    <row r="18" spans="1:8" ht="22.5" x14ac:dyDescent="0.25">
      <c r="A18" s="60" t="s">
        <v>1007</v>
      </c>
      <c r="B18" s="57">
        <v>80032</v>
      </c>
      <c r="C18" s="60" t="s">
        <v>1008</v>
      </c>
      <c r="D18" s="61" t="s">
        <v>1039</v>
      </c>
      <c r="E18" s="63" t="s">
        <v>309</v>
      </c>
      <c r="F18" s="63"/>
      <c r="G18" s="62">
        <v>6.484</v>
      </c>
      <c r="H18" s="51"/>
    </row>
    <row r="19" spans="1:8" ht="22.5" x14ac:dyDescent="0.25">
      <c r="A19" s="49" t="s">
        <v>1007</v>
      </c>
      <c r="B19" s="48">
        <v>41301</v>
      </c>
      <c r="C19" s="49" t="s">
        <v>1008</v>
      </c>
      <c r="D19" s="50" t="s">
        <v>1042</v>
      </c>
      <c r="E19" s="51" t="s">
        <v>309</v>
      </c>
      <c r="F19" s="51"/>
      <c r="G19" s="53">
        <v>5.98</v>
      </c>
      <c r="H19" s="51"/>
    </row>
    <row r="20" spans="1:8" ht="22.5" x14ac:dyDescent="0.25">
      <c r="A20" s="60" t="s">
        <v>1007</v>
      </c>
      <c r="B20" s="57">
        <v>80195</v>
      </c>
      <c r="C20" s="60" t="s">
        <v>1008</v>
      </c>
      <c r="D20" s="61" t="s">
        <v>1044</v>
      </c>
      <c r="E20" s="63" t="s">
        <v>309</v>
      </c>
      <c r="F20" s="63"/>
      <c r="G20" s="62">
        <v>5.7249999999999996</v>
      </c>
      <c r="H20" s="51"/>
    </row>
    <row r="21" spans="1:8" ht="22.5" x14ac:dyDescent="0.25">
      <c r="A21" s="49" t="s">
        <v>1007</v>
      </c>
      <c r="B21" s="48">
        <v>80280</v>
      </c>
      <c r="C21" s="49" t="s">
        <v>1008</v>
      </c>
      <c r="D21" s="50" t="s">
        <v>1046</v>
      </c>
      <c r="E21" s="51" t="s">
        <v>309</v>
      </c>
      <c r="F21" s="51"/>
      <c r="G21" s="53">
        <v>5.6719999999999997</v>
      </c>
      <c r="H21" s="51"/>
    </row>
    <row r="22" spans="1:8" ht="22.5" x14ac:dyDescent="0.25">
      <c r="A22" s="60" t="s">
        <v>1007</v>
      </c>
      <c r="B22" s="57">
        <v>80085</v>
      </c>
      <c r="C22" s="60" t="s">
        <v>1008</v>
      </c>
      <c r="D22" s="61" t="s">
        <v>1055</v>
      </c>
      <c r="E22" s="63" t="s">
        <v>309</v>
      </c>
      <c r="F22" s="63"/>
      <c r="G22" s="62">
        <v>1.47</v>
      </c>
      <c r="H22" s="63"/>
    </row>
    <row r="23" spans="1:8" ht="22.5" x14ac:dyDescent="0.25">
      <c r="A23" s="49" t="s">
        <v>1007</v>
      </c>
      <c r="B23" s="48">
        <v>82707</v>
      </c>
      <c r="C23" s="49" t="s">
        <v>1008</v>
      </c>
      <c r="D23" s="50" t="s">
        <v>1085</v>
      </c>
      <c r="E23" s="51" t="s">
        <v>309</v>
      </c>
      <c r="F23" s="51"/>
      <c r="G23" s="53">
        <v>1.615</v>
      </c>
      <c r="H23" s="63"/>
    </row>
    <row r="24" spans="1:8" ht="22.5" x14ac:dyDescent="0.25">
      <c r="A24" s="60" t="s">
        <v>1007</v>
      </c>
      <c r="B24" s="57">
        <v>40490</v>
      </c>
      <c r="C24" s="60" t="s">
        <v>307</v>
      </c>
      <c r="D24" s="61" t="s">
        <v>1015</v>
      </c>
      <c r="E24" s="63" t="s">
        <v>309</v>
      </c>
      <c r="F24" s="63"/>
      <c r="G24" s="62">
        <v>12.516</v>
      </c>
      <c r="H24" s="63"/>
    </row>
    <row r="25" spans="1:8" ht="22.5" x14ac:dyDescent="0.25">
      <c r="A25" s="49" t="s">
        <v>1007</v>
      </c>
      <c r="B25" s="48">
        <v>41049</v>
      </c>
      <c r="C25" s="49" t="s">
        <v>307</v>
      </c>
      <c r="D25" s="50" t="s">
        <v>1022</v>
      </c>
      <c r="E25" s="51" t="s">
        <v>309</v>
      </c>
      <c r="F25" s="51"/>
      <c r="G25" s="53">
        <v>8.9870000000000001</v>
      </c>
      <c r="H25" s="51"/>
    </row>
    <row r="26" spans="1:8" ht="22.5" x14ac:dyDescent="0.25">
      <c r="A26" s="60" t="s">
        <v>1007</v>
      </c>
      <c r="B26" s="57">
        <v>11681</v>
      </c>
      <c r="C26" s="60" t="s">
        <v>307</v>
      </c>
      <c r="D26" s="61" t="s">
        <v>1030</v>
      </c>
      <c r="E26" s="63" t="s">
        <v>309</v>
      </c>
      <c r="F26" s="63"/>
      <c r="G26" s="62">
        <v>7.5609999999999999</v>
      </c>
      <c r="H26" s="51"/>
    </row>
    <row r="27" spans="1:8" ht="22.5" x14ac:dyDescent="0.25">
      <c r="A27" s="49" t="s">
        <v>1007</v>
      </c>
      <c r="B27" s="48">
        <v>49950</v>
      </c>
      <c r="C27" s="49" t="s">
        <v>307</v>
      </c>
      <c r="D27" s="50" t="s">
        <v>1041</v>
      </c>
      <c r="E27" s="51" t="s">
        <v>309</v>
      </c>
      <c r="F27" s="51"/>
      <c r="G27" s="53">
        <v>6.3739999999999997</v>
      </c>
      <c r="H27" s="63"/>
    </row>
    <row r="28" spans="1:8" ht="22.5" x14ac:dyDescent="0.25">
      <c r="A28" s="60" t="s">
        <v>1007</v>
      </c>
      <c r="B28" s="57">
        <v>48100</v>
      </c>
      <c r="C28" s="60" t="s">
        <v>307</v>
      </c>
      <c r="D28" s="61" t="s">
        <v>1043</v>
      </c>
      <c r="E28" s="63" t="s">
        <v>309</v>
      </c>
      <c r="F28" s="63"/>
      <c r="G28" s="62">
        <v>5.77</v>
      </c>
      <c r="H28" s="63"/>
    </row>
    <row r="29" spans="1:8" ht="22.5" x14ac:dyDescent="0.25">
      <c r="A29" s="49" t="s">
        <v>1007</v>
      </c>
      <c r="B29" s="48">
        <v>40299</v>
      </c>
      <c r="C29" s="49" t="s">
        <v>307</v>
      </c>
      <c r="D29" s="50" t="s">
        <v>1048</v>
      </c>
      <c r="E29" s="51" t="s">
        <v>309</v>
      </c>
      <c r="F29" s="51"/>
      <c r="G29" s="53">
        <v>4.9800000000000004</v>
      </c>
      <c r="H29" s="51"/>
    </row>
    <row r="30" spans="1:8" ht="22.5" x14ac:dyDescent="0.25">
      <c r="A30" s="60" t="s">
        <v>1007</v>
      </c>
      <c r="B30" s="57">
        <v>48101</v>
      </c>
      <c r="C30" s="60" t="s">
        <v>307</v>
      </c>
      <c r="D30" s="61" t="s">
        <v>1049</v>
      </c>
      <c r="E30" s="63" t="s">
        <v>309</v>
      </c>
      <c r="F30" s="63"/>
      <c r="G30" s="62">
        <v>4.8899999999999997</v>
      </c>
      <c r="H30" s="51"/>
    </row>
    <row r="31" spans="1:8" ht="22.5" x14ac:dyDescent="0.25">
      <c r="A31" s="49" t="s">
        <v>1007</v>
      </c>
      <c r="B31" s="48">
        <v>42313</v>
      </c>
      <c r="C31" s="49" t="s">
        <v>947</v>
      </c>
      <c r="D31" s="50" t="s">
        <v>1029</v>
      </c>
      <c r="E31" s="51" t="s">
        <v>309</v>
      </c>
      <c r="F31" s="51"/>
      <c r="G31" s="53">
        <v>7.5819999999999999</v>
      </c>
      <c r="H31" s="51"/>
    </row>
    <row r="32" spans="1:8" ht="22.5" x14ac:dyDescent="0.25">
      <c r="A32" s="60" t="s">
        <v>1007</v>
      </c>
      <c r="B32" s="57">
        <v>45767</v>
      </c>
      <c r="C32" s="60" t="s">
        <v>308</v>
      </c>
      <c r="D32" s="61" t="s">
        <v>1013</v>
      </c>
      <c r="E32" s="63" t="s">
        <v>309</v>
      </c>
      <c r="F32" s="63"/>
      <c r="G32" s="62">
        <v>16.48</v>
      </c>
      <c r="H32" s="51"/>
    </row>
    <row r="33" spans="1:8" ht="22.5" x14ac:dyDescent="0.25">
      <c r="A33" s="49" t="s">
        <v>1007</v>
      </c>
      <c r="B33" s="48">
        <v>41483</v>
      </c>
      <c r="C33" s="49" t="s">
        <v>308</v>
      </c>
      <c r="D33" s="50" t="s">
        <v>1018</v>
      </c>
      <c r="E33" s="51" t="s">
        <v>309</v>
      </c>
      <c r="F33" s="51"/>
      <c r="G33" s="53">
        <v>10.52</v>
      </c>
      <c r="H33" s="63"/>
    </row>
    <row r="34" spans="1:8" ht="22.5" x14ac:dyDescent="0.25">
      <c r="A34" s="60" t="s">
        <v>1007</v>
      </c>
      <c r="B34" s="57">
        <v>40934</v>
      </c>
      <c r="C34" s="60" t="s">
        <v>308</v>
      </c>
      <c r="D34" s="61" t="s">
        <v>1021</v>
      </c>
      <c r="E34" s="63" t="s">
        <v>309</v>
      </c>
      <c r="F34" s="63"/>
      <c r="G34" s="62">
        <v>9.2309999999999999</v>
      </c>
      <c r="H34" s="63"/>
    </row>
    <row r="35" spans="1:8" ht="22.5" x14ac:dyDescent="0.25">
      <c r="A35" s="49" t="s">
        <v>1007</v>
      </c>
      <c r="B35" s="48">
        <v>45636</v>
      </c>
      <c r="C35" s="49" t="s">
        <v>308</v>
      </c>
      <c r="D35" s="50" t="s">
        <v>1023</v>
      </c>
      <c r="E35" s="51" t="s">
        <v>309</v>
      </c>
      <c r="F35" s="51"/>
      <c r="G35" s="53">
        <v>8.7910000000000004</v>
      </c>
      <c r="H35" s="51"/>
    </row>
    <row r="36" spans="1:8" ht="22.5" x14ac:dyDescent="0.25">
      <c r="A36" s="60" t="s">
        <v>1007</v>
      </c>
      <c r="B36" s="57">
        <v>41536</v>
      </c>
      <c r="C36" s="60" t="s">
        <v>308</v>
      </c>
      <c r="D36" s="61" t="s">
        <v>1025</v>
      </c>
      <c r="E36" s="63" t="s">
        <v>309</v>
      </c>
      <c r="F36" s="63"/>
      <c r="G36" s="62">
        <v>8.49</v>
      </c>
      <c r="H36" s="51"/>
    </row>
    <row r="37" spans="1:8" ht="22.5" x14ac:dyDescent="0.25">
      <c r="A37" s="49" t="s">
        <v>1007</v>
      </c>
      <c r="B37" s="48">
        <v>49143</v>
      </c>
      <c r="C37" s="49" t="s">
        <v>308</v>
      </c>
      <c r="D37" s="50" t="s">
        <v>1031</v>
      </c>
      <c r="E37" s="51" t="s">
        <v>309</v>
      </c>
      <c r="F37" s="51"/>
      <c r="G37" s="53">
        <v>7.4729999999999999</v>
      </c>
      <c r="H37" s="51"/>
    </row>
    <row r="38" spans="1:8" ht="22.5" x14ac:dyDescent="0.25">
      <c r="A38" s="60" t="s">
        <v>1007</v>
      </c>
      <c r="B38" s="57">
        <v>49693</v>
      </c>
      <c r="C38" s="60" t="s">
        <v>308</v>
      </c>
      <c r="D38" s="61" t="s">
        <v>1051</v>
      </c>
      <c r="E38" s="63" t="s">
        <v>309</v>
      </c>
      <c r="F38" s="63"/>
      <c r="G38" s="62">
        <v>4.7640000000000002</v>
      </c>
      <c r="H38" s="51"/>
    </row>
    <row r="39" spans="1:8" ht="22.5" x14ac:dyDescent="0.25">
      <c r="A39" s="49" t="s">
        <v>1007</v>
      </c>
      <c r="B39" s="48">
        <v>41164</v>
      </c>
      <c r="C39" s="49" t="s">
        <v>308</v>
      </c>
      <c r="D39" s="50" t="s">
        <v>1052</v>
      </c>
      <c r="E39" s="51" t="s">
        <v>309</v>
      </c>
      <c r="F39" s="51"/>
      <c r="G39" s="53">
        <v>4.3979999999999997</v>
      </c>
      <c r="H39" s="63"/>
    </row>
    <row r="40" spans="1:8" ht="22.5" x14ac:dyDescent="0.25">
      <c r="A40" s="60" t="s">
        <v>1007</v>
      </c>
      <c r="B40" s="57">
        <v>41166</v>
      </c>
      <c r="C40" s="60" t="s">
        <v>308</v>
      </c>
      <c r="D40" s="61" t="s">
        <v>1053</v>
      </c>
      <c r="E40" s="63" t="s">
        <v>309</v>
      </c>
      <c r="F40" s="63"/>
      <c r="G40" s="62">
        <v>4.2969999999999997</v>
      </c>
      <c r="H40" s="51"/>
    </row>
    <row r="41" spans="1:8" ht="22.5" x14ac:dyDescent="0.25">
      <c r="A41" s="49" t="s">
        <v>1007</v>
      </c>
      <c r="B41" s="48">
        <v>41197</v>
      </c>
      <c r="C41" s="49" t="s">
        <v>306</v>
      </c>
      <c r="D41" s="50" t="s">
        <v>1020</v>
      </c>
      <c r="E41" s="51" t="s">
        <v>309</v>
      </c>
      <c r="F41" s="51"/>
      <c r="G41" s="53">
        <v>10</v>
      </c>
      <c r="H41" s="63"/>
    </row>
    <row r="42" spans="1:8" ht="22.5" x14ac:dyDescent="0.25">
      <c r="A42" s="60" t="s">
        <v>1007</v>
      </c>
      <c r="B42" s="57">
        <v>41614</v>
      </c>
      <c r="C42" s="60" t="s">
        <v>306</v>
      </c>
      <c r="D42" s="61" t="s">
        <v>1035</v>
      </c>
      <c r="E42" s="63" t="s">
        <v>309</v>
      </c>
      <c r="F42" s="63"/>
      <c r="G42" s="62">
        <v>7.0380000000000003</v>
      </c>
      <c r="H42" s="63"/>
    </row>
    <row r="43" spans="1:8" ht="22.5" x14ac:dyDescent="0.25">
      <c r="A43" s="49" t="s">
        <v>1007</v>
      </c>
      <c r="B43" s="48">
        <v>47929</v>
      </c>
      <c r="C43" s="49" t="s">
        <v>306</v>
      </c>
      <c r="D43" s="50" t="s">
        <v>1036</v>
      </c>
      <c r="E43" s="51" t="s">
        <v>309</v>
      </c>
      <c r="F43" s="51"/>
      <c r="G43" s="53">
        <v>6.9779999999999998</v>
      </c>
      <c r="H43" s="51"/>
    </row>
    <row r="44" spans="1:8" ht="22.5" x14ac:dyDescent="0.25">
      <c r="A44" s="60" t="s">
        <v>1007</v>
      </c>
      <c r="B44" s="57">
        <v>41002</v>
      </c>
      <c r="C44" s="60" t="s">
        <v>306</v>
      </c>
      <c r="D44" s="61" t="s">
        <v>1037</v>
      </c>
      <c r="E44" s="63" t="s">
        <v>309</v>
      </c>
      <c r="F44" s="63"/>
      <c r="G44" s="62">
        <v>6.5380000000000003</v>
      </c>
      <c r="H44" s="63"/>
    </row>
    <row r="45" spans="1:8" ht="22.5" x14ac:dyDescent="0.25">
      <c r="A45" s="49" t="s">
        <v>1007</v>
      </c>
      <c r="B45" s="48">
        <v>42223</v>
      </c>
      <c r="C45" s="49" t="s">
        <v>306</v>
      </c>
      <c r="D45" s="50" t="s">
        <v>1038</v>
      </c>
      <c r="E45" s="51" t="s">
        <v>309</v>
      </c>
      <c r="F45" s="51"/>
      <c r="G45" s="53">
        <v>6.5380000000000003</v>
      </c>
      <c r="H45" s="63"/>
    </row>
    <row r="46" spans="1:8" ht="22.5" x14ac:dyDescent="0.25">
      <c r="A46" s="60" t="s">
        <v>1007</v>
      </c>
      <c r="B46" s="57">
        <v>47789</v>
      </c>
      <c r="C46" s="60" t="s">
        <v>306</v>
      </c>
      <c r="D46" s="61" t="s">
        <v>1040</v>
      </c>
      <c r="E46" s="63" t="s">
        <v>309</v>
      </c>
      <c r="F46" s="63"/>
      <c r="G46" s="62">
        <v>6.4290000000000003</v>
      </c>
      <c r="H46" s="51"/>
    </row>
    <row r="47" spans="1:8" ht="22.5" x14ac:dyDescent="0.25">
      <c r="A47" s="49" t="s">
        <v>1007</v>
      </c>
      <c r="B47" s="48">
        <v>41615</v>
      </c>
      <c r="C47" s="49" t="s">
        <v>306</v>
      </c>
      <c r="D47" s="50" t="s">
        <v>1045</v>
      </c>
      <c r="E47" s="51" t="s">
        <v>309</v>
      </c>
      <c r="F47" s="51"/>
      <c r="G47" s="53">
        <v>5.68</v>
      </c>
      <c r="H47" s="63"/>
    </row>
    <row r="48" spans="1:8" ht="22.5" x14ac:dyDescent="0.25">
      <c r="A48" s="60" t="s">
        <v>1007</v>
      </c>
      <c r="B48" s="57">
        <v>47473</v>
      </c>
      <c r="C48" s="60" t="s">
        <v>306</v>
      </c>
      <c r="D48" s="61" t="s">
        <v>1047</v>
      </c>
      <c r="E48" s="63" t="s">
        <v>309</v>
      </c>
      <c r="F48" s="63"/>
      <c r="G48" s="62">
        <v>4.9889999999999999</v>
      </c>
      <c r="H48" s="51"/>
    </row>
    <row r="49" spans="1:8" ht="22.5" x14ac:dyDescent="0.25">
      <c r="A49" s="49" t="s">
        <v>1007</v>
      </c>
      <c r="B49" s="48">
        <v>42427</v>
      </c>
      <c r="C49" s="49" t="s">
        <v>306</v>
      </c>
      <c r="D49" s="50" t="s">
        <v>1050</v>
      </c>
      <c r="E49" s="51" t="s">
        <v>309</v>
      </c>
      <c r="F49" s="51"/>
      <c r="G49" s="53">
        <v>4.835</v>
      </c>
      <c r="H49" s="51"/>
    </row>
    <row r="50" spans="1:8" ht="22.5" x14ac:dyDescent="0.25">
      <c r="A50" s="60" t="s">
        <v>1007</v>
      </c>
      <c r="B50" s="57">
        <v>46306</v>
      </c>
      <c r="C50" s="60" t="s">
        <v>306</v>
      </c>
      <c r="D50" s="61" t="s">
        <v>1054</v>
      </c>
      <c r="E50" s="63" t="s">
        <v>309</v>
      </c>
      <c r="F50" s="63"/>
      <c r="G50" s="62">
        <v>3.06</v>
      </c>
      <c r="H50" s="51"/>
    </row>
    <row r="51" spans="1:8" ht="22.5" x14ac:dyDescent="0.25">
      <c r="A51" s="49" t="s">
        <v>1007</v>
      </c>
      <c r="B51" s="48">
        <v>46439</v>
      </c>
      <c r="C51" s="49" t="s">
        <v>1008</v>
      </c>
      <c r="D51" s="50" t="s">
        <v>1056</v>
      </c>
      <c r="E51" s="51" t="s">
        <v>417</v>
      </c>
      <c r="F51" s="51"/>
      <c r="G51" s="53">
        <v>5.7140000000000004</v>
      </c>
      <c r="H51" s="51"/>
    </row>
    <row r="52" spans="1:8" ht="22.5" x14ac:dyDescent="0.25">
      <c r="A52" s="60" t="s">
        <v>1007</v>
      </c>
      <c r="B52" s="57">
        <v>82914</v>
      </c>
      <c r="C52" s="60" t="s">
        <v>1008</v>
      </c>
      <c r="D52" s="61" t="s">
        <v>1057</v>
      </c>
      <c r="E52" s="63" t="s">
        <v>417</v>
      </c>
      <c r="F52" s="63"/>
      <c r="G52" s="62">
        <v>5.22</v>
      </c>
      <c r="H52" s="51"/>
    </row>
    <row r="53" spans="1:8" ht="22.5" x14ac:dyDescent="0.25">
      <c r="A53" s="49" t="s">
        <v>1007</v>
      </c>
      <c r="B53" s="48">
        <v>82654</v>
      </c>
      <c r="C53" s="49" t="s">
        <v>1008</v>
      </c>
      <c r="D53" s="50" t="s">
        <v>1058</v>
      </c>
      <c r="E53" s="51" t="s">
        <v>417</v>
      </c>
      <c r="F53" s="51"/>
      <c r="G53" s="53">
        <v>5.0380000000000003</v>
      </c>
      <c r="H53" s="51"/>
    </row>
    <row r="54" spans="1:8" ht="22.5" x14ac:dyDescent="0.25">
      <c r="A54" s="60" t="s">
        <v>1007</v>
      </c>
      <c r="B54" s="57">
        <v>82996</v>
      </c>
      <c r="C54" s="60" t="s">
        <v>1008</v>
      </c>
      <c r="D54" s="61" t="s">
        <v>1059</v>
      </c>
      <c r="E54" s="63" t="s">
        <v>417</v>
      </c>
      <c r="F54" s="63"/>
      <c r="G54" s="62">
        <v>4.9800000000000004</v>
      </c>
      <c r="H54" s="51"/>
    </row>
    <row r="55" spans="1:8" ht="22.5" x14ac:dyDescent="0.25">
      <c r="A55" s="49" t="s">
        <v>1007</v>
      </c>
      <c r="B55" s="48">
        <v>81708</v>
      </c>
      <c r="C55" s="49" t="s">
        <v>1008</v>
      </c>
      <c r="D55" s="50" t="s">
        <v>1060</v>
      </c>
      <c r="E55" s="51" t="s">
        <v>417</v>
      </c>
      <c r="F55" s="51"/>
      <c r="G55" s="53">
        <v>4.4400000000000004</v>
      </c>
      <c r="H55" s="63"/>
    </row>
    <row r="56" spans="1:8" ht="22.5" x14ac:dyDescent="0.25">
      <c r="A56" s="60" t="s">
        <v>1007</v>
      </c>
      <c r="B56" s="57">
        <v>40052</v>
      </c>
      <c r="C56" s="60" t="s">
        <v>1008</v>
      </c>
      <c r="D56" s="61" t="s">
        <v>1061</v>
      </c>
      <c r="E56" s="63" t="s">
        <v>417</v>
      </c>
      <c r="F56" s="63"/>
      <c r="G56" s="62">
        <v>4.3929999999999998</v>
      </c>
      <c r="H56" s="63"/>
    </row>
    <row r="57" spans="1:8" ht="22.5" x14ac:dyDescent="0.25">
      <c r="A57" s="49" t="s">
        <v>1007</v>
      </c>
      <c r="B57" s="48">
        <v>81348</v>
      </c>
      <c r="C57" s="49" t="s">
        <v>1008</v>
      </c>
      <c r="D57" s="50" t="s">
        <v>1062</v>
      </c>
      <c r="E57" s="51" t="s">
        <v>417</v>
      </c>
      <c r="F57" s="51"/>
      <c r="G57" s="53">
        <v>4.2</v>
      </c>
      <c r="H57" s="63"/>
    </row>
    <row r="58" spans="1:8" ht="22.5" x14ac:dyDescent="0.25">
      <c r="A58" s="60" t="s">
        <v>1007</v>
      </c>
      <c r="B58" s="57">
        <v>80296</v>
      </c>
      <c r="C58" s="60" t="s">
        <v>1008</v>
      </c>
      <c r="D58" s="61" t="s">
        <v>1063</v>
      </c>
      <c r="E58" s="63" t="s">
        <v>417</v>
      </c>
      <c r="F58" s="63"/>
      <c r="G58" s="62">
        <v>3.3519999999999999</v>
      </c>
      <c r="H58" s="63"/>
    </row>
    <row r="59" spans="1:8" ht="22.5" x14ac:dyDescent="0.25">
      <c r="A59" s="49" t="s">
        <v>1007</v>
      </c>
      <c r="B59" s="48">
        <v>81653</v>
      </c>
      <c r="C59" s="49" t="s">
        <v>1008</v>
      </c>
      <c r="D59" s="50" t="s">
        <v>1064</v>
      </c>
      <c r="E59" s="51" t="s">
        <v>417</v>
      </c>
      <c r="F59" s="51"/>
      <c r="G59" s="53">
        <v>3.1739999999999999</v>
      </c>
      <c r="H59" s="63"/>
    </row>
    <row r="60" spans="1:8" ht="22.5" x14ac:dyDescent="0.25">
      <c r="A60" s="60" t="s">
        <v>1007</v>
      </c>
      <c r="B60" s="57">
        <v>80333</v>
      </c>
      <c r="C60" s="60" t="s">
        <v>1008</v>
      </c>
      <c r="D60" s="61" t="s">
        <v>1065</v>
      </c>
      <c r="E60" s="63" t="s">
        <v>417</v>
      </c>
      <c r="F60" s="63"/>
      <c r="G60" s="62">
        <v>2.86</v>
      </c>
      <c r="H60" s="63"/>
    </row>
    <row r="61" spans="1:8" ht="22.5" x14ac:dyDescent="0.25">
      <c r="A61" s="49" t="s">
        <v>1007</v>
      </c>
      <c r="B61" s="48">
        <v>81233</v>
      </c>
      <c r="C61" s="49" t="s">
        <v>1008</v>
      </c>
      <c r="D61" s="50" t="s">
        <v>1066</v>
      </c>
      <c r="E61" s="51" t="s">
        <v>417</v>
      </c>
      <c r="F61" s="51"/>
      <c r="G61" s="53">
        <v>2.4180000000000001</v>
      </c>
      <c r="H61" s="63"/>
    </row>
    <row r="62" spans="1:8" ht="22.5" x14ac:dyDescent="0.25">
      <c r="A62" s="60" t="s">
        <v>1007</v>
      </c>
      <c r="B62" s="57">
        <v>81244</v>
      </c>
      <c r="C62" s="60" t="s">
        <v>1008</v>
      </c>
      <c r="D62" s="61" t="s">
        <v>1067</v>
      </c>
      <c r="E62" s="63" t="s">
        <v>417</v>
      </c>
      <c r="F62" s="63"/>
      <c r="G62" s="62">
        <v>2.38</v>
      </c>
      <c r="H62" s="51"/>
    </row>
    <row r="63" spans="1:8" ht="22.5" x14ac:dyDescent="0.25">
      <c r="A63" s="49" t="s">
        <v>1007</v>
      </c>
      <c r="B63" s="48">
        <v>47301</v>
      </c>
      <c r="C63" s="49" t="s">
        <v>1008</v>
      </c>
      <c r="D63" s="50" t="s">
        <v>1068</v>
      </c>
      <c r="E63" s="51" t="s">
        <v>417</v>
      </c>
      <c r="F63" s="51"/>
      <c r="G63" s="53">
        <v>2.3090000000000002</v>
      </c>
      <c r="H63" s="51"/>
    </row>
    <row r="64" spans="1:8" ht="22.5" x14ac:dyDescent="0.25">
      <c r="A64" s="60" t="s">
        <v>1007</v>
      </c>
      <c r="B64" s="57">
        <v>81235</v>
      </c>
      <c r="C64" s="60" t="s">
        <v>1008</v>
      </c>
      <c r="D64" s="61" t="s">
        <v>1069</v>
      </c>
      <c r="E64" s="63" t="s">
        <v>417</v>
      </c>
      <c r="F64" s="63"/>
      <c r="G64" s="62">
        <v>1.0780000000000001</v>
      </c>
      <c r="H64" s="63"/>
    </row>
    <row r="65" spans="1:8" ht="22.5" x14ac:dyDescent="0.25">
      <c r="A65" s="49" t="s">
        <v>1007</v>
      </c>
      <c r="B65" s="48">
        <v>80001</v>
      </c>
      <c r="C65" s="49" t="s">
        <v>1008</v>
      </c>
      <c r="D65" s="50" t="s">
        <v>1070</v>
      </c>
      <c r="E65" s="51" t="s">
        <v>417</v>
      </c>
      <c r="F65" s="51"/>
      <c r="G65" s="53">
        <v>0.625</v>
      </c>
      <c r="H65" s="51"/>
    </row>
    <row r="66" spans="1:8" ht="22.5" x14ac:dyDescent="0.25">
      <c r="A66" s="60" t="s">
        <v>1007</v>
      </c>
      <c r="B66" s="57">
        <v>80520</v>
      </c>
      <c r="C66" s="60" t="s">
        <v>1008</v>
      </c>
      <c r="D66" s="61" t="s">
        <v>1071</v>
      </c>
      <c r="E66" s="63" t="s">
        <v>316</v>
      </c>
      <c r="F66" s="63"/>
      <c r="G66" s="62">
        <v>7.335</v>
      </c>
      <c r="H66" s="51"/>
    </row>
    <row r="67" spans="1:8" ht="22.5" x14ac:dyDescent="0.25">
      <c r="A67" s="49" t="s">
        <v>1007</v>
      </c>
      <c r="B67" s="48">
        <v>81118</v>
      </c>
      <c r="C67" s="49" t="s">
        <v>1008</v>
      </c>
      <c r="D67" s="50" t="s">
        <v>1072</v>
      </c>
      <c r="E67" s="51" t="s">
        <v>316</v>
      </c>
      <c r="F67" s="51"/>
      <c r="G67" s="53">
        <v>6.3540000000000001</v>
      </c>
      <c r="H67" s="63"/>
    </row>
    <row r="68" spans="1:8" ht="22.5" x14ac:dyDescent="0.25">
      <c r="A68" s="60" t="s">
        <v>1007</v>
      </c>
      <c r="B68" s="57">
        <v>80028</v>
      </c>
      <c r="C68" s="60" t="s">
        <v>1008</v>
      </c>
      <c r="D68" s="61" t="s">
        <v>1073</v>
      </c>
      <c r="E68" s="63" t="s">
        <v>316</v>
      </c>
      <c r="F68" s="63"/>
      <c r="G68" s="62">
        <v>2.363</v>
      </c>
      <c r="H68" s="63"/>
    </row>
    <row r="69" spans="1:8" ht="22.5" x14ac:dyDescent="0.25">
      <c r="A69" s="49" t="s">
        <v>1007</v>
      </c>
      <c r="B69" s="48">
        <v>80043</v>
      </c>
      <c r="C69" s="49" t="s">
        <v>1008</v>
      </c>
      <c r="D69" s="50" t="s">
        <v>1074</v>
      </c>
      <c r="E69" s="51" t="s">
        <v>316</v>
      </c>
      <c r="F69" s="51"/>
      <c r="G69" s="53">
        <v>1.643</v>
      </c>
      <c r="H69" s="51"/>
    </row>
    <row r="70" spans="1:8" ht="22.5" x14ac:dyDescent="0.25">
      <c r="A70" s="60" t="s">
        <v>1007</v>
      </c>
      <c r="B70" s="57">
        <v>81984</v>
      </c>
      <c r="C70" s="60" t="s">
        <v>1008</v>
      </c>
      <c r="D70" s="61" t="s">
        <v>1075</v>
      </c>
      <c r="E70" s="63" t="s">
        <v>316</v>
      </c>
      <c r="F70" s="63"/>
      <c r="G70" s="62">
        <v>1.5609999999999999</v>
      </c>
      <c r="H70" s="51"/>
    </row>
    <row r="71" spans="1:8" ht="22.5" x14ac:dyDescent="0.25">
      <c r="A71" s="49" t="s">
        <v>1007</v>
      </c>
      <c r="B71" s="48">
        <v>81913</v>
      </c>
      <c r="C71" s="49" t="s">
        <v>1008</v>
      </c>
      <c r="D71" s="50" t="s">
        <v>1076</v>
      </c>
      <c r="E71" s="51" t="s">
        <v>316</v>
      </c>
      <c r="F71" s="51"/>
      <c r="G71" s="53">
        <v>1.3049999999999999</v>
      </c>
      <c r="H71" s="63"/>
    </row>
    <row r="72" spans="1:8" ht="22.5" x14ac:dyDescent="0.25">
      <c r="A72" s="60" t="s">
        <v>1007</v>
      </c>
      <c r="B72" s="57">
        <v>80703</v>
      </c>
      <c r="C72" s="60" t="s">
        <v>1008</v>
      </c>
      <c r="D72" s="61" t="s">
        <v>1077</v>
      </c>
      <c r="E72" s="63" t="s">
        <v>316</v>
      </c>
      <c r="F72" s="63"/>
      <c r="G72" s="62">
        <v>0.313</v>
      </c>
      <c r="H72" s="63"/>
    </row>
    <row r="73" spans="1:8" ht="22.5" x14ac:dyDescent="0.25">
      <c r="A73" s="49" t="s">
        <v>1007</v>
      </c>
      <c r="B73" s="48">
        <v>82572</v>
      </c>
      <c r="C73" s="49" t="s">
        <v>1008</v>
      </c>
      <c r="D73" s="50" t="s">
        <v>1078</v>
      </c>
      <c r="E73" s="51" t="s">
        <v>316</v>
      </c>
      <c r="F73" s="51"/>
      <c r="G73" s="53">
        <v>0.252</v>
      </c>
      <c r="H73" s="63"/>
    </row>
    <row r="74" spans="1:8" ht="22.5" x14ac:dyDescent="0.25">
      <c r="A74" s="60" t="s">
        <v>1007</v>
      </c>
      <c r="B74" s="57">
        <v>82576</v>
      </c>
      <c r="C74" s="60" t="s">
        <v>1008</v>
      </c>
      <c r="D74" s="61" t="s">
        <v>1079</v>
      </c>
      <c r="E74" s="63" t="s">
        <v>316</v>
      </c>
      <c r="F74" s="63"/>
      <c r="G74" s="62">
        <v>0.223</v>
      </c>
      <c r="H74" s="51"/>
    </row>
    <row r="75" spans="1:8" ht="22.5" x14ac:dyDescent="0.25">
      <c r="A75" s="49" t="s">
        <v>1007</v>
      </c>
      <c r="B75" s="48">
        <v>82871</v>
      </c>
      <c r="C75" s="49" t="s">
        <v>1008</v>
      </c>
      <c r="D75" s="50" t="s">
        <v>1080</v>
      </c>
      <c r="E75" s="51" t="s">
        <v>316</v>
      </c>
      <c r="F75" s="51"/>
      <c r="G75" s="53">
        <v>0.222</v>
      </c>
      <c r="H75" s="51"/>
    </row>
    <row r="76" spans="1:8" ht="22.5" x14ac:dyDescent="0.25">
      <c r="A76" s="60" t="s">
        <v>1007</v>
      </c>
      <c r="B76" s="57">
        <v>80838</v>
      </c>
      <c r="C76" s="60" t="s">
        <v>1008</v>
      </c>
      <c r="D76" s="61" t="s">
        <v>1081</v>
      </c>
      <c r="E76" s="63" t="s">
        <v>316</v>
      </c>
      <c r="F76" s="63"/>
      <c r="G76" s="62">
        <v>0.19500000000000001</v>
      </c>
      <c r="H76" s="63"/>
    </row>
    <row r="77" spans="1:8" ht="22.5" x14ac:dyDescent="0.25">
      <c r="A77" s="49" t="s">
        <v>1007</v>
      </c>
      <c r="B77" s="48">
        <v>81675</v>
      </c>
      <c r="C77" s="49" t="s">
        <v>1008</v>
      </c>
      <c r="D77" s="50" t="s">
        <v>1082</v>
      </c>
      <c r="E77" s="51" t="s">
        <v>316</v>
      </c>
      <c r="F77" s="51"/>
      <c r="G77" s="53">
        <v>0.159</v>
      </c>
      <c r="H77" s="51"/>
    </row>
    <row r="78" spans="1:8" ht="22.5" x14ac:dyDescent="0.25">
      <c r="A78" s="60" t="s">
        <v>1007</v>
      </c>
      <c r="B78" s="57">
        <v>81896</v>
      </c>
      <c r="C78" s="60" t="s">
        <v>1008</v>
      </c>
      <c r="D78" s="61" t="s">
        <v>1083</v>
      </c>
      <c r="E78" s="63" t="s">
        <v>316</v>
      </c>
      <c r="F78" s="63"/>
      <c r="G78" s="62">
        <v>0.13300000000000001</v>
      </c>
      <c r="H78" s="51"/>
    </row>
    <row r="79" spans="1:8" ht="22.5" x14ac:dyDescent="0.25">
      <c r="A79" s="49" t="s">
        <v>1007</v>
      </c>
      <c r="B79" s="48">
        <v>82506</v>
      </c>
      <c r="C79" s="49" t="s">
        <v>1008</v>
      </c>
      <c r="D79" s="50" t="s">
        <v>1084</v>
      </c>
      <c r="E79" s="51" t="s">
        <v>316</v>
      </c>
      <c r="F79" s="51"/>
      <c r="G79" s="53">
        <v>0.12</v>
      </c>
      <c r="H79" s="51"/>
    </row>
    <row r="80" spans="1:8" ht="22.5" x14ac:dyDescent="0.25">
      <c r="A80" s="60" t="s">
        <v>1007</v>
      </c>
      <c r="B80" s="57">
        <v>81645</v>
      </c>
      <c r="C80" s="60" t="s">
        <v>1008</v>
      </c>
      <c r="D80" s="61" t="s">
        <v>1086</v>
      </c>
      <c r="E80" s="63" t="s">
        <v>309</v>
      </c>
      <c r="F80" s="63"/>
      <c r="G80" s="62">
        <f>6.44*2</f>
        <v>12.88</v>
      </c>
      <c r="H80" s="63"/>
    </row>
    <row r="81" spans="1:8" ht="22.5" x14ac:dyDescent="0.25">
      <c r="A81" s="49" t="s">
        <v>1007</v>
      </c>
      <c r="B81" s="48">
        <v>11530</v>
      </c>
      <c r="C81" s="49" t="s">
        <v>935</v>
      </c>
      <c r="D81" s="50" t="s">
        <v>1087</v>
      </c>
      <c r="E81" s="51" t="s">
        <v>1189</v>
      </c>
      <c r="F81" s="51"/>
      <c r="G81" s="53">
        <v>0.81299999999999994</v>
      </c>
      <c r="H81" s="63"/>
    </row>
  </sheetData>
  <autoFilter ref="A2:H72" xr:uid="{00000000-0009-0000-0000-00000A000000}"/>
  <sortState xmlns:xlrd2="http://schemas.microsoft.com/office/spreadsheetml/2017/richdata2" ref="A3:H81">
    <sortCondition descending="1" ref="G3:G81"/>
  </sortState>
  <pageMargins left="0.25" right="0.25" top="0.75" bottom="0.75" header="0.3" footer="0.3"/>
  <pageSetup paperSize="9" scale="42" fitToHeight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H73"/>
  <sheetViews>
    <sheetView topLeftCell="A46" zoomScale="60" zoomScaleNormal="60" workbookViewId="0">
      <selection activeCell="A3" sqref="A3:G72"/>
    </sheetView>
  </sheetViews>
  <sheetFormatPr baseColWidth="10" defaultRowHeight="15" x14ac:dyDescent="0.25"/>
  <cols>
    <col min="1" max="1" width="74.28515625" style="94" bestFit="1" customWidth="1"/>
    <col min="2" max="2" width="27.42578125" bestFit="1" customWidth="1"/>
    <col min="3" max="3" width="57.28515625" style="94" bestFit="1" customWidth="1"/>
    <col min="4" max="4" width="81.5703125" bestFit="1" customWidth="1"/>
    <col min="5" max="5" width="36.85546875" style="87" bestFit="1" customWidth="1"/>
    <col min="6" max="6" width="23.5703125" bestFit="1" customWidth="1"/>
    <col min="7" max="7" width="22" bestFit="1" customWidth="1"/>
    <col min="8" max="8" width="30.42578125" hidden="1" customWidth="1"/>
  </cols>
  <sheetData>
    <row r="1" spans="1:8" ht="34.5" x14ac:dyDescent="0.45">
      <c r="A1" s="113" t="s">
        <v>303</v>
      </c>
    </row>
    <row r="2" spans="1:8" ht="18" x14ac:dyDescent="0.25">
      <c r="A2" s="90" t="s">
        <v>3</v>
      </c>
      <c r="B2" s="31" t="s">
        <v>1</v>
      </c>
      <c r="C2" s="112" t="s">
        <v>0</v>
      </c>
      <c r="D2" s="24" t="s">
        <v>14</v>
      </c>
      <c r="E2" s="24" t="s">
        <v>7</v>
      </c>
      <c r="F2" s="24" t="s">
        <v>5</v>
      </c>
      <c r="G2" s="24" t="s">
        <v>8</v>
      </c>
      <c r="H2" s="24" t="s">
        <v>6</v>
      </c>
    </row>
    <row r="3" spans="1:8" ht="24.6" customHeight="1" x14ac:dyDescent="0.25">
      <c r="A3" s="49" t="s">
        <v>1088</v>
      </c>
      <c r="B3" s="49">
        <v>76574</v>
      </c>
      <c r="C3" s="49" t="s">
        <v>311</v>
      </c>
      <c r="D3" s="50" t="s">
        <v>1089</v>
      </c>
      <c r="E3" s="53" t="s">
        <v>409</v>
      </c>
      <c r="F3" s="51"/>
      <c r="G3" s="53">
        <v>20.015999999999998</v>
      </c>
      <c r="H3" s="51"/>
    </row>
    <row r="4" spans="1:8" ht="24.6" customHeight="1" x14ac:dyDescent="0.25">
      <c r="A4" s="60" t="s">
        <v>1088</v>
      </c>
      <c r="B4" s="60">
        <v>75485</v>
      </c>
      <c r="C4" s="60" t="s">
        <v>310</v>
      </c>
      <c r="D4" s="61" t="s">
        <v>1108</v>
      </c>
      <c r="E4" s="62" t="s">
        <v>309</v>
      </c>
      <c r="F4" s="63"/>
      <c r="G4" s="62">
        <v>5.3849999999999998</v>
      </c>
      <c r="H4" s="63"/>
    </row>
    <row r="5" spans="1:8" ht="24.6" customHeight="1" x14ac:dyDescent="0.25">
      <c r="A5" s="49" t="s">
        <v>1088</v>
      </c>
      <c r="B5" s="49">
        <v>76497</v>
      </c>
      <c r="C5" s="49" t="s">
        <v>310</v>
      </c>
      <c r="D5" s="50" t="s">
        <v>1123</v>
      </c>
      <c r="E5" s="53" t="s">
        <v>309</v>
      </c>
      <c r="F5" s="51"/>
      <c r="G5" s="53">
        <v>2.9119999999999999</v>
      </c>
      <c r="H5" s="51"/>
    </row>
    <row r="6" spans="1:8" ht="24.6" customHeight="1" x14ac:dyDescent="0.25">
      <c r="A6" s="60" t="s">
        <v>1088</v>
      </c>
      <c r="B6" s="60">
        <v>37690</v>
      </c>
      <c r="C6" s="60" t="s">
        <v>305</v>
      </c>
      <c r="D6" s="61" t="s">
        <v>1098</v>
      </c>
      <c r="E6" s="62" t="s">
        <v>309</v>
      </c>
      <c r="F6" s="63"/>
      <c r="G6" s="62">
        <v>7.82</v>
      </c>
      <c r="H6" s="63"/>
    </row>
    <row r="7" spans="1:8" ht="24.6" customHeight="1" x14ac:dyDescent="0.25">
      <c r="A7" s="49" t="s">
        <v>1088</v>
      </c>
      <c r="B7" s="49">
        <v>39116</v>
      </c>
      <c r="C7" s="49" t="s">
        <v>305</v>
      </c>
      <c r="D7" s="50" t="s">
        <v>1102</v>
      </c>
      <c r="E7" s="53" t="s">
        <v>309</v>
      </c>
      <c r="F7" s="51"/>
      <c r="G7" s="53">
        <v>7.0330000000000004</v>
      </c>
      <c r="H7" s="51"/>
    </row>
    <row r="8" spans="1:8" ht="24.6" customHeight="1" x14ac:dyDescent="0.25">
      <c r="A8" s="60" t="s">
        <v>1088</v>
      </c>
      <c r="B8" s="60">
        <v>74532</v>
      </c>
      <c r="C8" s="60" t="s">
        <v>305</v>
      </c>
      <c r="D8" s="61" t="s">
        <v>1106</v>
      </c>
      <c r="E8" s="62" t="s">
        <v>309</v>
      </c>
      <c r="F8" s="63"/>
      <c r="G8" s="62">
        <v>6.165</v>
      </c>
      <c r="H8" s="63"/>
    </row>
    <row r="9" spans="1:8" ht="24.6" customHeight="1" x14ac:dyDescent="0.25">
      <c r="A9" s="49" t="s">
        <v>1088</v>
      </c>
      <c r="B9" s="49">
        <v>74531</v>
      </c>
      <c r="C9" s="49" t="s">
        <v>305</v>
      </c>
      <c r="D9" s="50" t="s">
        <v>1110</v>
      </c>
      <c r="E9" s="53" t="s">
        <v>309</v>
      </c>
      <c r="F9" s="51"/>
      <c r="G9" s="53">
        <v>5.2750000000000004</v>
      </c>
      <c r="H9" s="51"/>
    </row>
    <row r="10" spans="1:8" ht="24.6" customHeight="1" x14ac:dyDescent="0.25">
      <c r="A10" s="60" t="s">
        <v>1088</v>
      </c>
      <c r="B10" s="60">
        <v>71522</v>
      </c>
      <c r="C10" s="60" t="s">
        <v>305</v>
      </c>
      <c r="D10" s="61" t="s">
        <v>1120</v>
      </c>
      <c r="E10" s="62" t="s">
        <v>309</v>
      </c>
      <c r="F10" s="63"/>
      <c r="G10" s="62">
        <v>3.516</v>
      </c>
      <c r="H10" s="63"/>
    </row>
    <row r="11" spans="1:8" ht="24.6" customHeight="1" x14ac:dyDescent="0.25">
      <c r="A11" s="49" t="s">
        <v>1088</v>
      </c>
      <c r="B11" s="49">
        <v>39438</v>
      </c>
      <c r="C11" s="49" t="s">
        <v>305</v>
      </c>
      <c r="D11" s="50" t="s">
        <v>1122</v>
      </c>
      <c r="E11" s="53" t="s">
        <v>309</v>
      </c>
      <c r="F11" s="51"/>
      <c r="G11" s="53">
        <v>2.9990000000000001</v>
      </c>
      <c r="H11" s="51"/>
    </row>
    <row r="12" spans="1:8" ht="24.6" customHeight="1" x14ac:dyDescent="0.25">
      <c r="A12" s="60" t="s">
        <v>1088</v>
      </c>
      <c r="B12" s="60">
        <v>39622</v>
      </c>
      <c r="C12" s="60" t="s">
        <v>313</v>
      </c>
      <c r="D12" s="61" t="s">
        <v>1117</v>
      </c>
      <c r="E12" s="62" t="s">
        <v>309</v>
      </c>
      <c r="F12" s="63"/>
      <c r="G12" s="62">
        <v>4.0549999999999997</v>
      </c>
      <c r="H12" s="63"/>
    </row>
    <row r="13" spans="1:8" ht="24.6" customHeight="1" x14ac:dyDescent="0.25">
      <c r="A13" s="49" t="s">
        <v>1088</v>
      </c>
      <c r="B13" s="49">
        <v>35749</v>
      </c>
      <c r="C13" s="49" t="s">
        <v>313</v>
      </c>
      <c r="D13" s="50" t="s">
        <v>1127</v>
      </c>
      <c r="E13" s="53" t="s">
        <v>309</v>
      </c>
      <c r="F13" s="51"/>
      <c r="G13" s="53">
        <v>1.837</v>
      </c>
      <c r="H13" s="51"/>
    </row>
    <row r="14" spans="1:8" ht="24.6" customHeight="1" x14ac:dyDescent="0.25">
      <c r="A14" s="60" t="s">
        <v>1088</v>
      </c>
      <c r="B14" s="60">
        <v>39619</v>
      </c>
      <c r="C14" s="60" t="s">
        <v>313</v>
      </c>
      <c r="D14" s="61" t="s">
        <v>1130</v>
      </c>
      <c r="E14" s="62" t="s">
        <v>309</v>
      </c>
      <c r="F14" s="63"/>
      <c r="G14" s="62">
        <v>1.264</v>
      </c>
      <c r="H14" s="63"/>
    </row>
    <row r="15" spans="1:8" ht="24.6" customHeight="1" x14ac:dyDescent="0.25">
      <c r="A15" s="49" t="s">
        <v>1088</v>
      </c>
      <c r="B15" s="49">
        <v>76833</v>
      </c>
      <c r="C15" s="49" t="s">
        <v>313</v>
      </c>
      <c r="D15" s="50" t="s">
        <v>1132</v>
      </c>
      <c r="E15" s="53" t="s">
        <v>309</v>
      </c>
      <c r="F15" s="51"/>
      <c r="G15" s="53">
        <v>1.1120000000000001</v>
      </c>
      <c r="H15" s="51"/>
    </row>
    <row r="16" spans="1:8" ht="24.6" customHeight="1" x14ac:dyDescent="0.25">
      <c r="A16" s="60" t="s">
        <v>1088</v>
      </c>
      <c r="B16" s="60">
        <v>39610</v>
      </c>
      <c r="C16" s="60" t="s">
        <v>313</v>
      </c>
      <c r="D16" s="61" t="s">
        <v>1136</v>
      </c>
      <c r="E16" s="62" t="s">
        <v>309</v>
      </c>
      <c r="F16" s="63"/>
      <c r="G16" s="62">
        <v>0.95799999999999996</v>
      </c>
      <c r="H16" s="63"/>
    </row>
    <row r="17" spans="1:8" ht="24.6" customHeight="1" x14ac:dyDescent="0.25">
      <c r="A17" s="49" t="s">
        <v>1088</v>
      </c>
      <c r="B17" s="49">
        <v>71168</v>
      </c>
      <c r="C17" s="49" t="s">
        <v>933</v>
      </c>
      <c r="D17" s="50" t="s">
        <v>1116</v>
      </c>
      <c r="E17" s="53" t="s">
        <v>309</v>
      </c>
      <c r="F17" s="51"/>
      <c r="G17" s="53">
        <v>4.0629999999999997</v>
      </c>
      <c r="H17" s="51"/>
    </row>
    <row r="18" spans="1:8" ht="24.6" customHeight="1" x14ac:dyDescent="0.25">
      <c r="A18" s="60" t="s">
        <v>1088</v>
      </c>
      <c r="B18" s="60">
        <v>76936</v>
      </c>
      <c r="C18" s="60" t="s">
        <v>933</v>
      </c>
      <c r="D18" s="61" t="s">
        <v>1119</v>
      </c>
      <c r="E18" s="62" t="s">
        <v>309</v>
      </c>
      <c r="F18" s="63"/>
      <c r="G18" s="62">
        <v>3.6850000000000001</v>
      </c>
      <c r="H18" s="63"/>
    </row>
    <row r="19" spans="1:8" ht="24.6" customHeight="1" x14ac:dyDescent="0.25">
      <c r="A19" s="49" t="s">
        <v>1088</v>
      </c>
      <c r="B19" s="49">
        <v>70214</v>
      </c>
      <c r="C19" s="49" t="s">
        <v>933</v>
      </c>
      <c r="D19" s="50" t="s">
        <v>1126</v>
      </c>
      <c r="E19" s="53" t="s">
        <v>309</v>
      </c>
      <c r="F19" s="51"/>
      <c r="G19" s="53">
        <v>2.1859999999999999</v>
      </c>
      <c r="H19" s="51"/>
    </row>
    <row r="20" spans="1:8" ht="24.6" customHeight="1" x14ac:dyDescent="0.25">
      <c r="A20" s="60" t="s">
        <v>1088</v>
      </c>
      <c r="B20" s="60">
        <v>72632</v>
      </c>
      <c r="C20" s="60" t="s">
        <v>947</v>
      </c>
      <c r="D20" s="61" t="s">
        <v>1124</v>
      </c>
      <c r="E20" s="62" t="s">
        <v>309</v>
      </c>
      <c r="F20" s="63"/>
      <c r="G20" s="62">
        <v>2.6219999999999999</v>
      </c>
      <c r="H20" s="63"/>
    </row>
    <row r="21" spans="1:8" ht="24.6" customHeight="1" x14ac:dyDescent="0.25">
      <c r="A21" s="49" t="s">
        <v>1088</v>
      </c>
      <c r="B21" s="49">
        <v>71597</v>
      </c>
      <c r="C21" s="49" t="s">
        <v>947</v>
      </c>
      <c r="D21" s="50" t="s">
        <v>1128</v>
      </c>
      <c r="E21" s="53" t="s">
        <v>309</v>
      </c>
      <c r="F21" s="51"/>
      <c r="G21" s="53">
        <v>1.6240000000000001</v>
      </c>
      <c r="H21" s="51"/>
    </row>
    <row r="22" spans="1:8" ht="24.6" customHeight="1" x14ac:dyDescent="0.25">
      <c r="A22" s="60" t="s">
        <v>1088</v>
      </c>
      <c r="B22" s="60">
        <v>35547</v>
      </c>
      <c r="C22" s="60" t="s">
        <v>947</v>
      </c>
      <c r="D22" s="61" t="s">
        <v>1129</v>
      </c>
      <c r="E22" s="62" t="s">
        <v>309</v>
      </c>
      <c r="F22" s="63"/>
      <c r="G22" s="62">
        <v>1.2909999999999999</v>
      </c>
      <c r="H22" s="63"/>
    </row>
    <row r="23" spans="1:8" ht="24.6" customHeight="1" x14ac:dyDescent="0.25">
      <c r="A23" s="49" t="s">
        <v>1088</v>
      </c>
      <c r="B23" s="49">
        <v>71593</v>
      </c>
      <c r="C23" s="49" t="s">
        <v>947</v>
      </c>
      <c r="D23" s="50" t="s">
        <v>1131</v>
      </c>
      <c r="E23" s="53" t="s">
        <v>309</v>
      </c>
      <c r="F23" s="51"/>
      <c r="G23" s="53">
        <v>1.1870000000000001</v>
      </c>
      <c r="H23" s="51"/>
    </row>
    <row r="24" spans="1:8" ht="24.6" customHeight="1" x14ac:dyDescent="0.25">
      <c r="A24" s="60" t="s">
        <v>1088</v>
      </c>
      <c r="B24" s="60">
        <v>38892</v>
      </c>
      <c r="C24" s="60" t="s">
        <v>947</v>
      </c>
      <c r="D24" s="61" t="s">
        <v>1133</v>
      </c>
      <c r="E24" s="62" t="s">
        <v>309</v>
      </c>
      <c r="F24" s="63"/>
      <c r="G24" s="62">
        <v>1.0640000000000001</v>
      </c>
      <c r="H24" s="63"/>
    </row>
    <row r="25" spans="1:8" ht="24.6" customHeight="1" x14ac:dyDescent="0.25">
      <c r="A25" s="49" t="s">
        <v>1088</v>
      </c>
      <c r="B25" s="49">
        <v>38887</v>
      </c>
      <c r="C25" s="49" t="s">
        <v>947</v>
      </c>
      <c r="D25" s="50" t="s">
        <v>1134</v>
      </c>
      <c r="E25" s="53" t="s">
        <v>309</v>
      </c>
      <c r="F25" s="51"/>
      <c r="G25" s="53">
        <v>1.024</v>
      </c>
      <c r="H25" s="51"/>
    </row>
    <row r="26" spans="1:8" ht="24.6" customHeight="1" x14ac:dyDescent="0.25">
      <c r="A26" s="60" t="s">
        <v>1088</v>
      </c>
      <c r="B26" s="60">
        <v>38904</v>
      </c>
      <c r="C26" s="60" t="s">
        <v>947</v>
      </c>
      <c r="D26" s="61" t="s">
        <v>1135</v>
      </c>
      <c r="E26" s="62" t="s">
        <v>309</v>
      </c>
      <c r="F26" s="63"/>
      <c r="G26" s="62">
        <v>0.98399999999999999</v>
      </c>
      <c r="H26" s="63"/>
    </row>
    <row r="27" spans="1:8" ht="24.6" customHeight="1" x14ac:dyDescent="0.25">
      <c r="A27" s="49" t="s">
        <v>1088</v>
      </c>
      <c r="B27" s="49">
        <v>76871</v>
      </c>
      <c r="C27" s="49" t="s">
        <v>314</v>
      </c>
      <c r="D27" s="50" t="s">
        <v>1093</v>
      </c>
      <c r="E27" s="53" t="s">
        <v>309</v>
      </c>
      <c r="F27" s="51"/>
      <c r="G27" s="53">
        <v>15.9</v>
      </c>
      <c r="H27" s="51"/>
    </row>
    <row r="28" spans="1:8" ht="24.6" customHeight="1" x14ac:dyDescent="0.25">
      <c r="A28" s="60" t="s">
        <v>1088</v>
      </c>
      <c r="B28" s="60">
        <v>76864</v>
      </c>
      <c r="C28" s="60" t="s">
        <v>314</v>
      </c>
      <c r="D28" s="61" t="s">
        <v>1094</v>
      </c>
      <c r="E28" s="62" t="s">
        <v>309</v>
      </c>
      <c r="F28" s="63"/>
      <c r="G28" s="62">
        <v>14.69</v>
      </c>
      <c r="H28" s="63"/>
    </row>
    <row r="29" spans="1:8" ht="24.6" customHeight="1" x14ac:dyDescent="0.25">
      <c r="A29" s="49" t="s">
        <v>1088</v>
      </c>
      <c r="B29" s="49">
        <v>79002</v>
      </c>
      <c r="C29" s="49" t="s">
        <v>314</v>
      </c>
      <c r="D29" s="50" t="s">
        <v>1096</v>
      </c>
      <c r="E29" s="53" t="s">
        <v>309</v>
      </c>
      <c r="F29" s="51"/>
      <c r="G29" s="53">
        <v>12.547000000000001</v>
      </c>
      <c r="H29" s="51"/>
    </row>
    <row r="30" spans="1:8" ht="24.6" customHeight="1" x14ac:dyDescent="0.25">
      <c r="A30" s="60" t="s">
        <v>1088</v>
      </c>
      <c r="B30" s="60">
        <v>76863</v>
      </c>
      <c r="C30" s="60" t="s">
        <v>314</v>
      </c>
      <c r="D30" s="61" t="s">
        <v>1097</v>
      </c>
      <c r="E30" s="62" t="s">
        <v>309</v>
      </c>
      <c r="F30" s="63"/>
      <c r="G30" s="62">
        <v>12.352</v>
      </c>
      <c r="H30" s="63"/>
    </row>
    <row r="31" spans="1:8" ht="24.6" customHeight="1" x14ac:dyDescent="0.25">
      <c r="A31" s="49" t="s">
        <v>1088</v>
      </c>
      <c r="B31" s="49">
        <v>36318</v>
      </c>
      <c r="C31" s="49" t="s">
        <v>314</v>
      </c>
      <c r="D31" s="50" t="s">
        <v>1099</v>
      </c>
      <c r="E31" s="53" t="s">
        <v>309</v>
      </c>
      <c r="F31" s="51"/>
      <c r="G31" s="53">
        <v>7.67</v>
      </c>
      <c r="H31" s="51"/>
    </row>
    <row r="32" spans="1:8" ht="24.6" customHeight="1" x14ac:dyDescent="0.25">
      <c r="A32" s="60" t="s">
        <v>1088</v>
      </c>
      <c r="B32" s="60">
        <v>72885</v>
      </c>
      <c r="C32" s="60" t="s">
        <v>314</v>
      </c>
      <c r="D32" s="61" t="s">
        <v>1103</v>
      </c>
      <c r="E32" s="62" t="s">
        <v>309</v>
      </c>
      <c r="F32" s="63"/>
      <c r="G32" s="62">
        <v>6.8129999999999997</v>
      </c>
      <c r="H32" s="63"/>
    </row>
    <row r="33" spans="1:8" ht="24.6" customHeight="1" x14ac:dyDescent="0.25">
      <c r="A33" s="49" t="s">
        <v>1088</v>
      </c>
      <c r="B33" s="49">
        <v>38879</v>
      </c>
      <c r="C33" s="49" t="s">
        <v>314</v>
      </c>
      <c r="D33" s="50" t="s">
        <v>1104</v>
      </c>
      <c r="E33" s="53" t="s">
        <v>309</v>
      </c>
      <c r="F33" s="51"/>
      <c r="G33" s="53">
        <v>6.5380000000000003</v>
      </c>
      <c r="H33" s="51"/>
    </row>
    <row r="34" spans="1:8" ht="24.6" customHeight="1" x14ac:dyDescent="0.25">
      <c r="A34" s="60" t="s">
        <v>1088</v>
      </c>
      <c r="B34" s="60">
        <v>72528</v>
      </c>
      <c r="C34" s="60" t="s">
        <v>314</v>
      </c>
      <c r="D34" s="61" t="s">
        <v>1105</v>
      </c>
      <c r="E34" s="62" t="s">
        <v>309</v>
      </c>
      <c r="F34" s="63"/>
      <c r="G34" s="62">
        <v>6.4109999999999996</v>
      </c>
      <c r="H34" s="63"/>
    </row>
    <row r="35" spans="1:8" ht="24.6" customHeight="1" x14ac:dyDescent="0.25">
      <c r="A35" s="49" t="s">
        <v>1088</v>
      </c>
      <c r="B35" s="49">
        <v>38471</v>
      </c>
      <c r="C35" s="49" t="s">
        <v>935</v>
      </c>
      <c r="D35" s="50" t="s">
        <v>1114</v>
      </c>
      <c r="E35" s="53" t="s">
        <v>309</v>
      </c>
      <c r="F35" s="51"/>
      <c r="G35" s="53">
        <v>4.26</v>
      </c>
      <c r="H35" s="51"/>
    </row>
    <row r="36" spans="1:8" ht="24.6" customHeight="1" x14ac:dyDescent="0.25">
      <c r="A36" s="60" t="s">
        <v>1088</v>
      </c>
      <c r="B36" s="60">
        <v>5799</v>
      </c>
      <c r="C36" s="60" t="s">
        <v>935</v>
      </c>
      <c r="D36" s="61" t="s">
        <v>1121</v>
      </c>
      <c r="E36" s="62" t="s">
        <v>309</v>
      </c>
      <c r="F36" s="63"/>
      <c r="G36" s="62">
        <v>3.25</v>
      </c>
      <c r="H36" s="63"/>
    </row>
    <row r="37" spans="1:8" ht="24.6" customHeight="1" x14ac:dyDescent="0.25">
      <c r="A37" s="49" t="s">
        <v>1088</v>
      </c>
      <c r="B37" s="49">
        <v>70229</v>
      </c>
      <c r="C37" s="49" t="s">
        <v>308</v>
      </c>
      <c r="D37" s="50" t="s">
        <v>1100</v>
      </c>
      <c r="E37" s="53" t="s">
        <v>309</v>
      </c>
      <c r="F37" s="51"/>
      <c r="G37" s="53">
        <v>7.3630000000000004</v>
      </c>
      <c r="H37" s="51"/>
    </row>
    <row r="38" spans="1:8" ht="24.6" customHeight="1" x14ac:dyDescent="0.25">
      <c r="A38" s="60" t="s">
        <v>1088</v>
      </c>
      <c r="B38" s="60">
        <v>30029</v>
      </c>
      <c r="C38" s="60" t="s">
        <v>308</v>
      </c>
      <c r="D38" s="61" t="s">
        <v>1101</v>
      </c>
      <c r="E38" s="62" t="s">
        <v>309</v>
      </c>
      <c r="F38" s="63"/>
      <c r="G38" s="62">
        <v>7.1429999999999998</v>
      </c>
      <c r="H38" s="63"/>
    </row>
    <row r="39" spans="1:8" ht="24.6" customHeight="1" x14ac:dyDescent="0.25">
      <c r="A39" s="49" t="s">
        <v>1088</v>
      </c>
      <c r="B39" s="49">
        <v>73012</v>
      </c>
      <c r="C39" s="49" t="s">
        <v>308</v>
      </c>
      <c r="D39" s="50" t="s">
        <v>1109</v>
      </c>
      <c r="E39" s="53" t="s">
        <v>309</v>
      </c>
      <c r="F39" s="51"/>
      <c r="G39" s="53">
        <v>5.3179999999999996</v>
      </c>
      <c r="H39" s="51"/>
    </row>
    <row r="40" spans="1:8" ht="24.6" customHeight="1" x14ac:dyDescent="0.25">
      <c r="A40" s="60" t="s">
        <v>1088</v>
      </c>
      <c r="B40" s="60">
        <v>30714</v>
      </c>
      <c r="C40" s="60" t="s">
        <v>308</v>
      </c>
      <c r="D40" s="61" t="s">
        <v>1111</v>
      </c>
      <c r="E40" s="62" t="s">
        <v>309</v>
      </c>
      <c r="F40" s="63"/>
      <c r="G40" s="62">
        <v>5.0549999999999997</v>
      </c>
      <c r="H40" s="51"/>
    </row>
    <row r="41" spans="1:8" ht="24.6" customHeight="1" x14ac:dyDescent="0.25">
      <c r="A41" s="49" t="s">
        <v>1088</v>
      </c>
      <c r="B41" s="49">
        <v>30659</v>
      </c>
      <c r="C41" s="49" t="s">
        <v>308</v>
      </c>
      <c r="D41" s="50" t="s">
        <v>1113</v>
      </c>
      <c r="E41" s="53" t="s">
        <v>309</v>
      </c>
      <c r="F41" s="51"/>
      <c r="G41" s="53">
        <v>4.96</v>
      </c>
      <c r="H41" s="63"/>
    </row>
    <row r="42" spans="1:8" ht="24.6" customHeight="1" x14ac:dyDescent="0.25">
      <c r="A42" s="60" t="s">
        <v>1088</v>
      </c>
      <c r="B42" s="60">
        <v>34154</v>
      </c>
      <c r="C42" s="60" t="s">
        <v>306</v>
      </c>
      <c r="D42" s="61" t="s">
        <v>1095</v>
      </c>
      <c r="E42" s="62" t="s">
        <v>309</v>
      </c>
      <c r="F42" s="63"/>
      <c r="G42" s="62">
        <v>13.500999999999999</v>
      </c>
      <c r="H42" s="51"/>
    </row>
    <row r="43" spans="1:8" ht="24.6" customHeight="1" x14ac:dyDescent="0.25">
      <c r="A43" s="49" t="s">
        <v>1088</v>
      </c>
      <c r="B43" s="49">
        <v>41002</v>
      </c>
      <c r="C43" s="49" t="s">
        <v>306</v>
      </c>
      <c r="D43" s="50" t="s">
        <v>1037</v>
      </c>
      <c r="E43" s="53" t="s">
        <v>309</v>
      </c>
      <c r="F43" s="51"/>
      <c r="G43" s="53">
        <v>6.5380000000000003</v>
      </c>
      <c r="H43" s="63"/>
    </row>
    <row r="44" spans="1:8" ht="24.6" customHeight="1" x14ac:dyDescent="0.25">
      <c r="A44" s="60" t="s">
        <v>1088</v>
      </c>
      <c r="B44" s="60">
        <v>74292</v>
      </c>
      <c r="C44" s="60" t="s">
        <v>306</v>
      </c>
      <c r="D44" s="61" t="s">
        <v>1107</v>
      </c>
      <c r="E44" s="62" t="s">
        <v>309</v>
      </c>
      <c r="F44" s="63"/>
      <c r="G44" s="62">
        <v>5.6589999999999998</v>
      </c>
      <c r="H44" s="51"/>
    </row>
    <row r="45" spans="1:8" ht="24.6" customHeight="1" x14ac:dyDescent="0.25">
      <c r="A45" s="49" t="s">
        <v>1088</v>
      </c>
      <c r="B45" s="49">
        <v>4483</v>
      </c>
      <c r="C45" s="49" t="s">
        <v>306</v>
      </c>
      <c r="D45" s="50" t="s">
        <v>1112</v>
      </c>
      <c r="E45" s="53" t="s">
        <v>309</v>
      </c>
      <c r="F45" s="51"/>
      <c r="G45" s="53">
        <v>4.9980000000000002</v>
      </c>
      <c r="H45" s="63"/>
    </row>
    <row r="46" spans="1:8" ht="24.6" customHeight="1" x14ac:dyDescent="0.25">
      <c r="A46" s="60" t="s">
        <v>1088</v>
      </c>
      <c r="B46" s="60">
        <v>33690</v>
      </c>
      <c r="C46" s="60" t="s">
        <v>306</v>
      </c>
      <c r="D46" s="61" t="s">
        <v>1115</v>
      </c>
      <c r="E46" s="62" t="s">
        <v>309</v>
      </c>
      <c r="F46" s="63"/>
      <c r="G46" s="62">
        <v>4.0990000000000002</v>
      </c>
      <c r="H46" s="51"/>
    </row>
    <row r="47" spans="1:8" ht="24.6" customHeight="1" x14ac:dyDescent="0.25">
      <c r="A47" s="49" t="s">
        <v>1088</v>
      </c>
      <c r="B47" s="49">
        <v>36167</v>
      </c>
      <c r="C47" s="49" t="s">
        <v>306</v>
      </c>
      <c r="D47" s="50" t="s">
        <v>1118</v>
      </c>
      <c r="E47" s="53" t="s">
        <v>309</v>
      </c>
      <c r="F47" s="51"/>
      <c r="G47" s="53">
        <v>3.7909999999999999</v>
      </c>
      <c r="H47" s="63"/>
    </row>
    <row r="48" spans="1:8" ht="24.6" customHeight="1" x14ac:dyDescent="0.25">
      <c r="A48" s="60" t="s">
        <v>1088</v>
      </c>
      <c r="B48" s="60">
        <v>35722</v>
      </c>
      <c r="C48" s="60" t="s">
        <v>306</v>
      </c>
      <c r="D48" s="61" t="s">
        <v>1125</v>
      </c>
      <c r="E48" s="62" t="s">
        <v>309</v>
      </c>
      <c r="F48" s="63"/>
      <c r="G48" s="62">
        <v>2.254</v>
      </c>
      <c r="H48" s="51"/>
    </row>
    <row r="49" spans="1:8" ht="24.6" customHeight="1" x14ac:dyDescent="0.25">
      <c r="A49" s="49" t="s">
        <v>1088</v>
      </c>
      <c r="B49" s="49">
        <v>36413</v>
      </c>
      <c r="C49" s="49" t="s">
        <v>311</v>
      </c>
      <c r="D49" s="50" t="s">
        <v>1137</v>
      </c>
      <c r="E49" s="53" t="s">
        <v>316</v>
      </c>
      <c r="F49" s="51"/>
      <c r="G49" s="53">
        <v>6.98</v>
      </c>
      <c r="H49" s="63"/>
    </row>
    <row r="50" spans="1:8" ht="24.6" customHeight="1" x14ac:dyDescent="0.25">
      <c r="A50" s="60" t="s">
        <v>1088</v>
      </c>
      <c r="B50" s="60">
        <v>5379</v>
      </c>
      <c r="C50" s="60" t="s">
        <v>311</v>
      </c>
      <c r="D50" s="61" t="s">
        <v>1138</v>
      </c>
      <c r="E50" s="62" t="s">
        <v>316</v>
      </c>
      <c r="F50" s="63"/>
      <c r="G50" s="62">
        <v>5.0659999999999998</v>
      </c>
      <c r="H50" s="51"/>
    </row>
    <row r="51" spans="1:8" ht="24.6" customHeight="1" x14ac:dyDescent="0.25">
      <c r="A51" s="49" t="s">
        <v>1088</v>
      </c>
      <c r="B51" s="49">
        <v>36400</v>
      </c>
      <c r="C51" s="49" t="s">
        <v>311</v>
      </c>
      <c r="D51" s="50" t="s">
        <v>1140</v>
      </c>
      <c r="E51" s="53" t="s">
        <v>316</v>
      </c>
      <c r="F51" s="51"/>
      <c r="G51" s="53">
        <v>4.835</v>
      </c>
      <c r="H51" s="63"/>
    </row>
    <row r="52" spans="1:8" ht="24.6" customHeight="1" x14ac:dyDescent="0.25">
      <c r="A52" s="60" t="s">
        <v>1088</v>
      </c>
      <c r="B52" s="60">
        <v>6367</v>
      </c>
      <c r="C52" s="60" t="s">
        <v>311</v>
      </c>
      <c r="D52" s="61" t="s">
        <v>1141</v>
      </c>
      <c r="E52" s="62" t="s">
        <v>316</v>
      </c>
      <c r="F52" s="63"/>
      <c r="G52" s="62">
        <v>3.5819999999999999</v>
      </c>
      <c r="H52" s="51"/>
    </row>
    <row r="53" spans="1:8" ht="24.6" customHeight="1" x14ac:dyDescent="0.25">
      <c r="A53" s="49" t="s">
        <v>1088</v>
      </c>
      <c r="B53" s="49">
        <v>6872</v>
      </c>
      <c r="C53" s="49" t="s">
        <v>311</v>
      </c>
      <c r="D53" s="50" t="s">
        <v>1146</v>
      </c>
      <c r="E53" s="53" t="s">
        <v>316</v>
      </c>
      <c r="F53" s="51"/>
      <c r="G53" s="53">
        <v>1.0309999999999999</v>
      </c>
      <c r="H53" s="63"/>
    </row>
    <row r="54" spans="1:8" ht="24.6" customHeight="1" x14ac:dyDescent="0.25">
      <c r="A54" s="60" t="s">
        <v>1088</v>
      </c>
      <c r="B54" s="60">
        <v>73909</v>
      </c>
      <c r="C54" s="60" t="s">
        <v>311</v>
      </c>
      <c r="D54" s="61" t="s">
        <v>1149</v>
      </c>
      <c r="E54" s="62" t="s">
        <v>316</v>
      </c>
      <c r="F54" s="63"/>
      <c r="G54" s="62">
        <v>0.6</v>
      </c>
      <c r="H54" s="51"/>
    </row>
    <row r="55" spans="1:8" ht="24.6" customHeight="1" x14ac:dyDescent="0.25">
      <c r="A55" s="49" t="s">
        <v>1088</v>
      </c>
      <c r="B55" s="49">
        <v>39894</v>
      </c>
      <c r="C55" s="49" t="s">
        <v>311</v>
      </c>
      <c r="D55" s="50" t="s">
        <v>1150</v>
      </c>
      <c r="E55" s="53" t="s">
        <v>316</v>
      </c>
      <c r="F55" s="51"/>
      <c r="G55" s="53">
        <v>0.58399999999999996</v>
      </c>
      <c r="H55" s="63"/>
    </row>
    <row r="56" spans="1:8" ht="24.6" customHeight="1" x14ac:dyDescent="0.25">
      <c r="A56" s="60" t="s">
        <v>1088</v>
      </c>
      <c r="B56" s="60">
        <v>73910</v>
      </c>
      <c r="C56" s="60" t="s">
        <v>311</v>
      </c>
      <c r="D56" s="61" t="s">
        <v>418</v>
      </c>
      <c r="E56" s="62" t="s">
        <v>316</v>
      </c>
      <c r="F56" s="63"/>
      <c r="G56" s="62">
        <v>0.3</v>
      </c>
      <c r="H56" s="51"/>
    </row>
    <row r="57" spans="1:8" ht="24.6" customHeight="1" x14ac:dyDescent="0.25">
      <c r="A57" s="49" t="s">
        <v>1088</v>
      </c>
      <c r="B57" s="49">
        <v>71232</v>
      </c>
      <c r="C57" s="49" t="s">
        <v>311</v>
      </c>
      <c r="D57" s="50" t="s">
        <v>1152</v>
      </c>
      <c r="E57" s="53" t="s">
        <v>316</v>
      </c>
      <c r="F57" s="51"/>
      <c r="G57" s="53">
        <v>0.13200000000000001</v>
      </c>
      <c r="H57" s="63"/>
    </row>
    <row r="58" spans="1:8" ht="24.6" customHeight="1" x14ac:dyDescent="0.25">
      <c r="A58" s="60" t="s">
        <v>1088</v>
      </c>
      <c r="B58" s="60">
        <v>79614</v>
      </c>
      <c r="C58" s="60" t="s">
        <v>311</v>
      </c>
      <c r="D58" s="61" t="s">
        <v>1155</v>
      </c>
      <c r="E58" s="62" t="s">
        <v>316</v>
      </c>
      <c r="F58" s="63"/>
      <c r="G58" s="62">
        <v>0.38900000000000001</v>
      </c>
      <c r="H58" s="51"/>
    </row>
    <row r="59" spans="1:8" ht="24.6" customHeight="1" x14ac:dyDescent="0.25">
      <c r="A59" s="49" t="s">
        <v>1088</v>
      </c>
      <c r="B59" s="49">
        <v>38766</v>
      </c>
      <c r="C59" s="49" t="s">
        <v>312</v>
      </c>
      <c r="D59" s="50" t="s">
        <v>1143</v>
      </c>
      <c r="E59" s="53" t="s">
        <v>316</v>
      </c>
      <c r="F59" s="51"/>
      <c r="G59" s="53">
        <v>2.488</v>
      </c>
      <c r="H59" s="63"/>
    </row>
    <row r="60" spans="1:8" ht="24.6" customHeight="1" x14ac:dyDescent="0.25">
      <c r="A60" s="60" t="s">
        <v>1088</v>
      </c>
      <c r="B60" s="60">
        <v>5419</v>
      </c>
      <c r="C60" s="60" t="s">
        <v>312</v>
      </c>
      <c r="D60" s="61" t="s">
        <v>1145</v>
      </c>
      <c r="E60" s="62" t="s">
        <v>316</v>
      </c>
      <c r="F60" s="63"/>
      <c r="G60" s="62">
        <v>2.3559999999999999</v>
      </c>
      <c r="H60" s="51"/>
    </row>
    <row r="61" spans="1:8" ht="24.6" customHeight="1" x14ac:dyDescent="0.25">
      <c r="A61" s="49" t="s">
        <v>1088</v>
      </c>
      <c r="B61" s="49">
        <v>39665</v>
      </c>
      <c r="C61" s="49" t="s">
        <v>305</v>
      </c>
      <c r="D61" s="50" t="s">
        <v>1139</v>
      </c>
      <c r="E61" s="53" t="s">
        <v>316</v>
      </c>
      <c r="F61" s="51"/>
      <c r="G61" s="53">
        <v>5</v>
      </c>
      <c r="H61" s="63"/>
    </row>
    <row r="62" spans="1:8" ht="24.6" customHeight="1" x14ac:dyDescent="0.25">
      <c r="A62" s="60" t="s">
        <v>1088</v>
      </c>
      <c r="B62" s="60">
        <v>71440</v>
      </c>
      <c r="C62" s="60" t="s">
        <v>305</v>
      </c>
      <c r="D62" s="61" t="s">
        <v>1142</v>
      </c>
      <c r="E62" s="62" t="s">
        <v>316</v>
      </c>
      <c r="F62" s="63"/>
      <c r="G62" s="62">
        <v>2.8</v>
      </c>
      <c r="H62" s="51"/>
    </row>
    <row r="63" spans="1:8" ht="24.6" customHeight="1" x14ac:dyDescent="0.25">
      <c r="A63" s="49" t="s">
        <v>1088</v>
      </c>
      <c r="B63" s="49">
        <v>39664</v>
      </c>
      <c r="C63" s="49" t="s">
        <v>305</v>
      </c>
      <c r="D63" s="50" t="s">
        <v>1144</v>
      </c>
      <c r="E63" s="53" t="s">
        <v>316</v>
      </c>
      <c r="F63" s="51"/>
      <c r="G63" s="53">
        <v>2.363</v>
      </c>
      <c r="H63" s="63"/>
    </row>
    <row r="64" spans="1:8" ht="24.6" customHeight="1" x14ac:dyDescent="0.25">
      <c r="A64" s="60" t="s">
        <v>1088</v>
      </c>
      <c r="B64" s="60">
        <v>5994</v>
      </c>
      <c r="C64" s="60" t="s">
        <v>1147</v>
      </c>
      <c r="D64" s="61" t="s">
        <v>1148</v>
      </c>
      <c r="E64" s="62" t="s">
        <v>316</v>
      </c>
      <c r="F64" s="63"/>
      <c r="G64" s="62">
        <v>0.72499999999999998</v>
      </c>
      <c r="H64" s="63"/>
    </row>
    <row r="65" spans="1:8" ht="24.6" customHeight="1" x14ac:dyDescent="0.25">
      <c r="A65" s="49" t="s">
        <v>1088</v>
      </c>
      <c r="B65" s="49">
        <v>79521</v>
      </c>
      <c r="C65" s="49" t="s">
        <v>935</v>
      </c>
      <c r="D65" s="50" t="s">
        <v>1090</v>
      </c>
      <c r="E65" s="53" t="s">
        <v>316</v>
      </c>
      <c r="F65" s="51"/>
      <c r="G65" s="53">
        <v>0.3362</v>
      </c>
      <c r="H65" s="51"/>
    </row>
    <row r="66" spans="1:8" ht="24.6" customHeight="1" x14ac:dyDescent="0.25">
      <c r="A66" s="60" t="s">
        <v>1088</v>
      </c>
      <c r="B66" s="60">
        <v>72334</v>
      </c>
      <c r="C66" s="60" t="s">
        <v>935</v>
      </c>
      <c r="D66" s="61" t="s">
        <v>1091</v>
      </c>
      <c r="E66" s="62" t="s">
        <v>316</v>
      </c>
      <c r="F66" s="63"/>
      <c r="G66" s="62">
        <v>0.19999999999999998</v>
      </c>
      <c r="H66" s="63"/>
    </row>
    <row r="67" spans="1:8" ht="24.6" customHeight="1" x14ac:dyDescent="0.25">
      <c r="A67" s="49" t="s">
        <v>1088</v>
      </c>
      <c r="B67" s="49">
        <v>39552</v>
      </c>
      <c r="C67" s="49" t="s">
        <v>935</v>
      </c>
      <c r="D67" s="50" t="s">
        <v>1092</v>
      </c>
      <c r="E67" s="53" t="s">
        <v>316</v>
      </c>
      <c r="F67" s="51"/>
      <c r="G67" s="53">
        <v>1.0110000000000001</v>
      </c>
      <c r="H67" s="51"/>
    </row>
    <row r="68" spans="1:8" ht="24.6" customHeight="1" x14ac:dyDescent="0.25">
      <c r="A68" s="60" t="s">
        <v>1088</v>
      </c>
      <c r="B68" s="60">
        <v>4460</v>
      </c>
      <c r="C68" s="60" t="s">
        <v>935</v>
      </c>
      <c r="D68" s="61" t="s">
        <v>1151</v>
      </c>
      <c r="E68" s="62" t="s">
        <v>316</v>
      </c>
      <c r="F68" s="63"/>
      <c r="G68" s="62">
        <v>0.316</v>
      </c>
      <c r="H68" s="63"/>
    </row>
    <row r="69" spans="1:8" ht="24.6" customHeight="1" x14ac:dyDescent="0.25">
      <c r="A69" s="49" t="s">
        <v>1088</v>
      </c>
      <c r="B69" s="49">
        <v>74281</v>
      </c>
      <c r="C69" s="49" t="s">
        <v>935</v>
      </c>
      <c r="D69" s="50" t="s">
        <v>1153</v>
      </c>
      <c r="E69" s="53" t="s">
        <v>316</v>
      </c>
      <c r="F69" s="51"/>
      <c r="G69" s="53">
        <v>8.6999999999999994E-2</v>
      </c>
      <c r="H69" s="51"/>
    </row>
    <row r="70" spans="1:8" ht="24.6" customHeight="1" x14ac:dyDescent="0.25">
      <c r="A70" s="60" t="s">
        <v>1088</v>
      </c>
      <c r="B70" s="60">
        <v>71839</v>
      </c>
      <c r="C70" s="60" t="s">
        <v>935</v>
      </c>
      <c r="D70" s="61" t="s">
        <v>1154</v>
      </c>
      <c r="E70" s="62" t="s">
        <v>316</v>
      </c>
      <c r="F70" s="63"/>
      <c r="G70" s="62">
        <v>7.9000000000000001E-2</v>
      </c>
      <c r="H70" s="63"/>
    </row>
    <row r="71" spans="1:8" ht="24.6" customHeight="1" x14ac:dyDescent="0.25">
      <c r="A71" s="49" t="s">
        <v>1088</v>
      </c>
      <c r="B71" s="49">
        <v>77646</v>
      </c>
      <c r="C71" s="49" t="s">
        <v>315</v>
      </c>
      <c r="D71" s="50" t="s">
        <v>1157</v>
      </c>
      <c r="E71" s="53" t="s">
        <v>316</v>
      </c>
      <c r="F71" s="51"/>
      <c r="G71" s="53">
        <v>0.70227777777777778</v>
      </c>
      <c r="H71" s="51"/>
    </row>
    <row r="72" spans="1:8" ht="24.6" customHeight="1" x14ac:dyDescent="0.25">
      <c r="A72" s="60" t="s">
        <v>1088</v>
      </c>
      <c r="B72" s="60">
        <v>77925</v>
      </c>
      <c r="C72" s="60" t="s">
        <v>311</v>
      </c>
      <c r="D72" s="61" t="s">
        <v>1156</v>
      </c>
      <c r="E72" s="62" t="s">
        <v>1189</v>
      </c>
      <c r="F72" s="63"/>
      <c r="G72" s="62">
        <v>3.5263749999999998</v>
      </c>
      <c r="H72" s="63"/>
    </row>
    <row r="73" spans="1:8" ht="24.6" customHeight="1" x14ac:dyDescent="0.25">
      <c r="A73" s="49"/>
      <c r="B73" s="49"/>
      <c r="C73" s="49"/>
      <c r="D73" s="50"/>
      <c r="E73" s="53"/>
      <c r="F73" s="51"/>
      <c r="G73" s="53"/>
      <c r="H73" s="51"/>
    </row>
  </sheetData>
  <autoFilter ref="A2:H69" xr:uid="{00000000-0009-0000-0000-00000B000000}">
    <sortState xmlns:xlrd2="http://schemas.microsoft.com/office/spreadsheetml/2017/richdata2" ref="A3:H72">
      <sortCondition descending="1" ref="G2:G69"/>
    </sortState>
  </autoFilter>
  <sortState xmlns:xlrd2="http://schemas.microsoft.com/office/spreadsheetml/2017/richdata2" ref="A3:G72">
    <sortCondition descending="1" ref="G3:G72"/>
  </sortState>
  <pageMargins left="0.25" right="0.25" top="0.75" bottom="0.75" header="0.3" footer="0.3"/>
  <pageSetup paperSize="9" scale="41" fitToHeight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3"/>
  <sheetViews>
    <sheetView zoomScale="55" zoomScaleNormal="55" workbookViewId="0">
      <selection activeCell="A37" sqref="A37"/>
    </sheetView>
  </sheetViews>
  <sheetFormatPr baseColWidth="10" defaultRowHeight="15" x14ac:dyDescent="0.25"/>
  <cols>
    <col min="1" max="1" width="120.140625" bestFit="1" customWidth="1"/>
    <col min="2" max="2" width="20" bestFit="1" customWidth="1"/>
    <col min="3" max="3" width="27.7109375" customWidth="1"/>
    <col min="4" max="4" width="80.42578125" bestFit="1" customWidth="1"/>
    <col min="5" max="5" width="29.140625" style="87" bestFit="1" customWidth="1"/>
    <col min="6" max="6" width="16.140625" bestFit="1" customWidth="1"/>
    <col min="7" max="7" width="16.5703125" bestFit="1" customWidth="1"/>
    <col min="8" max="8" width="23" hidden="1" customWidth="1"/>
  </cols>
  <sheetData>
    <row r="1" spans="1:8" ht="34.5" x14ac:dyDescent="0.45">
      <c r="A1" s="66" t="s">
        <v>298</v>
      </c>
    </row>
    <row r="2" spans="1:8" ht="18" x14ac:dyDescent="0.25">
      <c r="A2" s="55" t="s">
        <v>3</v>
      </c>
      <c r="B2" s="31" t="s">
        <v>1</v>
      </c>
      <c r="C2" s="56" t="s">
        <v>0</v>
      </c>
      <c r="D2" s="24" t="s">
        <v>14</v>
      </c>
      <c r="E2" s="24" t="s">
        <v>7</v>
      </c>
      <c r="F2" s="24" t="s">
        <v>5</v>
      </c>
      <c r="G2" s="24" t="s">
        <v>8</v>
      </c>
      <c r="H2" s="24" t="s">
        <v>6</v>
      </c>
    </row>
    <row r="3" spans="1:8" ht="40.35" customHeight="1" x14ac:dyDescent="0.25">
      <c r="A3" s="61" t="s">
        <v>839</v>
      </c>
      <c r="B3" s="57">
        <v>92875</v>
      </c>
      <c r="C3" s="57" t="s">
        <v>840</v>
      </c>
      <c r="D3" s="61" t="s">
        <v>841</v>
      </c>
      <c r="E3" s="62" t="s">
        <v>309</v>
      </c>
      <c r="F3" s="63"/>
      <c r="G3" s="62">
        <v>6.2176</v>
      </c>
      <c r="H3" s="63"/>
    </row>
    <row r="4" spans="1:8" ht="40.35" customHeight="1" x14ac:dyDescent="0.25">
      <c r="A4" s="50" t="s">
        <v>839</v>
      </c>
      <c r="B4" s="48">
        <v>92091</v>
      </c>
      <c r="C4" s="48" t="s">
        <v>840</v>
      </c>
      <c r="D4" s="50" t="s">
        <v>842</v>
      </c>
      <c r="E4" s="53" t="s">
        <v>309</v>
      </c>
      <c r="F4" s="51"/>
      <c r="G4" s="53">
        <v>5.4887999999999995</v>
      </c>
      <c r="H4" s="51"/>
    </row>
    <row r="5" spans="1:8" ht="40.35" customHeight="1" x14ac:dyDescent="0.25">
      <c r="A5" s="61" t="s">
        <v>839</v>
      </c>
      <c r="B5" s="57">
        <v>92488</v>
      </c>
      <c r="C5" s="57" t="s">
        <v>840</v>
      </c>
      <c r="D5" s="61" t="s">
        <v>846</v>
      </c>
      <c r="E5" s="62" t="s">
        <v>309</v>
      </c>
      <c r="F5" s="63"/>
      <c r="G5" s="62">
        <v>4.8239999999999998</v>
      </c>
      <c r="H5" s="63"/>
    </row>
    <row r="6" spans="1:8" ht="40.35" customHeight="1" x14ac:dyDescent="0.25">
      <c r="A6" s="50" t="s">
        <v>839</v>
      </c>
      <c r="B6" s="48">
        <v>92607</v>
      </c>
      <c r="C6" s="48" t="s">
        <v>840</v>
      </c>
      <c r="D6" s="50" t="s">
        <v>848</v>
      </c>
      <c r="E6" s="53" t="s">
        <v>309</v>
      </c>
      <c r="F6" s="51"/>
      <c r="G6" s="53">
        <v>4.8195999999999994</v>
      </c>
      <c r="H6" s="51"/>
    </row>
    <row r="7" spans="1:8" ht="40.35" customHeight="1" x14ac:dyDescent="0.25">
      <c r="A7" s="61" t="s">
        <v>839</v>
      </c>
      <c r="B7" s="57">
        <v>92081</v>
      </c>
      <c r="C7" s="57" t="s">
        <v>840</v>
      </c>
      <c r="D7" s="61" t="s">
        <v>851</v>
      </c>
      <c r="E7" s="62" t="s">
        <v>309</v>
      </c>
      <c r="F7" s="63"/>
      <c r="G7" s="62">
        <v>4.8155999999999999</v>
      </c>
      <c r="H7" s="63"/>
    </row>
    <row r="8" spans="1:8" ht="40.35" customHeight="1" x14ac:dyDescent="0.25">
      <c r="A8" s="50" t="s">
        <v>839</v>
      </c>
      <c r="B8" s="48">
        <v>92525</v>
      </c>
      <c r="C8" s="48" t="s">
        <v>840</v>
      </c>
      <c r="D8" s="50" t="s">
        <v>852</v>
      </c>
      <c r="E8" s="53" t="s">
        <v>309</v>
      </c>
      <c r="F8" s="51"/>
      <c r="G8" s="53">
        <v>4.6268000000000002</v>
      </c>
      <c r="H8" s="51"/>
    </row>
    <row r="9" spans="1:8" ht="40.35" customHeight="1" x14ac:dyDescent="0.25">
      <c r="A9" s="61" t="s">
        <v>839</v>
      </c>
      <c r="B9" s="57">
        <v>92680</v>
      </c>
      <c r="C9" s="57" t="s">
        <v>840</v>
      </c>
      <c r="D9" s="61" t="s">
        <v>854</v>
      </c>
      <c r="E9" s="62" t="s">
        <v>309</v>
      </c>
      <c r="F9" s="63"/>
      <c r="G9" s="62">
        <v>4.5</v>
      </c>
      <c r="H9" s="63"/>
    </row>
    <row r="10" spans="1:8" ht="40.35" customHeight="1" x14ac:dyDescent="0.25">
      <c r="A10" s="50" t="s">
        <v>839</v>
      </c>
      <c r="B10" s="48">
        <v>92031</v>
      </c>
      <c r="C10" s="48" t="s">
        <v>840</v>
      </c>
      <c r="D10" s="50" t="s">
        <v>855</v>
      </c>
      <c r="E10" s="53" t="s">
        <v>309</v>
      </c>
      <c r="F10" s="51"/>
      <c r="G10" s="53">
        <v>4.4640000000000004</v>
      </c>
      <c r="H10" s="51"/>
    </row>
    <row r="11" spans="1:8" ht="40.35" customHeight="1" x14ac:dyDescent="0.25">
      <c r="A11" s="61" t="s">
        <v>839</v>
      </c>
      <c r="B11" s="57">
        <v>92051</v>
      </c>
      <c r="C11" s="57" t="s">
        <v>840</v>
      </c>
      <c r="D11" s="61" t="s">
        <v>856</v>
      </c>
      <c r="E11" s="62" t="s">
        <v>309</v>
      </c>
      <c r="F11" s="63"/>
      <c r="G11" s="62">
        <v>4.4640000000000004</v>
      </c>
      <c r="H11" s="63"/>
    </row>
    <row r="12" spans="1:8" ht="40.35" customHeight="1" x14ac:dyDescent="0.25">
      <c r="A12" s="50" t="s">
        <v>839</v>
      </c>
      <c r="B12" s="48">
        <v>92101</v>
      </c>
      <c r="C12" s="48" t="s">
        <v>840</v>
      </c>
      <c r="D12" s="50" t="s">
        <v>857</v>
      </c>
      <c r="E12" s="53" t="s">
        <v>309</v>
      </c>
      <c r="F12" s="51"/>
      <c r="G12" s="53">
        <v>4.4640000000000004</v>
      </c>
      <c r="H12" s="51"/>
    </row>
    <row r="13" spans="1:8" ht="40.35" customHeight="1" x14ac:dyDescent="0.25">
      <c r="A13" s="61" t="s">
        <v>839</v>
      </c>
      <c r="B13" s="57">
        <v>92041</v>
      </c>
      <c r="C13" s="57" t="s">
        <v>840</v>
      </c>
      <c r="D13" s="61" t="s">
        <v>860</v>
      </c>
      <c r="E13" s="62" t="s">
        <v>309</v>
      </c>
      <c r="F13" s="63"/>
      <c r="G13" s="62">
        <v>4.1079999999999997</v>
      </c>
      <c r="H13" s="63"/>
    </row>
    <row r="14" spans="1:8" ht="40.35" customHeight="1" x14ac:dyDescent="0.25">
      <c r="A14" s="50" t="s">
        <v>839</v>
      </c>
      <c r="B14" s="48">
        <v>74748</v>
      </c>
      <c r="C14" s="48" t="s">
        <v>840</v>
      </c>
      <c r="D14" s="50" t="s">
        <v>862</v>
      </c>
      <c r="E14" s="53" t="s">
        <v>309</v>
      </c>
      <c r="F14" s="51"/>
      <c r="G14" s="53">
        <v>2.3533999999999997</v>
      </c>
      <c r="H14" s="51"/>
    </row>
    <row r="15" spans="1:8" ht="40.35" customHeight="1" x14ac:dyDescent="0.25">
      <c r="A15" s="61" t="s">
        <v>839</v>
      </c>
      <c r="B15" s="57">
        <v>93602</v>
      </c>
      <c r="C15" s="57" t="s">
        <v>843</v>
      </c>
      <c r="D15" s="61" t="s">
        <v>844</v>
      </c>
      <c r="E15" s="62" t="s">
        <v>309</v>
      </c>
      <c r="F15" s="63"/>
      <c r="G15" s="62">
        <v>5.1240000000000006</v>
      </c>
      <c r="H15" s="63"/>
    </row>
    <row r="16" spans="1:8" ht="40.35" customHeight="1" x14ac:dyDescent="0.25">
      <c r="A16" s="50" t="s">
        <v>839</v>
      </c>
      <c r="B16" s="48">
        <v>92781</v>
      </c>
      <c r="C16" s="48" t="s">
        <v>843</v>
      </c>
      <c r="D16" s="50" t="s">
        <v>845</v>
      </c>
      <c r="E16" s="53" t="s">
        <v>309</v>
      </c>
      <c r="F16" s="51"/>
      <c r="G16" s="53">
        <v>4.9740000000000002</v>
      </c>
      <c r="H16" s="51"/>
    </row>
    <row r="17" spans="1:8" ht="40.35" customHeight="1" x14ac:dyDescent="0.25">
      <c r="A17" s="61" t="s">
        <v>839</v>
      </c>
      <c r="B17" s="57">
        <v>92521</v>
      </c>
      <c r="C17" s="57" t="s">
        <v>843</v>
      </c>
      <c r="D17" s="61" t="s">
        <v>847</v>
      </c>
      <c r="E17" s="62" t="s">
        <v>309</v>
      </c>
      <c r="F17" s="63"/>
      <c r="G17" s="62">
        <v>4.8239999999999998</v>
      </c>
      <c r="H17" s="63"/>
    </row>
    <row r="18" spans="1:8" ht="40.35" customHeight="1" x14ac:dyDescent="0.25">
      <c r="A18" s="50" t="s">
        <v>839</v>
      </c>
      <c r="B18" s="48">
        <v>92551</v>
      </c>
      <c r="C18" s="48" t="s">
        <v>843</v>
      </c>
      <c r="D18" s="50" t="s">
        <v>849</v>
      </c>
      <c r="E18" s="53" t="s">
        <v>309</v>
      </c>
      <c r="F18" s="51"/>
      <c r="G18" s="53">
        <v>4.8195999999999994</v>
      </c>
      <c r="H18" s="51"/>
    </row>
    <row r="19" spans="1:8" ht="40.35" customHeight="1" x14ac:dyDescent="0.25">
      <c r="A19" s="61" t="s">
        <v>839</v>
      </c>
      <c r="B19" s="57">
        <v>92621</v>
      </c>
      <c r="C19" s="57" t="s">
        <v>843</v>
      </c>
      <c r="D19" s="61" t="s">
        <v>850</v>
      </c>
      <c r="E19" s="62" t="s">
        <v>309</v>
      </c>
      <c r="F19" s="63"/>
      <c r="G19" s="62">
        <v>4.8195999999999994</v>
      </c>
      <c r="H19" s="63"/>
    </row>
    <row r="20" spans="1:8" ht="40.35" customHeight="1" x14ac:dyDescent="0.25">
      <c r="A20" s="50" t="s">
        <v>839</v>
      </c>
      <c r="B20" s="48">
        <v>92517</v>
      </c>
      <c r="C20" s="48" t="s">
        <v>843</v>
      </c>
      <c r="D20" s="50" t="s">
        <v>853</v>
      </c>
      <c r="E20" s="53" t="s">
        <v>309</v>
      </c>
      <c r="F20" s="51"/>
      <c r="G20" s="53">
        <v>4.6268000000000002</v>
      </c>
      <c r="H20" s="51"/>
    </row>
    <row r="21" spans="1:8" ht="40.35" customHeight="1" x14ac:dyDescent="0.25">
      <c r="A21" s="61" t="s">
        <v>839</v>
      </c>
      <c r="B21" s="57">
        <v>92611</v>
      </c>
      <c r="C21" s="57" t="s">
        <v>843</v>
      </c>
      <c r="D21" s="61" t="s">
        <v>858</v>
      </c>
      <c r="E21" s="62" t="s">
        <v>309</v>
      </c>
      <c r="F21" s="63"/>
      <c r="G21" s="62">
        <v>4.4640000000000004</v>
      </c>
      <c r="H21" s="63"/>
    </row>
    <row r="22" spans="1:8" ht="40.35" customHeight="1" x14ac:dyDescent="0.25">
      <c r="A22" s="50" t="s">
        <v>839</v>
      </c>
      <c r="B22" s="48">
        <v>92661</v>
      </c>
      <c r="C22" s="48" t="s">
        <v>843</v>
      </c>
      <c r="D22" s="50" t="s">
        <v>859</v>
      </c>
      <c r="E22" s="53" t="s">
        <v>309</v>
      </c>
      <c r="F22" s="51"/>
      <c r="G22" s="53">
        <v>4.4640000000000004</v>
      </c>
      <c r="H22" s="51"/>
    </row>
    <row r="23" spans="1:8" ht="40.35" customHeight="1" x14ac:dyDescent="0.25">
      <c r="A23" s="61" t="s">
        <v>839</v>
      </c>
      <c r="B23" s="57">
        <v>92501</v>
      </c>
      <c r="C23" s="57" t="s">
        <v>843</v>
      </c>
      <c r="D23" s="61" t="s">
        <v>861</v>
      </c>
      <c r="E23" s="62" t="s">
        <v>309</v>
      </c>
      <c r="F23" s="63"/>
      <c r="G23" s="62">
        <v>3.7520000000000002</v>
      </c>
      <c r="H23" s="63"/>
    </row>
  </sheetData>
  <pageMargins left="0.25" right="0.25" top="0.75" bottom="0.75" header="0.3" footer="0.3"/>
  <pageSetup paperSize="9" scale="4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147"/>
  <sheetViews>
    <sheetView workbookViewId="0">
      <selection activeCell="A3" sqref="A3:G147"/>
    </sheetView>
  </sheetViews>
  <sheetFormatPr baseColWidth="10" defaultRowHeight="15" x14ac:dyDescent="0.25"/>
  <cols>
    <col min="1" max="1" width="65.28515625" bestFit="1" customWidth="1"/>
    <col min="2" max="2" width="13.42578125" bestFit="1" customWidth="1"/>
    <col min="3" max="3" width="26.42578125" style="87" customWidth="1"/>
    <col min="4" max="4" width="69.140625" bestFit="1" customWidth="1"/>
    <col min="5" max="5" width="29.140625" bestFit="1" customWidth="1"/>
    <col min="6" max="6" width="16.140625" bestFit="1" customWidth="1"/>
    <col min="7" max="7" width="16.28515625" bestFit="1" customWidth="1"/>
    <col min="8" max="8" width="21.5703125" hidden="1" customWidth="1"/>
  </cols>
  <sheetData>
    <row r="1" spans="1:8" ht="20.25" x14ac:dyDescent="0.3">
      <c r="A1" s="76" t="s">
        <v>571</v>
      </c>
    </row>
    <row r="2" spans="1:8" ht="18" x14ac:dyDescent="0.25">
      <c r="A2" s="7" t="s">
        <v>20</v>
      </c>
      <c r="B2" s="8" t="s">
        <v>21</v>
      </c>
      <c r="C2" s="55" t="s">
        <v>22</v>
      </c>
      <c r="D2" s="55" t="s">
        <v>13</v>
      </c>
      <c r="E2" s="70" t="s">
        <v>7</v>
      </c>
      <c r="F2" s="70" t="s">
        <v>5</v>
      </c>
      <c r="G2" s="56" t="s">
        <v>8</v>
      </c>
      <c r="H2" s="24" t="s">
        <v>6</v>
      </c>
    </row>
    <row r="3" spans="1:8" ht="18" x14ac:dyDescent="0.25">
      <c r="A3" s="67" t="s">
        <v>410</v>
      </c>
      <c r="B3" s="68">
        <v>99353</v>
      </c>
      <c r="C3" s="67" t="s">
        <v>569</v>
      </c>
      <c r="D3" s="69" t="s">
        <v>430</v>
      </c>
      <c r="E3" s="67" t="s">
        <v>350</v>
      </c>
      <c r="F3" s="71"/>
      <c r="G3" s="72">
        <v>1.1141999999999999</v>
      </c>
      <c r="H3" s="73"/>
    </row>
    <row r="4" spans="1:8" ht="18" x14ac:dyDescent="0.25">
      <c r="A4" s="46" t="s">
        <v>410</v>
      </c>
      <c r="B4" s="12">
        <v>91363</v>
      </c>
      <c r="C4" s="46" t="s">
        <v>569</v>
      </c>
      <c r="D4" s="47" t="s">
        <v>431</v>
      </c>
      <c r="E4" s="46" t="s">
        <v>345</v>
      </c>
      <c r="F4" s="45"/>
      <c r="G4" s="74">
        <v>3.756690113452188</v>
      </c>
      <c r="H4" s="74"/>
    </row>
    <row r="5" spans="1:8" ht="18" x14ac:dyDescent="0.25">
      <c r="A5" s="67" t="s">
        <v>410</v>
      </c>
      <c r="B5" s="68">
        <v>99352</v>
      </c>
      <c r="C5" s="67" t="s">
        <v>569</v>
      </c>
      <c r="D5" s="69" t="s">
        <v>432</v>
      </c>
      <c r="E5" s="67" t="s">
        <v>350</v>
      </c>
      <c r="F5" s="71"/>
      <c r="G5" s="72">
        <v>1.1014999999999999</v>
      </c>
      <c r="H5" s="73"/>
    </row>
    <row r="6" spans="1:8" ht="18" x14ac:dyDescent="0.25">
      <c r="A6" s="46" t="s">
        <v>410</v>
      </c>
      <c r="B6" s="12">
        <v>92735</v>
      </c>
      <c r="C6" s="46" t="s">
        <v>569</v>
      </c>
      <c r="D6" s="47" t="s">
        <v>433</v>
      </c>
      <c r="E6" s="46" t="s">
        <v>345</v>
      </c>
      <c r="F6" s="45"/>
      <c r="G6" s="74">
        <v>3.4913072962065637</v>
      </c>
      <c r="H6" s="74"/>
    </row>
    <row r="7" spans="1:8" ht="18" x14ac:dyDescent="0.25">
      <c r="A7" s="67" t="s">
        <v>410</v>
      </c>
      <c r="B7" s="68">
        <v>98560</v>
      </c>
      <c r="C7" s="67" t="s">
        <v>569</v>
      </c>
      <c r="D7" s="69" t="s">
        <v>434</v>
      </c>
      <c r="E7" s="67" t="s">
        <v>350</v>
      </c>
      <c r="F7" s="71"/>
      <c r="G7" s="72">
        <v>1.1192</v>
      </c>
      <c r="H7" s="73"/>
    </row>
    <row r="8" spans="1:8" ht="18" x14ac:dyDescent="0.25">
      <c r="A8" s="46" t="s">
        <v>410</v>
      </c>
      <c r="B8" s="12">
        <v>47854</v>
      </c>
      <c r="C8" s="46" t="s">
        <v>569</v>
      </c>
      <c r="D8" s="47" t="s">
        <v>435</v>
      </c>
      <c r="E8" s="46" t="s">
        <v>345</v>
      </c>
      <c r="F8" s="45"/>
      <c r="G8" s="74">
        <v>3.6309308543035979</v>
      </c>
      <c r="H8" s="74"/>
    </row>
    <row r="9" spans="1:8" ht="18" x14ac:dyDescent="0.25">
      <c r="A9" s="67" t="s">
        <v>410</v>
      </c>
      <c r="B9" s="68">
        <v>11619</v>
      </c>
      <c r="C9" s="67" t="s">
        <v>569</v>
      </c>
      <c r="D9" s="69" t="s">
        <v>436</v>
      </c>
      <c r="E9" s="67" t="s">
        <v>345</v>
      </c>
      <c r="F9" s="71"/>
      <c r="G9" s="72">
        <v>3.6213486366259557</v>
      </c>
      <c r="H9" s="73"/>
    </row>
    <row r="10" spans="1:8" ht="18" x14ac:dyDescent="0.25">
      <c r="A10" s="46" t="s">
        <v>410</v>
      </c>
      <c r="B10" s="12" t="s">
        <v>429</v>
      </c>
      <c r="C10" s="46" t="s">
        <v>569</v>
      </c>
      <c r="D10" s="47" t="s">
        <v>437</v>
      </c>
      <c r="E10" s="46" t="s">
        <v>345</v>
      </c>
      <c r="F10" s="45"/>
      <c r="G10" s="74">
        <v>4.0235000000000003</v>
      </c>
      <c r="H10" s="74"/>
    </row>
    <row r="11" spans="1:8" ht="18" x14ac:dyDescent="0.25">
      <c r="A11" s="67" t="s">
        <v>410</v>
      </c>
      <c r="B11" s="68">
        <v>49994</v>
      </c>
      <c r="C11" s="67" t="s">
        <v>569</v>
      </c>
      <c r="D11" s="69" t="s">
        <v>438</v>
      </c>
      <c r="E11" s="67" t="s">
        <v>345</v>
      </c>
      <c r="F11" s="71"/>
      <c r="G11" s="72">
        <v>4.0852556931058874</v>
      </c>
      <c r="H11" s="73"/>
    </row>
    <row r="12" spans="1:8" ht="18" x14ac:dyDescent="0.25">
      <c r="A12" s="46" t="s">
        <v>410</v>
      </c>
      <c r="B12" s="12">
        <v>116195</v>
      </c>
      <c r="C12" s="46" t="s">
        <v>569</v>
      </c>
      <c r="D12" s="47" t="s">
        <v>439</v>
      </c>
      <c r="E12" s="46" t="s">
        <v>345</v>
      </c>
      <c r="F12" s="45"/>
      <c r="G12" s="74">
        <v>4.2119999999999997</v>
      </c>
      <c r="H12" s="74"/>
    </row>
    <row r="13" spans="1:8" ht="18" x14ac:dyDescent="0.25">
      <c r="A13" s="67" t="s">
        <v>410</v>
      </c>
      <c r="B13" s="68">
        <v>61376</v>
      </c>
      <c r="C13" s="67" t="s">
        <v>569</v>
      </c>
      <c r="D13" s="69" t="s">
        <v>440</v>
      </c>
      <c r="E13" s="67" t="s">
        <v>345</v>
      </c>
      <c r="F13" s="71"/>
      <c r="G13" s="72">
        <v>4.8398242397302669</v>
      </c>
      <c r="H13" s="73"/>
    </row>
    <row r="14" spans="1:8" ht="18" x14ac:dyDescent="0.25">
      <c r="A14" s="46" t="s">
        <v>410</v>
      </c>
      <c r="B14" s="12">
        <v>112056</v>
      </c>
      <c r="C14" s="46" t="s">
        <v>569</v>
      </c>
      <c r="D14" s="47" t="s">
        <v>441</v>
      </c>
      <c r="E14" s="46" t="s">
        <v>345</v>
      </c>
      <c r="F14" s="45"/>
      <c r="G14" s="74">
        <v>4.1259999999999994</v>
      </c>
      <c r="H14" s="74"/>
    </row>
    <row r="15" spans="1:8" ht="18" x14ac:dyDescent="0.25">
      <c r="A15" s="67" t="s">
        <v>410</v>
      </c>
      <c r="B15" s="68">
        <v>59559</v>
      </c>
      <c r="C15" s="67" t="s">
        <v>569</v>
      </c>
      <c r="D15" s="69" t="s">
        <v>442</v>
      </c>
      <c r="E15" s="67" t="s">
        <v>345</v>
      </c>
      <c r="F15" s="71"/>
      <c r="G15" s="72">
        <v>3.7941895141347639</v>
      </c>
      <c r="H15" s="73"/>
    </row>
    <row r="16" spans="1:8" ht="18" x14ac:dyDescent="0.25">
      <c r="A16" s="46" t="s">
        <v>410</v>
      </c>
      <c r="B16" s="12">
        <v>78163</v>
      </c>
      <c r="C16" s="46" t="s">
        <v>569</v>
      </c>
      <c r="D16" s="47" t="s">
        <v>443</v>
      </c>
      <c r="E16" s="46" t="s">
        <v>345</v>
      </c>
      <c r="F16" s="45"/>
      <c r="G16" s="74">
        <v>3.2619999999999996</v>
      </c>
      <c r="H16" s="74"/>
    </row>
    <row r="17" spans="1:8" ht="18" x14ac:dyDescent="0.25">
      <c r="A17" s="67" t="s">
        <v>410</v>
      </c>
      <c r="B17" s="68">
        <v>71043</v>
      </c>
      <c r="C17" s="67" t="s">
        <v>569</v>
      </c>
      <c r="D17" s="69" t="s">
        <v>444</v>
      </c>
      <c r="E17" s="67" t="s">
        <v>350</v>
      </c>
      <c r="F17" s="71"/>
      <c r="G17" s="72">
        <v>0.87094925911223675</v>
      </c>
      <c r="H17" s="73"/>
    </row>
    <row r="18" spans="1:8" ht="18" x14ac:dyDescent="0.25">
      <c r="A18" s="46" t="s">
        <v>410</v>
      </c>
      <c r="B18" s="12">
        <v>62632</v>
      </c>
      <c r="C18" s="46" t="s">
        <v>569</v>
      </c>
      <c r="D18" s="47" t="s">
        <v>445</v>
      </c>
      <c r="E18" s="46" t="s">
        <v>345</v>
      </c>
      <c r="F18" s="45"/>
      <c r="G18" s="74">
        <v>3.0564999999999998</v>
      </c>
      <c r="H18" s="74"/>
    </row>
    <row r="19" spans="1:8" ht="18" x14ac:dyDescent="0.25">
      <c r="A19" s="67" t="s">
        <v>410</v>
      </c>
      <c r="B19" s="68">
        <v>62633</v>
      </c>
      <c r="C19" s="67" t="s">
        <v>569</v>
      </c>
      <c r="D19" s="69" t="s">
        <v>446</v>
      </c>
      <c r="E19" s="67" t="s">
        <v>345</v>
      </c>
      <c r="F19" s="71"/>
      <c r="G19" s="72">
        <v>3.0255000000000001</v>
      </c>
      <c r="H19" s="73"/>
    </row>
    <row r="20" spans="1:8" ht="18" x14ac:dyDescent="0.25">
      <c r="A20" s="46" t="s">
        <v>410</v>
      </c>
      <c r="B20" s="12">
        <v>92162</v>
      </c>
      <c r="C20" s="46" t="s">
        <v>569</v>
      </c>
      <c r="D20" s="47" t="s">
        <v>447</v>
      </c>
      <c r="E20" s="46" t="s">
        <v>345</v>
      </c>
      <c r="F20" s="45"/>
      <c r="G20" s="74">
        <v>2.7234999999999996</v>
      </c>
      <c r="H20" s="74"/>
    </row>
    <row r="21" spans="1:8" ht="18" x14ac:dyDescent="0.25">
      <c r="A21" s="67" t="s">
        <v>410</v>
      </c>
      <c r="B21" s="68">
        <v>105944</v>
      </c>
      <c r="C21" s="67" t="s">
        <v>569</v>
      </c>
      <c r="D21" s="69" t="s">
        <v>448</v>
      </c>
      <c r="E21" s="67" t="s">
        <v>350</v>
      </c>
      <c r="F21" s="71"/>
      <c r="G21" s="72">
        <v>0.74254250904353991</v>
      </c>
      <c r="H21" s="73"/>
    </row>
    <row r="22" spans="1:8" ht="18" x14ac:dyDescent="0.25">
      <c r="A22" s="46"/>
      <c r="B22" s="12"/>
      <c r="C22" s="46"/>
      <c r="D22" s="47"/>
      <c r="E22" s="46"/>
      <c r="F22" s="45"/>
      <c r="G22" s="74"/>
      <c r="H22" s="74"/>
    </row>
    <row r="23" spans="1:8" ht="18" x14ac:dyDescent="0.25">
      <c r="A23" s="67" t="s">
        <v>410</v>
      </c>
      <c r="B23" s="68">
        <v>20656</v>
      </c>
      <c r="C23" s="67" t="s">
        <v>449</v>
      </c>
      <c r="D23" s="69" t="s">
        <v>450</v>
      </c>
      <c r="E23" s="67" t="s">
        <v>350</v>
      </c>
      <c r="F23" s="71"/>
      <c r="G23" s="72">
        <v>1.6121000000000001</v>
      </c>
      <c r="H23" s="73"/>
    </row>
    <row r="24" spans="1:8" ht="18" x14ac:dyDescent="0.25">
      <c r="A24" s="46"/>
      <c r="B24" s="12"/>
      <c r="C24" s="46"/>
      <c r="D24" s="47"/>
      <c r="E24" s="46"/>
      <c r="F24" s="45"/>
      <c r="G24" s="74"/>
      <c r="H24" s="74"/>
    </row>
    <row r="25" spans="1:8" ht="18" x14ac:dyDescent="0.25">
      <c r="A25" s="67" t="s">
        <v>410</v>
      </c>
      <c r="B25" s="68">
        <v>58352</v>
      </c>
      <c r="C25" s="67" t="s">
        <v>411</v>
      </c>
      <c r="D25" s="69" t="s">
        <v>451</v>
      </c>
      <c r="E25" s="67" t="s">
        <v>350</v>
      </c>
      <c r="F25" s="71"/>
      <c r="G25" s="72">
        <v>0.89600000000000002</v>
      </c>
      <c r="H25" s="73"/>
    </row>
    <row r="26" spans="1:8" ht="18" x14ac:dyDescent="0.25">
      <c r="A26" s="46" t="s">
        <v>410</v>
      </c>
      <c r="B26" s="12">
        <v>20431</v>
      </c>
      <c r="C26" s="46" t="s">
        <v>411</v>
      </c>
      <c r="D26" s="47" t="s">
        <v>452</v>
      </c>
      <c r="E26" s="46" t="s">
        <v>350</v>
      </c>
      <c r="F26" s="45"/>
      <c r="G26" s="74">
        <v>1.0075777439828286</v>
      </c>
      <c r="H26" s="74"/>
    </row>
    <row r="27" spans="1:8" ht="18" x14ac:dyDescent="0.25">
      <c r="A27" s="67" t="s">
        <v>410</v>
      </c>
      <c r="B27" s="68">
        <v>30680</v>
      </c>
      <c r="C27" s="67" t="s">
        <v>411</v>
      </c>
      <c r="D27" s="69" t="s">
        <v>453</v>
      </c>
      <c r="E27" s="67" t="s">
        <v>350</v>
      </c>
      <c r="F27" s="71"/>
      <c r="G27" s="72">
        <v>0.66543223913345295</v>
      </c>
      <c r="H27" s="73"/>
    </row>
    <row r="28" spans="1:8" ht="18" x14ac:dyDescent="0.25">
      <c r="A28" s="46" t="s">
        <v>410</v>
      </c>
      <c r="B28" s="12">
        <v>107874</v>
      </c>
      <c r="C28" s="46" t="s">
        <v>411</v>
      </c>
      <c r="D28" s="47" t="s">
        <v>454</v>
      </c>
      <c r="E28" s="46" t="s">
        <v>350</v>
      </c>
      <c r="F28" s="45"/>
      <c r="G28" s="74">
        <v>0.61499999999999999</v>
      </c>
      <c r="H28" s="74"/>
    </row>
    <row r="29" spans="1:8" ht="18" x14ac:dyDescent="0.25">
      <c r="A29" s="67" t="s">
        <v>410</v>
      </c>
      <c r="B29" s="68">
        <v>24074</v>
      </c>
      <c r="C29" s="67" t="s">
        <v>411</v>
      </c>
      <c r="D29" s="69" t="s">
        <v>455</v>
      </c>
      <c r="E29" s="67" t="s">
        <v>350</v>
      </c>
      <c r="F29" s="71"/>
      <c r="G29" s="72">
        <v>0.59217457877491531</v>
      </c>
      <c r="H29" s="73"/>
    </row>
    <row r="30" spans="1:8" ht="18" x14ac:dyDescent="0.25">
      <c r="A30" s="46" t="s">
        <v>410</v>
      </c>
      <c r="B30" s="12">
        <v>10265</v>
      </c>
      <c r="C30" s="46" t="s">
        <v>411</v>
      </c>
      <c r="D30" s="47" t="s">
        <v>456</v>
      </c>
      <c r="E30" s="46" t="s">
        <v>350</v>
      </c>
      <c r="F30" s="45"/>
      <c r="G30" s="74">
        <v>0.82099999999999995</v>
      </c>
      <c r="H30" s="74"/>
    </row>
    <row r="31" spans="1:8" ht="18" x14ac:dyDescent="0.25">
      <c r="A31" s="67" t="s">
        <v>410</v>
      </c>
      <c r="B31" s="68">
        <v>92402</v>
      </c>
      <c r="C31" s="67" t="s">
        <v>411</v>
      </c>
      <c r="D31" s="69" t="s">
        <v>457</v>
      </c>
      <c r="E31" s="67" t="s">
        <v>350</v>
      </c>
      <c r="F31" s="71"/>
      <c r="G31" s="72">
        <v>1.3850481481481483</v>
      </c>
      <c r="H31" s="73"/>
    </row>
    <row r="32" spans="1:8" ht="18" x14ac:dyDescent="0.25">
      <c r="A32" s="46" t="s">
        <v>410</v>
      </c>
      <c r="B32" s="12">
        <v>77011</v>
      </c>
      <c r="C32" s="46" t="s">
        <v>411</v>
      </c>
      <c r="D32" s="47" t="s">
        <v>458</v>
      </c>
      <c r="E32" s="46" t="s">
        <v>350</v>
      </c>
      <c r="F32" s="45"/>
      <c r="G32" s="74">
        <v>0.66300000000000003</v>
      </c>
      <c r="H32" s="74"/>
    </row>
    <row r="33" spans="1:8" ht="18" x14ac:dyDescent="0.25">
      <c r="A33" s="67" t="s">
        <v>410</v>
      </c>
      <c r="B33" s="68">
        <v>10149</v>
      </c>
      <c r="C33" s="67" t="s">
        <v>411</v>
      </c>
      <c r="D33" s="69" t="s">
        <v>459</v>
      </c>
      <c r="E33" s="67" t="s">
        <v>350</v>
      </c>
      <c r="F33" s="71"/>
      <c r="G33" s="72">
        <v>0.44876361687682076</v>
      </c>
      <c r="H33" s="73"/>
    </row>
    <row r="34" spans="1:8" ht="18" x14ac:dyDescent="0.25">
      <c r="A34" s="46"/>
      <c r="B34" s="12"/>
      <c r="C34" s="46"/>
      <c r="D34" s="47"/>
      <c r="E34" s="46"/>
      <c r="F34" s="45"/>
      <c r="G34" s="74"/>
      <c r="H34" s="74"/>
    </row>
    <row r="35" spans="1:8" ht="18" x14ac:dyDescent="0.25">
      <c r="A35" s="67" t="s">
        <v>410</v>
      </c>
      <c r="B35" s="68">
        <v>97002</v>
      </c>
      <c r="C35" s="67" t="s">
        <v>570</v>
      </c>
      <c r="D35" s="69" t="s">
        <v>460</v>
      </c>
      <c r="E35" s="67" t="s">
        <v>317</v>
      </c>
      <c r="F35" s="71"/>
      <c r="G35" s="72">
        <v>3.7349753846153844</v>
      </c>
      <c r="H35" s="73"/>
    </row>
    <row r="36" spans="1:8" ht="18" x14ac:dyDescent="0.25">
      <c r="A36" s="46" t="s">
        <v>410</v>
      </c>
      <c r="B36" s="12">
        <v>96998</v>
      </c>
      <c r="C36" s="46" t="s">
        <v>570</v>
      </c>
      <c r="D36" s="47" t="s">
        <v>461</v>
      </c>
      <c r="E36" s="46" t="s">
        <v>317</v>
      </c>
      <c r="F36" s="45"/>
      <c r="G36" s="74">
        <v>3.047681028240405</v>
      </c>
      <c r="H36" s="74"/>
    </row>
    <row r="37" spans="1:8" ht="18" x14ac:dyDescent="0.25">
      <c r="A37" s="67" t="s">
        <v>410</v>
      </c>
      <c r="B37" s="68">
        <v>96996</v>
      </c>
      <c r="C37" s="67" t="s">
        <v>570</v>
      </c>
      <c r="D37" s="69" t="s">
        <v>462</v>
      </c>
      <c r="E37" s="67" t="s">
        <v>317</v>
      </c>
      <c r="F37" s="71"/>
      <c r="G37" s="72">
        <v>4.1438299866131194</v>
      </c>
      <c r="H37" s="73"/>
    </row>
    <row r="38" spans="1:8" ht="18" x14ac:dyDescent="0.25">
      <c r="A38" s="46"/>
      <c r="B38" s="12"/>
      <c r="C38" s="46"/>
      <c r="D38" s="47"/>
      <c r="E38" s="46"/>
      <c r="F38" s="45"/>
      <c r="G38" s="74"/>
      <c r="H38" s="74"/>
    </row>
    <row r="39" spans="1:8" ht="18" x14ac:dyDescent="0.25">
      <c r="A39" s="67" t="s">
        <v>410</v>
      </c>
      <c r="B39" s="68">
        <v>28316</v>
      </c>
      <c r="C39" s="67" t="s">
        <v>412</v>
      </c>
      <c r="D39" s="69" t="s">
        <v>463</v>
      </c>
      <c r="E39" s="67" t="s">
        <v>350</v>
      </c>
      <c r="F39" s="71"/>
      <c r="G39" s="72">
        <v>0.57490000000000008</v>
      </c>
      <c r="H39" s="73"/>
    </row>
    <row r="40" spans="1:8" ht="18" x14ac:dyDescent="0.25">
      <c r="A40" s="46" t="s">
        <v>410</v>
      </c>
      <c r="B40" s="12">
        <v>104239</v>
      </c>
      <c r="C40" s="46" t="s">
        <v>412</v>
      </c>
      <c r="D40" s="47" t="s">
        <v>464</v>
      </c>
      <c r="E40" s="46" t="s">
        <v>350</v>
      </c>
      <c r="F40" s="45"/>
      <c r="G40" s="74">
        <v>0.69990000000000008</v>
      </c>
      <c r="H40" s="74"/>
    </row>
    <row r="41" spans="1:8" ht="18" x14ac:dyDescent="0.25">
      <c r="A41" s="67" t="s">
        <v>410</v>
      </c>
      <c r="B41" s="68">
        <v>109285</v>
      </c>
      <c r="C41" s="67" t="s">
        <v>412</v>
      </c>
      <c r="D41" s="69" t="s">
        <v>465</v>
      </c>
      <c r="E41" s="67" t="s">
        <v>350</v>
      </c>
      <c r="F41" s="71"/>
      <c r="G41" s="72">
        <v>1.1000000000000001</v>
      </c>
      <c r="H41" s="73"/>
    </row>
    <row r="42" spans="1:8" ht="18" x14ac:dyDescent="0.25">
      <c r="A42" s="46" t="s">
        <v>410</v>
      </c>
      <c r="B42" s="12">
        <v>91108</v>
      </c>
      <c r="C42" s="46" t="s">
        <v>412</v>
      </c>
      <c r="D42" s="47" t="s">
        <v>466</v>
      </c>
      <c r="E42" s="46" t="s">
        <v>350</v>
      </c>
      <c r="F42" s="45"/>
      <c r="G42" s="74">
        <v>2.2239703841212255</v>
      </c>
      <c r="H42" s="74"/>
    </row>
    <row r="43" spans="1:8" ht="18" x14ac:dyDescent="0.25">
      <c r="A43" s="67" t="s">
        <v>410</v>
      </c>
      <c r="B43" s="68">
        <v>91109</v>
      </c>
      <c r="C43" s="67" t="s">
        <v>412</v>
      </c>
      <c r="D43" s="69" t="s">
        <v>467</v>
      </c>
      <c r="E43" s="67" t="s">
        <v>350</v>
      </c>
      <c r="F43" s="71"/>
      <c r="G43" s="72">
        <v>0.57638136832558673</v>
      </c>
      <c r="H43" s="73"/>
    </row>
    <row r="44" spans="1:8" ht="18" x14ac:dyDescent="0.25">
      <c r="A44" s="46" t="s">
        <v>410</v>
      </c>
      <c r="B44" s="12">
        <v>104240</v>
      </c>
      <c r="C44" s="46" t="s">
        <v>412</v>
      </c>
      <c r="D44" s="47" t="s">
        <v>468</v>
      </c>
      <c r="E44" s="46" t="s">
        <v>350</v>
      </c>
      <c r="F44" s="45"/>
      <c r="G44" s="74">
        <v>0.71735797528624889</v>
      </c>
      <c r="H44" s="74"/>
    </row>
    <row r="45" spans="1:8" ht="18" x14ac:dyDescent="0.25">
      <c r="A45" s="67" t="s">
        <v>410</v>
      </c>
      <c r="B45" s="68">
        <v>24072</v>
      </c>
      <c r="C45" s="67" t="s">
        <v>412</v>
      </c>
      <c r="D45" s="69" t="s">
        <v>469</v>
      </c>
      <c r="E45" s="67" t="s">
        <v>350</v>
      </c>
      <c r="F45" s="71"/>
      <c r="G45" s="72">
        <v>1.9489552276102482</v>
      </c>
      <c r="H45" s="73"/>
    </row>
    <row r="46" spans="1:8" ht="18" x14ac:dyDescent="0.25">
      <c r="A46" s="46" t="s">
        <v>410</v>
      </c>
      <c r="B46" s="12">
        <v>10672</v>
      </c>
      <c r="C46" s="46" t="s">
        <v>412</v>
      </c>
      <c r="D46" s="47" t="s">
        <v>470</v>
      </c>
      <c r="E46" s="46" t="s">
        <v>350</v>
      </c>
      <c r="F46" s="45"/>
      <c r="G46" s="74">
        <v>1.816389586809886</v>
      </c>
      <c r="H46" s="74"/>
    </row>
    <row r="47" spans="1:8" ht="18" x14ac:dyDescent="0.25">
      <c r="A47" s="67" t="s">
        <v>410</v>
      </c>
      <c r="B47" s="68">
        <v>10675</v>
      </c>
      <c r="C47" s="67" t="s">
        <v>412</v>
      </c>
      <c r="D47" s="69" t="s">
        <v>471</v>
      </c>
      <c r="E47" s="67" t="s">
        <v>350</v>
      </c>
      <c r="F47" s="71"/>
      <c r="G47" s="72">
        <v>1.818662961493406</v>
      </c>
      <c r="H47" s="73"/>
    </row>
    <row r="48" spans="1:8" ht="18" x14ac:dyDescent="0.25">
      <c r="A48" s="46" t="s">
        <v>410</v>
      </c>
      <c r="B48" s="12">
        <v>28319</v>
      </c>
      <c r="C48" s="46" t="s">
        <v>412</v>
      </c>
      <c r="D48" s="47" t="s">
        <v>472</v>
      </c>
      <c r="E48" s="46" t="s">
        <v>350</v>
      </c>
      <c r="F48" s="45"/>
      <c r="G48" s="74">
        <v>0.50073118977440201</v>
      </c>
      <c r="H48" s="74"/>
    </row>
    <row r="49" spans="1:8" ht="18" x14ac:dyDescent="0.25">
      <c r="A49" s="67" t="s">
        <v>410</v>
      </c>
      <c r="B49" s="68">
        <v>104237</v>
      </c>
      <c r="C49" s="67" t="s">
        <v>412</v>
      </c>
      <c r="D49" s="69" t="s">
        <v>473</v>
      </c>
      <c r="E49" s="67" t="s">
        <v>350</v>
      </c>
      <c r="F49" s="71"/>
      <c r="G49" s="72">
        <v>0.62316127706609237</v>
      </c>
      <c r="H49" s="73"/>
    </row>
    <row r="50" spans="1:8" ht="18" x14ac:dyDescent="0.25">
      <c r="A50" s="46" t="s">
        <v>410</v>
      </c>
      <c r="B50" s="12">
        <v>10728</v>
      </c>
      <c r="C50" s="46" t="s">
        <v>412</v>
      </c>
      <c r="D50" s="47" t="s">
        <v>474</v>
      </c>
      <c r="E50" s="46" t="s">
        <v>350</v>
      </c>
      <c r="F50" s="45"/>
      <c r="G50" s="74">
        <v>1.7471870772399203</v>
      </c>
      <c r="H50" s="74"/>
    </row>
    <row r="51" spans="1:8" ht="18" x14ac:dyDescent="0.25">
      <c r="A51" s="67" t="s">
        <v>410</v>
      </c>
      <c r="B51" s="68">
        <v>28372</v>
      </c>
      <c r="C51" s="67" t="s">
        <v>412</v>
      </c>
      <c r="D51" s="69" t="s">
        <v>475</v>
      </c>
      <c r="E51" s="67" t="s">
        <v>350</v>
      </c>
      <c r="F51" s="71"/>
      <c r="G51" s="72">
        <v>0.48173902624418996</v>
      </c>
      <c r="H51" s="73"/>
    </row>
    <row r="52" spans="1:8" ht="18" x14ac:dyDescent="0.25">
      <c r="A52" s="46" t="s">
        <v>410</v>
      </c>
      <c r="B52" s="12">
        <v>95378</v>
      </c>
      <c r="C52" s="46" t="s">
        <v>412</v>
      </c>
      <c r="D52" s="47" t="s">
        <v>476</v>
      </c>
      <c r="E52" s="46" t="s">
        <v>350</v>
      </c>
      <c r="F52" s="45"/>
      <c r="G52" s="74">
        <v>0.60743658253032529</v>
      </c>
      <c r="H52" s="74"/>
    </row>
    <row r="53" spans="1:8" ht="18" x14ac:dyDescent="0.25">
      <c r="A53" s="67" t="s">
        <v>410</v>
      </c>
      <c r="B53" s="68">
        <v>90689</v>
      </c>
      <c r="C53" s="67" t="s">
        <v>412</v>
      </c>
      <c r="D53" s="69" t="s">
        <v>477</v>
      </c>
      <c r="E53" s="67" t="s">
        <v>350</v>
      </c>
      <c r="F53" s="71"/>
      <c r="G53" s="72">
        <v>1.7602569532177006</v>
      </c>
      <c r="H53" s="73"/>
    </row>
    <row r="54" spans="1:8" ht="18" x14ac:dyDescent="0.25">
      <c r="A54" s="46" t="s">
        <v>410</v>
      </c>
      <c r="B54" s="12">
        <v>109284</v>
      </c>
      <c r="C54" s="46" t="s">
        <v>412</v>
      </c>
      <c r="D54" s="47" t="s">
        <v>478</v>
      </c>
      <c r="E54" s="46" t="s">
        <v>350</v>
      </c>
      <c r="F54" s="45"/>
      <c r="G54" s="74">
        <v>0.76134923195084481</v>
      </c>
      <c r="H54" s="74"/>
    </row>
    <row r="55" spans="1:8" ht="18" x14ac:dyDescent="0.25">
      <c r="A55" s="67" t="s">
        <v>410</v>
      </c>
      <c r="B55" s="68">
        <v>90690</v>
      </c>
      <c r="C55" s="67" t="s">
        <v>412</v>
      </c>
      <c r="D55" s="69" t="s">
        <v>479</v>
      </c>
      <c r="E55" s="67" t="s">
        <v>350</v>
      </c>
      <c r="F55" s="71"/>
      <c r="G55" s="72">
        <v>0.48786553060877447</v>
      </c>
      <c r="H55" s="73"/>
    </row>
    <row r="56" spans="1:8" ht="18" x14ac:dyDescent="0.25">
      <c r="A56" s="46" t="s">
        <v>410</v>
      </c>
      <c r="B56" s="12">
        <v>104238</v>
      </c>
      <c r="C56" s="46" t="s">
        <v>412</v>
      </c>
      <c r="D56" s="47" t="s">
        <v>480</v>
      </c>
      <c r="E56" s="46" t="s">
        <v>350</v>
      </c>
      <c r="F56" s="45"/>
      <c r="G56" s="74">
        <v>0.59293718886747515</v>
      </c>
      <c r="H56" s="74"/>
    </row>
    <row r="57" spans="1:8" ht="18" x14ac:dyDescent="0.25">
      <c r="A57" s="67" t="s">
        <v>410</v>
      </c>
      <c r="B57" s="68">
        <v>28624</v>
      </c>
      <c r="C57" s="67" t="s">
        <v>412</v>
      </c>
      <c r="D57" s="69" t="s">
        <v>481</v>
      </c>
      <c r="E57" s="67" t="s">
        <v>350</v>
      </c>
      <c r="F57" s="71"/>
      <c r="G57" s="72">
        <v>0.53544058626006108</v>
      </c>
      <c r="H57" s="73"/>
    </row>
    <row r="58" spans="1:8" ht="18" x14ac:dyDescent="0.25">
      <c r="A58" s="46" t="s">
        <v>410</v>
      </c>
      <c r="B58" s="12">
        <v>95376</v>
      </c>
      <c r="C58" s="46" t="s">
        <v>412</v>
      </c>
      <c r="D58" s="47" t="s">
        <v>482</v>
      </c>
      <c r="E58" s="46" t="s">
        <v>350</v>
      </c>
      <c r="F58" s="45"/>
      <c r="G58" s="74">
        <v>0.66379843032535968</v>
      </c>
      <c r="H58" s="74"/>
    </row>
    <row r="59" spans="1:8" ht="18" x14ac:dyDescent="0.25">
      <c r="A59" s="67"/>
      <c r="B59" s="68"/>
      <c r="C59" s="67"/>
      <c r="D59" s="69"/>
      <c r="E59" s="67"/>
      <c r="F59" s="71"/>
      <c r="G59" s="72"/>
      <c r="H59" s="73"/>
    </row>
    <row r="60" spans="1:8" ht="18" x14ac:dyDescent="0.25">
      <c r="A60" s="46" t="s">
        <v>410</v>
      </c>
      <c r="B60" s="12">
        <v>115898</v>
      </c>
      <c r="C60" s="46" t="s">
        <v>413</v>
      </c>
      <c r="D60" s="47" t="s">
        <v>483</v>
      </c>
      <c r="E60" s="46" t="s">
        <v>350</v>
      </c>
      <c r="F60" s="45"/>
      <c r="G60" s="74">
        <v>4.2451963177426109</v>
      </c>
      <c r="H60" s="74"/>
    </row>
    <row r="61" spans="1:8" ht="18" x14ac:dyDescent="0.25">
      <c r="A61" s="67" t="s">
        <v>410</v>
      </c>
      <c r="B61" s="68">
        <v>115901</v>
      </c>
      <c r="C61" s="67" t="s">
        <v>413</v>
      </c>
      <c r="D61" s="69" t="s">
        <v>484</v>
      </c>
      <c r="E61" s="67" t="s">
        <v>350</v>
      </c>
      <c r="F61" s="71"/>
      <c r="G61" s="72">
        <v>3.05</v>
      </c>
      <c r="H61" s="73"/>
    </row>
    <row r="62" spans="1:8" ht="18" x14ac:dyDescent="0.25">
      <c r="A62" s="46" t="s">
        <v>410</v>
      </c>
      <c r="B62" s="12">
        <v>115869</v>
      </c>
      <c r="C62" s="46" t="s">
        <v>413</v>
      </c>
      <c r="D62" s="47" t="s">
        <v>485</v>
      </c>
      <c r="E62" s="46" t="s">
        <v>350</v>
      </c>
      <c r="F62" s="45"/>
      <c r="G62" s="74">
        <v>3.9340000000000002</v>
      </c>
      <c r="H62" s="74"/>
    </row>
    <row r="63" spans="1:8" ht="18" x14ac:dyDescent="0.25">
      <c r="A63" s="67" t="s">
        <v>410</v>
      </c>
      <c r="B63" s="68">
        <v>115912</v>
      </c>
      <c r="C63" s="67" t="s">
        <v>413</v>
      </c>
      <c r="D63" s="69" t="s">
        <v>486</v>
      </c>
      <c r="E63" s="67" t="s">
        <v>350</v>
      </c>
      <c r="F63" s="71"/>
      <c r="G63" s="72">
        <v>3</v>
      </c>
      <c r="H63" s="73"/>
    </row>
    <row r="64" spans="1:8" ht="18" x14ac:dyDescent="0.25">
      <c r="A64" s="46" t="s">
        <v>410</v>
      </c>
      <c r="B64" s="12">
        <v>115890</v>
      </c>
      <c r="C64" s="46" t="s">
        <v>413</v>
      </c>
      <c r="D64" s="47" t="s">
        <v>487</v>
      </c>
      <c r="E64" s="46" t="s">
        <v>350</v>
      </c>
      <c r="F64" s="45"/>
      <c r="G64" s="74">
        <v>3.0984537742552849</v>
      </c>
      <c r="H64" s="74"/>
    </row>
    <row r="65" spans="1:8" ht="18" x14ac:dyDescent="0.25">
      <c r="A65" s="67" t="s">
        <v>410</v>
      </c>
      <c r="B65" s="68">
        <v>115935</v>
      </c>
      <c r="C65" s="67" t="s">
        <v>413</v>
      </c>
      <c r="D65" s="69" t="s">
        <v>488</v>
      </c>
      <c r="E65" s="67" t="s">
        <v>350</v>
      </c>
      <c r="F65" s="71"/>
      <c r="G65" s="72">
        <v>3.9340000000000002</v>
      </c>
      <c r="H65" s="73"/>
    </row>
    <row r="66" spans="1:8" ht="18" x14ac:dyDescent="0.25">
      <c r="A66" s="46" t="s">
        <v>410</v>
      </c>
      <c r="B66" s="12">
        <v>115905</v>
      </c>
      <c r="C66" s="46" t="s">
        <v>413</v>
      </c>
      <c r="D66" s="47" t="s">
        <v>489</v>
      </c>
      <c r="E66" s="46" t="s">
        <v>350</v>
      </c>
      <c r="F66" s="45"/>
      <c r="G66" s="74">
        <v>4.7851479610942969</v>
      </c>
      <c r="H66" s="74"/>
    </row>
    <row r="67" spans="1:8" ht="18" x14ac:dyDescent="0.25">
      <c r="A67" s="67" t="s">
        <v>410</v>
      </c>
      <c r="B67" s="68">
        <v>115933</v>
      </c>
      <c r="C67" s="67" t="s">
        <v>413</v>
      </c>
      <c r="D67" s="69" t="s">
        <v>490</v>
      </c>
      <c r="E67" s="67" t="s">
        <v>350</v>
      </c>
      <c r="F67" s="71"/>
      <c r="G67" s="72">
        <v>4.2127451469815922</v>
      </c>
      <c r="H67" s="73"/>
    </row>
    <row r="68" spans="1:8" ht="18" x14ac:dyDescent="0.25">
      <c r="A68" s="46"/>
      <c r="B68" s="12"/>
      <c r="C68" s="46"/>
      <c r="D68" s="47"/>
      <c r="E68" s="46"/>
      <c r="F68" s="45"/>
      <c r="G68" s="74"/>
      <c r="H68" s="74"/>
    </row>
    <row r="69" spans="1:8" ht="18" x14ac:dyDescent="0.25">
      <c r="A69" s="67" t="s">
        <v>410</v>
      </c>
      <c r="B69" s="68">
        <v>114682</v>
      </c>
      <c r="C69" s="67" t="s">
        <v>414</v>
      </c>
      <c r="D69" s="69" t="s">
        <v>491</v>
      </c>
      <c r="E69" s="67" t="s">
        <v>350</v>
      </c>
      <c r="F69" s="71"/>
      <c r="G69" s="72">
        <v>0.59379999999999999</v>
      </c>
      <c r="H69" s="73"/>
    </row>
    <row r="70" spans="1:8" ht="18" x14ac:dyDescent="0.25">
      <c r="A70" s="46" t="s">
        <v>410</v>
      </c>
      <c r="B70" s="12">
        <v>33210</v>
      </c>
      <c r="C70" s="46" t="s">
        <v>414</v>
      </c>
      <c r="D70" s="47" t="s">
        <v>492</v>
      </c>
      <c r="E70" s="46" t="s">
        <v>350</v>
      </c>
      <c r="F70" s="45"/>
      <c r="G70" s="74">
        <v>2.1507000000000001</v>
      </c>
      <c r="H70" s="74"/>
    </row>
    <row r="71" spans="1:8" ht="18" x14ac:dyDescent="0.25">
      <c r="A71" s="67" t="s">
        <v>410</v>
      </c>
      <c r="B71" s="68">
        <v>26822</v>
      </c>
      <c r="C71" s="67" t="s">
        <v>414</v>
      </c>
      <c r="D71" s="69" t="s">
        <v>493</v>
      </c>
      <c r="E71" s="67" t="s">
        <v>350</v>
      </c>
      <c r="F71" s="71"/>
      <c r="G71" s="72">
        <v>0.7146554712587998</v>
      </c>
      <c r="H71" s="73"/>
    </row>
    <row r="72" spans="1:8" ht="18" x14ac:dyDescent="0.25">
      <c r="A72" s="46" t="s">
        <v>410</v>
      </c>
      <c r="B72" s="12">
        <v>42458</v>
      </c>
      <c r="C72" s="46" t="s">
        <v>414</v>
      </c>
      <c r="D72" s="47" t="s">
        <v>494</v>
      </c>
      <c r="E72" s="46" t="s">
        <v>345</v>
      </c>
      <c r="F72" s="45"/>
      <c r="G72" s="74">
        <v>8.1440846666666662</v>
      </c>
      <c r="H72" s="74"/>
    </row>
    <row r="73" spans="1:8" ht="18" x14ac:dyDescent="0.25">
      <c r="A73" s="67" t="s">
        <v>410</v>
      </c>
      <c r="B73" s="68">
        <v>106342</v>
      </c>
      <c r="C73" s="67" t="s">
        <v>414</v>
      </c>
      <c r="D73" s="69" t="s">
        <v>495</v>
      </c>
      <c r="E73" s="67" t="s">
        <v>350</v>
      </c>
      <c r="F73" s="71"/>
      <c r="G73" s="72">
        <v>0.63548017757220399</v>
      </c>
      <c r="H73" s="73"/>
    </row>
    <row r="74" spans="1:8" ht="18" x14ac:dyDescent="0.25">
      <c r="A74" s="46" t="s">
        <v>410</v>
      </c>
      <c r="B74" s="12">
        <v>10195</v>
      </c>
      <c r="C74" s="46" t="s">
        <v>414</v>
      </c>
      <c r="D74" s="47" t="s">
        <v>496</v>
      </c>
      <c r="E74" s="46" t="s">
        <v>350</v>
      </c>
      <c r="F74" s="45"/>
      <c r="G74" s="74">
        <v>1.9800227737911207</v>
      </c>
      <c r="H74" s="74"/>
    </row>
    <row r="75" spans="1:8" ht="18" x14ac:dyDescent="0.25">
      <c r="A75" s="67" t="s">
        <v>410</v>
      </c>
      <c r="B75" s="68">
        <v>10264</v>
      </c>
      <c r="C75" s="67" t="s">
        <v>414</v>
      </c>
      <c r="D75" s="69" t="s">
        <v>497</v>
      </c>
      <c r="E75" s="67" t="s">
        <v>350</v>
      </c>
      <c r="F75" s="71"/>
      <c r="G75" s="72">
        <v>0.7177</v>
      </c>
      <c r="H75" s="73"/>
    </row>
    <row r="76" spans="1:8" ht="18" x14ac:dyDescent="0.25">
      <c r="A76" s="46" t="s">
        <v>410</v>
      </c>
      <c r="B76" s="12">
        <v>87892</v>
      </c>
      <c r="C76" s="46" t="s">
        <v>414</v>
      </c>
      <c r="D76" s="47" t="s">
        <v>498</v>
      </c>
      <c r="E76" s="46" t="s">
        <v>350</v>
      </c>
      <c r="F76" s="45"/>
      <c r="G76" s="74">
        <v>0.72570000000000001</v>
      </c>
      <c r="H76" s="74"/>
    </row>
    <row r="77" spans="1:8" ht="18" x14ac:dyDescent="0.25">
      <c r="A77" s="67" t="s">
        <v>410</v>
      </c>
      <c r="B77" s="68">
        <v>114660</v>
      </c>
      <c r="C77" s="67" t="s">
        <v>414</v>
      </c>
      <c r="D77" s="69" t="s">
        <v>499</v>
      </c>
      <c r="E77" s="67" t="s">
        <v>350</v>
      </c>
      <c r="F77" s="71"/>
      <c r="G77" s="72">
        <v>0.48714613340895802</v>
      </c>
      <c r="H77" s="73"/>
    </row>
    <row r="78" spans="1:8" ht="18" x14ac:dyDescent="0.25">
      <c r="A78" s="46" t="s">
        <v>410</v>
      </c>
      <c r="B78" s="12">
        <v>10177</v>
      </c>
      <c r="C78" s="46" t="s">
        <v>414</v>
      </c>
      <c r="D78" s="47" t="s">
        <v>500</v>
      </c>
      <c r="E78" s="46" t="s">
        <v>350</v>
      </c>
      <c r="F78" s="45"/>
      <c r="G78" s="74">
        <v>1.7481012384971684</v>
      </c>
      <c r="H78" s="74"/>
    </row>
    <row r="79" spans="1:8" ht="18" x14ac:dyDescent="0.25">
      <c r="A79" s="67" t="s">
        <v>410</v>
      </c>
      <c r="B79" s="68">
        <v>102613</v>
      </c>
      <c r="C79" s="67" t="s">
        <v>414</v>
      </c>
      <c r="D79" s="69" t="s">
        <v>501</v>
      </c>
      <c r="E79" s="67" t="s">
        <v>350</v>
      </c>
      <c r="F79" s="71"/>
      <c r="G79" s="72">
        <v>0.60799999999999998</v>
      </c>
      <c r="H79" s="73"/>
    </row>
    <row r="80" spans="1:8" ht="18" x14ac:dyDescent="0.25">
      <c r="A80" s="46" t="s">
        <v>410</v>
      </c>
      <c r="B80" s="12">
        <v>114661</v>
      </c>
      <c r="C80" s="46" t="s">
        <v>414</v>
      </c>
      <c r="D80" s="47" t="s">
        <v>502</v>
      </c>
      <c r="E80" s="46" t="s">
        <v>350</v>
      </c>
      <c r="F80" s="45"/>
      <c r="G80" s="74">
        <v>0.4609307718163092</v>
      </c>
      <c r="H80" s="74"/>
    </row>
    <row r="81" spans="1:8" ht="18" x14ac:dyDescent="0.25">
      <c r="A81" s="67" t="s">
        <v>410</v>
      </c>
      <c r="B81" s="68">
        <v>18212</v>
      </c>
      <c r="C81" s="67" t="s">
        <v>414</v>
      </c>
      <c r="D81" s="69" t="s">
        <v>503</v>
      </c>
      <c r="E81" s="67" t="s">
        <v>350</v>
      </c>
      <c r="F81" s="71"/>
      <c r="G81" s="72">
        <v>1.8602743987714496</v>
      </c>
      <c r="H81" s="73"/>
    </row>
    <row r="82" spans="1:8" ht="18" x14ac:dyDescent="0.25">
      <c r="A82" s="46" t="s">
        <v>410</v>
      </c>
      <c r="B82" s="12">
        <v>102612</v>
      </c>
      <c r="C82" s="46" t="s">
        <v>414</v>
      </c>
      <c r="D82" s="47" t="s">
        <v>504</v>
      </c>
      <c r="E82" s="46" t="s">
        <v>350</v>
      </c>
      <c r="F82" s="45"/>
      <c r="G82" s="74">
        <v>0.58229999999999993</v>
      </c>
      <c r="H82" s="74"/>
    </row>
    <row r="83" spans="1:8" ht="18" x14ac:dyDescent="0.25">
      <c r="A83" s="67" t="s">
        <v>410</v>
      </c>
      <c r="B83" s="68">
        <v>114744</v>
      </c>
      <c r="C83" s="67" t="s">
        <v>414</v>
      </c>
      <c r="D83" s="69" t="s">
        <v>505</v>
      </c>
      <c r="E83" s="67" t="s">
        <v>350</v>
      </c>
      <c r="F83" s="71"/>
      <c r="G83" s="72">
        <v>0.46994613340895802</v>
      </c>
      <c r="H83" s="73"/>
    </row>
    <row r="84" spans="1:8" ht="18" x14ac:dyDescent="0.25">
      <c r="A84" s="46" t="s">
        <v>410</v>
      </c>
      <c r="B84" s="12">
        <v>103234</v>
      </c>
      <c r="C84" s="46" t="s">
        <v>414</v>
      </c>
      <c r="D84" s="47" t="s">
        <v>506</v>
      </c>
      <c r="E84" s="46" t="s">
        <v>350</v>
      </c>
      <c r="F84" s="45"/>
      <c r="G84" s="74">
        <v>0.58879999999999999</v>
      </c>
      <c r="H84" s="74"/>
    </row>
    <row r="85" spans="1:8" ht="18" x14ac:dyDescent="0.25">
      <c r="A85" s="67" t="s">
        <v>410</v>
      </c>
      <c r="B85" s="68">
        <v>50752</v>
      </c>
      <c r="C85" s="67" t="s">
        <v>414</v>
      </c>
      <c r="D85" s="69" t="s">
        <v>507</v>
      </c>
      <c r="E85" s="67" t="s">
        <v>350</v>
      </c>
      <c r="F85" s="71"/>
      <c r="G85" s="72">
        <v>0.53943333333333332</v>
      </c>
      <c r="H85" s="73"/>
    </row>
    <row r="86" spans="1:8" ht="18" x14ac:dyDescent="0.25">
      <c r="A86" s="46" t="s">
        <v>410</v>
      </c>
      <c r="B86" s="12">
        <v>10165</v>
      </c>
      <c r="C86" s="46" t="s">
        <v>414</v>
      </c>
      <c r="D86" s="47" t="s">
        <v>508</v>
      </c>
      <c r="E86" s="46" t="s">
        <v>350</v>
      </c>
      <c r="F86" s="45"/>
      <c r="G86" s="74">
        <v>2.2617243493638131</v>
      </c>
      <c r="H86" s="74"/>
    </row>
    <row r="87" spans="1:8" ht="18" x14ac:dyDescent="0.25">
      <c r="A87" s="67" t="s">
        <v>410</v>
      </c>
      <c r="B87" s="68">
        <v>106003</v>
      </c>
      <c r="C87" s="67" t="s">
        <v>414</v>
      </c>
      <c r="D87" s="69" t="s">
        <v>509</v>
      </c>
      <c r="E87" s="67" t="s">
        <v>350</v>
      </c>
      <c r="F87" s="71"/>
      <c r="G87" s="72">
        <v>1.1039000000000001</v>
      </c>
      <c r="H87" s="73"/>
    </row>
    <row r="88" spans="1:8" ht="18" x14ac:dyDescent="0.25">
      <c r="A88" s="46" t="s">
        <v>410</v>
      </c>
      <c r="B88" s="12">
        <v>106072</v>
      </c>
      <c r="C88" s="46" t="s">
        <v>414</v>
      </c>
      <c r="D88" s="47" t="s">
        <v>510</v>
      </c>
      <c r="E88" s="46" t="s">
        <v>350</v>
      </c>
      <c r="F88" s="45"/>
      <c r="G88" s="74">
        <v>1.1039000000000001</v>
      </c>
      <c r="H88" s="74"/>
    </row>
    <row r="89" spans="1:8" ht="18" x14ac:dyDescent="0.25">
      <c r="A89" s="67" t="s">
        <v>410</v>
      </c>
      <c r="B89" s="68">
        <v>87881</v>
      </c>
      <c r="C89" s="67" t="s">
        <v>414</v>
      </c>
      <c r="D89" s="69" t="s">
        <v>511</v>
      </c>
      <c r="E89" s="67" t="s">
        <v>350</v>
      </c>
      <c r="F89" s="71"/>
      <c r="G89" s="72">
        <v>0.72860228475139155</v>
      </c>
      <c r="H89" s="73"/>
    </row>
    <row r="90" spans="1:8" ht="18" x14ac:dyDescent="0.25">
      <c r="A90" s="46"/>
      <c r="B90" s="12"/>
      <c r="C90" s="46"/>
      <c r="D90" s="47"/>
      <c r="E90" s="46"/>
      <c r="F90" s="45"/>
      <c r="G90" s="74"/>
      <c r="H90" s="74"/>
    </row>
    <row r="91" spans="1:8" ht="18" x14ac:dyDescent="0.25">
      <c r="A91" s="67" t="s">
        <v>410</v>
      </c>
      <c r="B91" s="68">
        <v>11040</v>
      </c>
      <c r="C91" s="67" t="s">
        <v>415</v>
      </c>
      <c r="D91" s="69" t="s">
        <v>512</v>
      </c>
      <c r="E91" s="67" t="s">
        <v>350</v>
      </c>
      <c r="F91" s="71"/>
      <c r="G91" s="72">
        <v>16.661036758124379</v>
      </c>
      <c r="H91" s="73"/>
    </row>
    <row r="92" spans="1:8" ht="18" x14ac:dyDescent="0.25">
      <c r="A92" s="46" t="s">
        <v>410</v>
      </c>
      <c r="B92" s="12">
        <v>117064</v>
      </c>
      <c r="C92" s="46" t="s">
        <v>415</v>
      </c>
      <c r="D92" s="47" t="s">
        <v>513</v>
      </c>
      <c r="E92" s="46" t="s">
        <v>350</v>
      </c>
      <c r="F92" s="45"/>
      <c r="G92" s="74">
        <v>9.6766000000000005</v>
      </c>
      <c r="H92" s="74"/>
    </row>
    <row r="93" spans="1:8" ht="18" x14ac:dyDescent="0.25">
      <c r="A93" s="67" t="s">
        <v>410</v>
      </c>
      <c r="B93" s="68">
        <v>106130</v>
      </c>
      <c r="C93" s="67" t="s">
        <v>415</v>
      </c>
      <c r="D93" s="69" t="s">
        <v>514</v>
      </c>
      <c r="E93" s="67" t="s">
        <v>350</v>
      </c>
      <c r="F93" s="71"/>
      <c r="G93" s="72">
        <v>12.675124643157011</v>
      </c>
      <c r="H93" s="73"/>
    </row>
    <row r="94" spans="1:8" ht="18" x14ac:dyDescent="0.25">
      <c r="A94" s="46" t="s">
        <v>410</v>
      </c>
      <c r="B94" s="12">
        <v>11244</v>
      </c>
      <c r="C94" s="46" t="s">
        <v>415</v>
      </c>
      <c r="D94" s="47" t="s">
        <v>515</v>
      </c>
      <c r="E94" s="46" t="s">
        <v>350</v>
      </c>
      <c r="F94" s="45"/>
      <c r="G94" s="74">
        <v>18.4284</v>
      </c>
      <c r="H94" s="74"/>
    </row>
    <row r="95" spans="1:8" ht="18" x14ac:dyDescent="0.25">
      <c r="A95" s="67" t="s">
        <v>410</v>
      </c>
      <c r="B95" s="68">
        <v>13322</v>
      </c>
      <c r="C95" s="67" t="s">
        <v>415</v>
      </c>
      <c r="D95" s="69" t="s">
        <v>516</v>
      </c>
      <c r="E95" s="67" t="s">
        <v>350</v>
      </c>
      <c r="F95" s="71"/>
      <c r="G95" s="72">
        <v>80.006071970550209</v>
      </c>
      <c r="H95" s="73"/>
    </row>
    <row r="96" spans="1:8" ht="18" x14ac:dyDescent="0.25">
      <c r="A96" s="46" t="s">
        <v>410</v>
      </c>
      <c r="B96" s="12">
        <v>11215</v>
      </c>
      <c r="C96" s="46" t="s">
        <v>415</v>
      </c>
      <c r="D96" s="47" t="s">
        <v>517</v>
      </c>
      <c r="E96" s="46" t="s">
        <v>350</v>
      </c>
      <c r="F96" s="45"/>
      <c r="G96" s="74">
        <v>11.25648868501529</v>
      </c>
      <c r="H96" s="74"/>
    </row>
    <row r="97" spans="1:8" ht="18" x14ac:dyDescent="0.25">
      <c r="A97" s="67" t="s">
        <v>410</v>
      </c>
      <c r="B97" s="68">
        <v>61357</v>
      </c>
      <c r="C97" s="67" t="s">
        <v>415</v>
      </c>
      <c r="D97" s="69" t="s">
        <v>518</v>
      </c>
      <c r="E97" s="67" t="s">
        <v>350</v>
      </c>
      <c r="F97" s="71"/>
      <c r="G97" s="72">
        <v>9.9499999999999993</v>
      </c>
      <c r="H97" s="73"/>
    </row>
    <row r="98" spans="1:8" ht="18" x14ac:dyDescent="0.25">
      <c r="A98" s="46" t="s">
        <v>410</v>
      </c>
      <c r="B98" s="12">
        <v>91402</v>
      </c>
      <c r="C98" s="46" t="s">
        <v>415</v>
      </c>
      <c r="D98" s="47" t="s">
        <v>519</v>
      </c>
      <c r="E98" s="46" t="s">
        <v>350</v>
      </c>
      <c r="F98" s="45"/>
      <c r="G98" s="74">
        <v>10.925455720020073</v>
      </c>
      <c r="H98" s="74"/>
    </row>
    <row r="99" spans="1:8" ht="18" x14ac:dyDescent="0.25">
      <c r="A99" s="67" t="s">
        <v>410</v>
      </c>
      <c r="B99" s="68">
        <v>13046</v>
      </c>
      <c r="C99" s="67" t="s">
        <v>415</v>
      </c>
      <c r="D99" s="69" t="s">
        <v>520</v>
      </c>
      <c r="E99" s="67" t="s">
        <v>350</v>
      </c>
      <c r="F99" s="71"/>
      <c r="G99" s="72">
        <v>10.132088709363467</v>
      </c>
      <c r="H99" s="73"/>
    </row>
    <row r="100" spans="1:8" ht="18" x14ac:dyDescent="0.25">
      <c r="A100" s="46" t="s">
        <v>410</v>
      </c>
      <c r="B100" s="12">
        <v>84435</v>
      </c>
      <c r="C100" s="46" t="s">
        <v>415</v>
      </c>
      <c r="D100" s="47" t="s">
        <v>521</v>
      </c>
      <c r="E100" s="46" t="s">
        <v>350</v>
      </c>
      <c r="F100" s="45"/>
      <c r="G100" s="74">
        <v>8.5660063514020344</v>
      </c>
      <c r="H100" s="74"/>
    </row>
    <row r="101" spans="1:8" ht="18" x14ac:dyDescent="0.25">
      <c r="A101" s="67" t="s">
        <v>410</v>
      </c>
      <c r="B101" s="68">
        <v>84415</v>
      </c>
      <c r="C101" s="67" t="s">
        <v>415</v>
      </c>
      <c r="D101" s="69" t="s">
        <v>522</v>
      </c>
      <c r="E101" s="67" t="s">
        <v>350</v>
      </c>
      <c r="F101" s="71"/>
      <c r="G101" s="72">
        <v>8.1120588443002131</v>
      </c>
      <c r="H101" s="73"/>
    </row>
    <row r="102" spans="1:8" ht="18" x14ac:dyDescent="0.25">
      <c r="A102" s="46" t="s">
        <v>410</v>
      </c>
      <c r="B102" s="12">
        <v>58761</v>
      </c>
      <c r="C102" s="46" t="s">
        <v>415</v>
      </c>
      <c r="D102" s="47" t="s">
        <v>523</v>
      </c>
      <c r="E102" s="46" t="s">
        <v>350</v>
      </c>
      <c r="F102" s="45"/>
      <c r="G102" s="74">
        <v>11.232168416616496</v>
      </c>
      <c r="H102" s="74"/>
    </row>
    <row r="103" spans="1:8" ht="18" x14ac:dyDescent="0.25">
      <c r="A103" s="67" t="s">
        <v>410</v>
      </c>
      <c r="B103" s="68">
        <v>58760</v>
      </c>
      <c r="C103" s="67" t="s">
        <v>415</v>
      </c>
      <c r="D103" s="69" t="s">
        <v>524</v>
      </c>
      <c r="E103" s="67" t="s">
        <v>350</v>
      </c>
      <c r="F103" s="71"/>
      <c r="G103" s="72">
        <v>11.067917499498295</v>
      </c>
      <c r="H103" s="73"/>
    </row>
    <row r="104" spans="1:8" ht="18" x14ac:dyDescent="0.25">
      <c r="A104" s="46" t="s">
        <v>410</v>
      </c>
      <c r="B104" s="12">
        <v>56207</v>
      </c>
      <c r="C104" s="46" t="s">
        <v>415</v>
      </c>
      <c r="D104" s="47" t="s">
        <v>525</v>
      </c>
      <c r="E104" s="46" t="s">
        <v>350</v>
      </c>
      <c r="F104" s="45"/>
      <c r="G104" s="74">
        <v>7.8416682312925179</v>
      </c>
      <c r="H104" s="74"/>
    </row>
    <row r="105" spans="1:8" ht="18" x14ac:dyDescent="0.25">
      <c r="A105" s="67" t="s">
        <v>410</v>
      </c>
      <c r="B105" s="68">
        <v>56206</v>
      </c>
      <c r="C105" s="67" t="s">
        <v>415</v>
      </c>
      <c r="D105" s="69" t="s">
        <v>526</v>
      </c>
      <c r="E105" s="67" t="s">
        <v>350</v>
      </c>
      <c r="F105" s="71"/>
      <c r="G105" s="72">
        <v>7.8416682312925179</v>
      </c>
      <c r="H105" s="73"/>
    </row>
    <row r="106" spans="1:8" ht="18" x14ac:dyDescent="0.25">
      <c r="A106" s="46" t="s">
        <v>410</v>
      </c>
      <c r="B106" s="12">
        <v>96372</v>
      </c>
      <c r="C106" s="46" t="s">
        <v>415</v>
      </c>
      <c r="D106" s="47" t="s">
        <v>527</v>
      </c>
      <c r="E106" s="46" t="s">
        <v>350</v>
      </c>
      <c r="F106" s="45"/>
      <c r="G106" s="74">
        <v>7.836575170068028</v>
      </c>
      <c r="H106" s="74"/>
    </row>
    <row r="107" spans="1:8" ht="18" x14ac:dyDescent="0.25">
      <c r="A107" s="67" t="s">
        <v>410</v>
      </c>
      <c r="B107" s="68">
        <v>88695</v>
      </c>
      <c r="C107" s="67" t="s">
        <v>415</v>
      </c>
      <c r="D107" s="69" t="s">
        <v>528</v>
      </c>
      <c r="E107" s="67" t="s">
        <v>350</v>
      </c>
      <c r="F107" s="71"/>
      <c r="G107" s="72">
        <v>22.313436717141531</v>
      </c>
      <c r="H107" s="73"/>
    </row>
    <row r="108" spans="1:8" ht="18" x14ac:dyDescent="0.25">
      <c r="A108" s="46" t="s">
        <v>410</v>
      </c>
      <c r="B108" s="12">
        <v>14281</v>
      </c>
      <c r="C108" s="46" t="s">
        <v>415</v>
      </c>
      <c r="D108" s="47" t="s">
        <v>529</v>
      </c>
      <c r="E108" s="46" t="s">
        <v>350</v>
      </c>
      <c r="F108" s="45"/>
      <c r="G108" s="74">
        <v>16.761311953629797</v>
      </c>
      <c r="H108" s="74"/>
    </row>
    <row r="109" spans="1:8" ht="18" x14ac:dyDescent="0.25">
      <c r="A109" s="67" t="s">
        <v>410</v>
      </c>
      <c r="B109" s="68">
        <v>11061</v>
      </c>
      <c r="C109" s="67" t="s">
        <v>415</v>
      </c>
      <c r="D109" s="69" t="s">
        <v>530</v>
      </c>
      <c r="E109" s="67" t="s">
        <v>350</v>
      </c>
      <c r="F109" s="71"/>
      <c r="G109" s="72">
        <v>31.786362</v>
      </c>
      <c r="H109" s="73"/>
    </row>
    <row r="110" spans="1:8" ht="18" x14ac:dyDescent="0.25">
      <c r="A110" s="46" t="s">
        <v>410</v>
      </c>
      <c r="B110" s="12">
        <v>11321</v>
      </c>
      <c r="C110" s="46" t="s">
        <v>415</v>
      </c>
      <c r="D110" s="47" t="s">
        <v>531</v>
      </c>
      <c r="E110" s="46" t="s">
        <v>350</v>
      </c>
      <c r="F110" s="45"/>
      <c r="G110" s="74">
        <v>152.36055636352205</v>
      </c>
      <c r="H110" s="74"/>
    </row>
    <row r="111" spans="1:8" ht="18" x14ac:dyDescent="0.25">
      <c r="A111" s="67" t="s">
        <v>410</v>
      </c>
      <c r="B111" s="68">
        <v>63914</v>
      </c>
      <c r="C111" s="67" t="s">
        <v>415</v>
      </c>
      <c r="D111" s="69" t="s">
        <v>532</v>
      </c>
      <c r="E111" s="67" t="s">
        <v>350</v>
      </c>
      <c r="F111" s="71"/>
      <c r="G111" s="72">
        <v>16.5168</v>
      </c>
      <c r="H111" s="73"/>
    </row>
    <row r="112" spans="1:8" ht="18" x14ac:dyDescent="0.25">
      <c r="A112" s="46" t="s">
        <v>410</v>
      </c>
      <c r="B112" s="12">
        <v>63915</v>
      </c>
      <c r="C112" s="46" t="s">
        <v>415</v>
      </c>
      <c r="D112" s="47" t="s">
        <v>533</v>
      </c>
      <c r="E112" s="46" t="s">
        <v>350</v>
      </c>
      <c r="F112" s="45"/>
      <c r="G112" s="74">
        <v>15.1168</v>
      </c>
      <c r="H112" s="74"/>
    </row>
    <row r="113" spans="1:8" ht="18" x14ac:dyDescent="0.25">
      <c r="A113" s="67" t="s">
        <v>410</v>
      </c>
      <c r="B113" s="68">
        <v>11385</v>
      </c>
      <c r="C113" s="67" t="s">
        <v>415</v>
      </c>
      <c r="D113" s="69" t="s">
        <v>534</v>
      </c>
      <c r="E113" s="67" t="s">
        <v>350</v>
      </c>
      <c r="F113" s="71"/>
      <c r="G113" s="72">
        <v>15.161600000000002</v>
      </c>
      <c r="H113" s="73"/>
    </row>
    <row r="114" spans="1:8" ht="18" x14ac:dyDescent="0.25">
      <c r="A114" s="46" t="s">
        <v>410</v>
      </c>
      <c r="B114" s="12">
        <v>109640</v>
      </c>
      <c r="C114" s="46" t="s">
        <v>415</v>
      </c>
      <c r="D114" s="47" t="s">
        <v>535</v>
      </c>
      <c r="E114" s="46" t="s">
        <v>350</v>
      </c>
      <c r="F114" s="45"/>
      <c r="G114" s="74">
        <v>22.907969952087612</v>
      </c>
      <c r="H114" s="74"/>
    </row>
    <row r="115" spans="1:8" ht="18" x14ac:dyDescent="0.25">
      <c r="A115" s="67" t="s">
        <v>410</v>
      </c>
      <c r="B115" s="68">
        <v>11475</v>
      </c>
      <c r="C115" s="67" t="s">
        <v>415</v>
      </c>
      <c r="D115" s="69" t="s">
        <v>536</v>
      </c>
      <c r="E115" s="67" t="s">
        <v>350</v>
      </c>
      <c r="F115" s="71"/>
      <c r="G115" s="72">
        <v>18.991841821792011</v>
      </c>
      <c r="H115" s="73"/>
    </row>
    <row r="116" spans="1:8" ht="18" x14ac:dyDescent="0.25">
      <c r="A116" s="46" t="s">
        <v>410</v>
      </c>
      <c r="B116" s="12">
        <v>100937</v>
      </c>
      <c r="C116" s="46" t="s">
        <v>415</v>
      </c>
      <c r="D116" s="47" t="s">
        <v>537</v>
      </c>
      <c r="E116" s="46" t="s">
        <v>350</v>
      </c>
      <c r="F116" s="45"/>
      <c r="G116" s="74">
        <v>6.883433358252347</v>
      </c>
      <c r="H116" s="74"/>
    </row>
    <row r="117" spans="1:8" ht="18" x14ac:dyDescent="0.25">
      <c r="A117" s="67" t="s">
        <v>410</v>
      </c>
      <c r="B117" s="68">
        <v>100938</v>
      </c>
      <c r="C117" s="67" t="s">
        <v>415</v>
      </c>
      <c r="D117" s="69" t="s">
        <v>538</v>
      </c>
      <c r="E117" s="67" t="s">
        <v>350</v>
      </c>
      <c r="F117" s="71"/>
      <c r="G117" s="72">
        <v>6.8362424822428176</v>
      </c>
      <c r="H117" s="73"/>
    </row>
    <row r="118" spans="1:8" ht="18" x14ac:dyDescent="0.25">
      <c r="A118" s="46" t="s">
        <v>410</v>
      </c>
      <c r="B118" s="12">
        <v>100939</v>
      </c>
      <c r="C118" s="46" t="s">
        <v>415</v>
      </c>
      <c r="D118" s="47" t="s">
        <v>539</v>
      </c>
      <c r="E118" s="46" t="s">
        <v>350</v>
      </c>
      <c r="F118" s="45"/>
      <c r="G118" s="74">
        <v>6.1110849791093704</v>
      </c>
      <c r="H118" s="74"/>
    </row>
    <row r="119" spans="1:8" ht="18" x14ac:dyDescent="0.25">
      <c r="A119" s="67" t="s">
        <v>410</v>
      </c>
      <c r="B119" s="68">
        <v>100940</v>
      </c>
      <c r="C119" s="67" t="s">
        <v>415</v>
      </c>
      <c r="D119" s="69" t="s">
        <v>540</v>
      </c>
      <c r="E119" s="67" t="s">
        <v>350</v>
      </c>
      <c r="F119" s="71"/>
      <c r="G119" s="72">
        <v>6.0184866485781914</v>
      </c>
      <c r="H119" s="73"/>
    </row>
    <row r="120" spans="1:8" ht="18" x14ac:dyDescent="0.25">
      <c r="A120" s="46" t="s">
        <v>410</v>
      </c>
      <c r="B120" s="12">
        <v>24472</v>
      </c>
      <c r="C120" s="46" t="s">
        <v>415</v>
      </c>
      <c r="D120" s="47" t="s">
        <v>541</v>
      </c>
      <c r="E120" s="46" t="s">
        <v>350</v>
      </c>
      <c r="F120" s="45"/>
      <c r="G120" s="74">
        <v>16.426954730064388</v>
      </c>
      <c r="H120" s="74"/>
    </row>
    <row r="121" spans="1:8" ht="18" x14ac:dyDescent="0.25">
      <c r="A121" s="67" t="s">
        <v>410</v>
      </c>
      <c r="B121" s="68">
        <v>11202</v>
      </c>
      <c r="C121" s="67" t="s">
        <v>415</v>
      </c>
      <c r="D121" s="69" t="s">
        <v>542</v>
      </c>
      <c r="E121" s="67" t="s">
        <v>350</v>
      </c>
      <c r="F121" s="71"/>
      <c r="G121" s="72">
        <v>17.182700000000001</v>
      </c>
      <c r="H121" s="73"/>
    </row>
    <row r="122" spans="1:8" ht="18" x14ac:dyDescent="0.25">
      <c r="A122" s="46" t="s">
        <v>410</v>
      </c>
      <c r="B122" s="12">
        <v>11201</v>
      </c>
      <c r="C122" s="46" t="s">
        <v>415</v>
      </c>
      <c r="D122" s="47" t="s">
        <v>543</v>
      </c>
      <c r="E122" s="46" t="s">
        <v>350</v>
      </c>
      <c r="F122" s="45"/>
      <c r="G122" s="74">
        <v>14.778900000000002</v>
      </c>
      <c r="H122" s="74"/>
    </row>
    <row r="123" spans="1:8" ht="18" x14ac:dyDescent="0.25">
      <c r="A123" s="67" t="s">
        <v>410</v>
      </c>
      <c r="B123" s="68">
        <v>11264</v>
      </c>
      <c r="C123" s="67" t="s">
        <v>415</v>
      </c>
      <c r="D123" s="69" t="s">
        <v>544</v>
      </c>
      <c r="E123" s="67" t="s">
        <v>350</v>
      </c>
      <c r="F123" s="71"/>
      <c r="G123" s="72">
        <v>12.849955765916572</v>
      </c>
      <c r="H123" s="73"/>
    </row>
    <row r="124" spans="1:8" ht="18" x14ac:dyDescent="0.25">
      <c r="A124" s="46" t="s">
        <v>410</v>
      </c>
      <c r="B124" s="12">
        <v>99602</v>
      </c>
      <c r="C124" s="46" t="s">
        <v>415</v>
      </c>
      <c r="D124" s="47" t="s">
        <v>545</v>
      </c>
      <c r="E124" s="46" t="s">
        <v>350</v>
      </c>
      <c r="F124" s="45"/>
      <c r="G124" s="74">
        <v>9.5263894146512449</v>
      </c>
      <c r="H124" s="74"/>
    </row>
    <row r="125" spans="1:8" ht="18" x14ac:dyDescent="0.25">
      <c r="A125" s="67" t="s">
        <v>410</v>
      </c>
      <c r="B125" s="68">
        <v>11266</v>
      </c>
      <c r="C125" s="67" t="s">
        <v>415</v>
      </c>
      <c r="D125" s="69" t="s">
        <v>546</v>
      </c>
      <c r="E125" s="67" t="s">
        <v>350</v>
      </c>
      <c r="F125" s="71"/>
      <c r="G125" s="72">
        <v>17.167458817309043</v>
      </c>
      <c r="H125" s="73"/>
    </row>
    <row r="126" spans="1:8" ht="18" x14ac:dyDescent="0.25">
      <c r="A126" s="46" t="s">
        <v>410</v>
      </c>
      <c r="B126" s="12">
        <v>116586</v>
      </c>
      <c r="C126" s="46" t="s">
        <v>415</v>
      </c>
      <c r="D126" s="47" t="s">
        <v>547</v>
      </c>
      <c r="E126" s="46" t="s">
        <v>350</v>
      </c>
      <c r="F126" s="45"/>
      <c r="G126" s="74">
        <v>14.459578040023027</v>
      </c>
      <c r="H126" s="74"/>
    </row>
    <row r="127" spans="1:8" ht="18" x14ac:dyDescent="0.25">
      <c r="A127" s="67" t="s">
        <v>410</v>
      </c>
      <c r="B127" s="68">
        <v>37841</v>
      </c>
      <c r="C127" s="67" t="s">
        <v>415</v>
      </c>
      <c r="D127" s="69" t="s">
        <v>548</v>
      </c>
      <c r="E127" s="67" t="s">
        <v>350</v>
      </c>
      <c r="F127" s="71"/>
      <c r="G127" s="72">
        <v>13.310096782656728</v>
      </c>
      <c r="H127" s="73"/>
    </row>
    <row r="128" spans="1:8" ht="18" x14ac:dyDescent="0.25">
      <c r="A128" s="46" t="s">
        <v>410</v>
      </c>
      <c r="B128" s="12">
        <v>103733</v>
      </c>
      <c r="C128" s="46" t="s">
        <v>415</v>
      </c>
      <c r="D128" s="47" t="s">
        <v>549</v>
      </c>
      <c r="E128" s="46" t="s">
        <v>350</v>
      </c>
      <c r="F128" s="45"/>
      <c r="G128" s="74">
        <v>15.769599999999999</v>
      </c>
      <c r="H128" s="74"/>
    </row>
    <row r="129" spans="1:8" ht="18" x14ac:dyDescent="0.25">
      <c r="A129" s="67" t="s">
        <v>410</v>
      </c>
      <c r="B129" s="68">
        <v>115886</v>
      </c>
      <c r="C129" s="67" t="s">
        <v>415</v>
      </c>
      <c r="D129" s="69" t="s">
        <v>550</v>
      </c>
      <c r="E129" s="67" t="s">
        <v>350</v>
      </c>
      <c r="F129" s="71"/>
      <c r="G129" s="72">
        <v>24.991833333333332</v>
      </c>
      <c r="H129" s="73"/>
    </row>
    <row r="130" spans="1:8" ht="18" x14ac:dyDescent="0.25">
      <c r="A130" s="46" t="s">
        <v>410</v>
      </c>
      <c r="B130" s="12">
        <v>14250</v>
      </c>
      <c r="C130" s="46" t="s">
        <v>415</v>
      </c>
      <c r="D130" s="47" t="s">
        <v>551</v>
      </c>
      <c r="E130" s="46" t="s">
        <v>350</v>
      </c>
      <c r="F130" s="45"/>
      <c r="G130" s="74">
        <v>21.971013694820993</v>
      </c>
      <c r="H130" s="74"/>
    </row>
    <row r="131" spans="1:8" ht="18" x14ac:dyDescent="0.25">
      <c r="A131" s="67" t="s">
        <v>410</v>
      </c>
      <c r="B131" s="68">
        <v>112082</v>
      </c>
      <c r="C131" s="67" t="s">
        <v>415</v>
      </c>
      <c r="D131" s="69" t="s">
        <v>552</v>
      </c>
      <c r="E131" s="67" t="s">
        <v>350</v>
      </c>
      <c r="F131" s="71"/>
      <c r="G131" s="72">
        <v>27.214044975496844</v>
      </c>
      <c r="H131" s="73"/>
    </row>
    <row r="132" spans="1:8" ht="18" x14ac:dyDescent="0.25">
      <c r="A132" s="46" t="s">
        <v>410</v>
      </c>
      <c r="B132" s="12">
        <v>47080</v>
      </c>
      <c r="C132" s="46" t="s">
        <v>415</v>
      </c>
      <c r="D132" s="47" t="s">
        <v>553</v>
      </c>
      <c r="E132" s="46" t="s">
        <v>350</v>
      </c>
      <c r="F132" s="45"/>
      <c r="G132" s="74">
        <v>16.198739250026858</v>
      </c>
      <c r="H132" s="74"/>
    </row>
    <row r="133" spans="1:8" ht="18" x14ac:dyDescent="0.25">
      <c r="A133" s="67" t="s">
        <v>410</v>
      </c>
      <c r="B133" s="68">
        <v>78304</v>
      </c>
      <c r="C133" s="67" t="s">
        <v>415</v>
      </c>
      <c r="D133" s="69" t="s">
        <v>554</v>
      </c>
      <c r="E133" s="67" t="s">
        <v>350</v>
      </c>
      <c r="F133" s="71"/>
      <c r="G133" s="72">
        <v>30.506980454930609</v>
      </c>
      <c r="H133" s="73"/>
    </row>
    <row r="134" spans="1:8" ht="18" x14ac:dyDescent="0.25">
      <c r="A134" s="46" t="s">
        <v>410</v>
      </c>
      <c r="B134" s="12">
        <v>111362</v>
      </c>
      <c r="C134" s="46" t="s">
        <v>415</v>
      </c>
      <c r="D134" s="47" t="s">
        <v>555</v>
      </c>
      <c r="E134" s="46" t="s">
        <v>350</v>
      </c>
      <c r="F134" s="45"/>
      <c r="G134" s="74">
        <v>43.10472172647917</v>
      </c>
      <c r="H134" s="74"/>
    </row>
    <row r="135" spans="1:8" ht="18" x14ac:dyDescent="0.25">
      <c r="A135" s="67" t="s">
        <v>410</v>
      </c>
      <c r="B135" s="68">
        <v>11212</v>
      </c>
      <c r="C135" s="67" t="s">
        <v>415</v>
      </c>
      <c r="D135" s="69" t="s">
        <v>556</v>
      </c>
      <c r="E135" s="67" t="s">
        <v>350</v>
      </c>
      <c r="F135" s="71"/>
      <c r="G135" s="72">
        <v>15.749306757134983</v>
      </c>
      <c r="H135" s="73"/>
    </row>
    <row r="136" spans="1:8" ht="18" x14ac:dyDescent="0.25">
      <c r="A136" s="46" t="s">
        <v>410</v>
      </c>
      <c r="B136" s="12">
        <v>19581</v>
      </c>
      <c r="C136" s="46" t="s">
        <v>415</v>
      </c>
      <c r="D136" s="47" t="s">
        <v>557</v>
      </c>
      <c r="E136" s="46" t="s">
        <v>350</v>
      </c>
      <c r="F136" s="45"/>
      <c r="G136" s="74">
        <v>26.279143548263868</v>
      </c>
      <c r="H136" s="74"/>
    </row>
    <row r="137" spans="1:8" ht="18" x14ac:dyDescent="0.25">
      <c r="A137" s="67" t="s">
        <v>410</v>
      </c>
      <c r="B137" s="68">
        <v>11251</v>
      </c>
      <c r="C137" s="67" t="s">
        <v>415</v>
      </c>
      <c r="D137" s="69" t="s">
        <v>558</v>
      </c>
      <c r="E137" s="67" t="s">
        <v>350</v>
      </c>
      <c r="F137" s="71"/>
      <c r="G137" s="72">
        <v>35.565978706040724</v>
      </c>
      <c r="H137" s="73"/>
    </row>
    <row r="138" spans="1:8" ht="18" x14ac:dyDescent="0.25">
      <c r="A138" s="46" t="s">
        <v>410</v>
      </c>
      <c r="B138" s="12">
        <v>14341</v>
      </c>
      <c r="C138" s="46" t="s">
        <v>415</v>
      </c>
      <c r="D138" s="47" t="s">
        <v>559</v>
      </c>
      <c r="E138" s="46" t="s">
        <v>350</v>
      </c>
      <c r="F138" s="45"/>
      <c r="G138" s="74">
        <v>81.701879820832062</v>
      </c>
      <c r="H138" s="74"/>
    </row>
    <row r="139" spans="1:8" ht="18" x14ac:dyDescent="0.25">
      <c r="A139" s="67" t="s">
        <v>410</v>
      </c>
      <c r="B139" s="68">
        <v>11210</v>
      </c>
      <c r="C139" s="67" t="s">
        <v>415</v>
      </c>
      <c r="D139" s="69" t="s">
        <v>560</v>
      </c>
      <c r="E139" s="67" t="s">
        <v>350</v>
      </c>
      <c r="F139" s="71"/>
      <c r="G139" s="72">
        <v>13.623783333333334</v>
      </c>
      <c r="H139" s="73"/>
    </row>
    <row r="140" spans="1:8" ht="18" x14ac:dyDescent="0.25">
      <c r="A140" s="46" t="s">
        <v>410</v>
      </c>
      <c r="B140" s="12">
        <v>58843</v>
      </c>
      <c r="C140" s="46" t="s">
        <v>415</v>
      </c>
      <c r="D140" s="47" t="s">
        <v>561</v>
      </c>
      <c r="E140" s="46" t="s">
        <v>350</v>
      </c>
      <c r="F140" s="45"/>
      <c r="G140" s="74">
        <v>19.354599999999998</v>
      </c>
      <c r="H140" s="74"/>
    </row>
    <row r="141" spans="1:8" ht="18" x14ac:dyDescent="0.25">
      <c r="A141" s="67" t="s">
        <v>410</v>
      </c>
      <c r="B141" s="68">
        <v>11214</v>
      </c>
      <c r="C141" s="67" t="s">
        <v>415</v>
      </c>
      <c r="D141" s="69" t="s">
        <v>562</v>
      </c>
      <c r="E141" s="67" t="s">
        <v>350</v>
      </c>
      <c r="F141" s="71"/>
      <c r="G141" s="72">
        <v>17.908833616784165</v>
      </c>
      <c r="H141" s="73"/>
    </row>
    <row r="142" spans="1:8" ht="18" x14ac:dyDescent="0.25">
      <c r="A142" s="46" t="s">
        <v>410</v>
      </c>
      <c r="B142" s="12">
        <v>16057</v>
      </c>
      <c r="C142" s="46" t="s">
        <v>415</v>
      </c>
      <c r="D142" s="47" t="s">
        <v>563</v>
      </c>
      <c r="E142" s="46" t="s">
        <v>350</v>
      </c>
      <c r="F142" s="45"/>
      <c r="G142" s="74">
        <v>104.07075764482974</v>
      </c>
      <c r="H142" s="74"/>
    </row>
    <row r="143" spans="1:8" ht="18" x14ac:dyDescent="0.25">
      <c r="A143" s="67" t="s">
        <v>410</v>
      </c>
      <c r="B143" s="68">
        <v>11211</v>
      </c>
      <c r="C143" s="67" t="s">
        <v>415</v>
      </c>
      <c r="D143" s="69" t="s">
        <v>564</v>
      </c>
      <c r="E143" s="67" t="s">
        <v>350</v>
      </c>
      <c r="F143" s="71"/>
      <c r="G143" s="72">
        <v>18.423795076140987</v>
      </c>
      <c r="H143" s="73"/>
    </row>
    <row r="144" spans="1:8" ht="18" x14ac:dyDescent="0.25">
      <c r="A144" s="46" t="s">
        <v>410</v>
      </c>
      <c r="B144" s="12">
        <v>107966</v>
      </c>
      <c r="C144" s="46" t="s">
        <v>415</v>
      </c>
      <c r="D144" s="47" t="s">
        <v>565</v>
      </c>
      <c r="E144" s="46" t="s">
        <v>350</v>
      </c>
      <c r="F144" s="45"/>
      <c r="G144" s="74">
        <v>26.089477359490985</v>
      </c>
      <c r="H144" s="74"/>
    </row>
    <row r="145" spans="1:8" ht="18" x14ac:dyDescent="0.25">
      <c r="A145" s="67" t="s">
        <v>410</v>
      </c>
      <c r="B145" s="68">
        <v>115170</v>
      </c>
      <c r="C145" s="67" t="s">
        <v>415</v>
      </c>
      <c r="D145" s="69" t="s">
        <v>566</v>
      </c>
      <c r="E145" s="67" t="s">
        <v>350</v>
      </c>
      <c r="F145" s="71"/>
      <c r="G145" s="72">
        <v>24.163508968689975</v>
      </c>
      <c r="H145" s="73"/>
    </row>
    <row r="146" spans="1:8" ht="18" x14ac:dyDescent="0.25">
      <c r="A146" s="46" t="s">
        <v>410</v>
      </c>
      <c r="B146" s="12">
        <v>11372</v>
      </c>
      <c r="C146" s="46" t="s">
        <v>415</v>
      </c>
      <c r="D146" s="47" t="s">
        <v>567</v>
      </c>
      <c r="E146" s="46" t="s">
        <v>350</v>
      </c>
      <c r="F146" s="45"/>
      <c r="G146" s="74">
        <v>25.973731818198086</v>
      </c>
      <c r="H146" s="74"/>
    </row>
    <row r="147" spans="1:8" ht="18" x14ac:dyDescent="0.25">
      <c r="A147" s="67" t="s">
        <v>410</v>
      </c>
      <c r="B147" s="68">
        <v>11221</v>
      </c>
      <c r="C147" s="67" t="s">
        <v>415</v>
      </c>
      <c r="D147" s="69" t="s">
        <v>568</v>
      </c>
      <c r="E147" s="67" t="s">
        <v>350</v>
      </c>
      <c r="F147" s="71"/>
      <c r="G147" s="72">
        <v>54.998788935433879</v>
      </c>
      <c r="H147" s="73"/>
    </row>
  </sheetData>
  <autoFilter ref="A2:H138" xr:uid="{00000000-0009-0000-0000-00000D000000}"/>
  <pageMargins left="0.25" right="0.25" top="0.75" bottom="0.75" header="0.3" footer="0.3"/>
  <pageSetup paperSize="9" scale="55" fitToHeight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38"/>
  <sheetViews>
    <sheetView view="pageBreakPreview" topLeftCell="A127" zoomScale="80" zoomScaleNormal="100" zoomScaleSheetLayoutView="80" workbookViewId="0">
      <selection activeCell="C139" sqref="C139"/>
    </sheetView>
  </sheetViews>
  <sheetFormatPr baseColWidth="10" defaultRowHeight="15" x14ac:dyDescent="0.25"/>
  <cols>
    <col min="1" max="1" width="22.85546875" customWidth="1"/>
    <col min="2" max="2" width="17.140625" bestFit="1" customWidth="1"/>
    <col min="3" max="3" width="23.42578125" bestFit="1" customWidth="1"/>
    <col min="4" max="4" width="81.42578125" bestFit="1" customWidth="1"/>
    <col min="5" max="5" width="25.140625" style="87" bestFit="1" customWidth="1"/>
    <col min="6" max="6" width="13" bestFit="1" customWidth="1"/>
    <col min="7" max="7" width="13.42578125" bestFit="1" customWidth="1"/>
    <col min="8" max="8" width="23" hidden="1" customWidth="1"/>
  </cols>
  <sheetData>
    <row r="1" spans="1:8" ht="20.25" x14ac:dyDescent="0.3">
      <c r="A1" s="92" t="s">
        <v>572</v>
      </c>
    </row>
    <row r="2" spans="1:8" ht="18" x14ac:dyDescent="0.25">
      <c r="A2" s="93" t="s">
        <v>20</v>
      </c>
      <c r="B2" s="8" t="s">
        <v>21</v>
      </c>
      <c r="C2" s="55" t="s">
        <v>22</v>
      </c>
      <c r="D2" s="55" t="s">
        <v>13</v>
      </c>
      <c r="E2" s="31" t="s">
        <v>7</v>
      </c>
      <c r="F2" s="70" t="s">
        <v>5</v>
      </c>
      <c r="G2" s="56" t="s">
        <v>8</v>
      </c>
      <c r="H2" s="24" t="s">
        <v>6</v>
      </c>
    </row>
    <row r="3" spans="1:8" ht="27.75" customHeight="1" x14ac:dyDescent="0.25">
      <c r="A3" s="71" t="s">
        <v>731</v>
      </c>
      <c r="B3" s="68">
        <v>1200001039</v>
      </c>
      <c r="C3" s="67" t="s">
        <v>415</v>
      </c>
      <c r="D3" s="69" t="s">
        <v>665</v>
      </c>
      <c r="E3" s="67" t="s">
        <v>350</v>
      </c>
      <c r="F3" s="71"/>
      <c r="G3" s="72">
        <v>141.18</v>
      </c>
      <c r="H3" s="73"/>
    </row>
    <row r="4" spans="1:8" ht="27.75" customHeight="1" x14ac:dyDescent="0.25">
      <c r="A4" s="45" t="s">
        <v>731</v>
      </c>
      <c r="B4" s="12">
        <v>1200001457</v>
      </c>
      <c r="C4" s="46" t="s">
        <v>415</v>
      </c>
      <c r="D4" s="47" t="s">
        <v>696</v>
      </c>
      <c r="E4" s="46" t="s">
        <v>350</v>
      </c>
      <c r="F4" s="45"/>
      <c r="G4" s="74">
        <v>114.514</v>
      </c>
      <c r="H4" s="74"/>
    </row>
    <row r="5" spans="1:8" ht="27.75" customHeight="1" x14ac:dyDescent="0.25">
      <c r="A5" s="71" t="s">
        <v>731</v>
      </c>
      <c r="B5" s="68">
        <v>1200001489</v>
      </c>
      <c r="C5" s="67" t="s">
        <v>415</v>
      </c>
      <c r="D5" s="69" t="s">
        <v>650</v>
      </c>
      <c r="E5" s="67" t="s">
        <v>350</v>
      </c>
      <c r="F5" s="71"/>
      <c r="G5" s="72">
        <v>83.066000000000003</v>
      </c>
      <c r="H5" s="73"/>
    </row>
    <row r="6" spans="1:8" ht="27.75" customHeight="1" x14ac:dyDescent="0.25">
      <c r="A6" s="45" t="s">
        <v>731</v>
      </c>
      <c r="B6" s="12">
        <v>1200001470</v>
      </c>
      <c r="C6" s="46" t="s">
        <v>415</v>
      </c>
      <c r="D6" s="47" t="s">
        <v>692</v>
      </c>
      <c r="E6" s="46" t="s">
        <v>350</v>
      </c>
      <c r="F6" s="45"/>
      <c r="G6" s="74">
        <v>82.847999999999999</v>
      </c>
      <c r="H6" s="74"/>
    </row>
    <row r="7" spans="1:8" ht="27.75" customHeight="1" x14ac:dyDescent="0.25">
      <c r="A7" s="71" t="s">
        <v>731</v>
      </c>
      <c r="B7" s="68">
        <v>1200001040</v>
      </c>
      <c r="C7" s="67" t="s">
        <v>415</v>
      </c>
      <c r="D7" s="69" t="s">
        <v>701</v>
      </c>
      <c r="E7" s="67" t="s">
        <v>350</v>
      </c>
      <c r="F7" s="71"/>
      <c r="G7" s="72">
        <v>55.241</v>
      </c>
      <c r="H7" s="73"/>
    </row>
    <row r="8" spans="1:8" ht="27.75" customHeight="1" x14ac:dyDescent="0.25">
      <c r="A8" s="45" t="s">
        <v>731</v>
      </c>
      <c r="B8" s="12">
        <v>1200001469</v>
      </c>
      <c r="C8" s="46" t="s">
        <v>415</v>
      </c>
      <c r="D8" s="47" t="s">
        <v>691</v>
      </c>
      <c r="E8" s="46" t="s">
        <v>350</v>
      </c>
      <c r="F8" s="45"/>
      <c r="G8" s="74">
        <v>35.658999999999999</v>
      </c>
      <c r="H8" s="74"/>
    </row>
    <row r="9" spans="1:8" ht="27.75" customHeight="1" x14ac:dyDescent="0.25">
      <c r="A9" s="71" t="s">
        <v>731</v>
      </c>
      <c r="B9" s="68">
        <v>1200001138</v>
      </c>
      <c r="C9" s="67" t="s">
        <v>415</v>
      </c>
      <c r="D9" s="69" t="s">
        <v>668</v>
      </c>
      <c r="E9" s="67" t="s">
        <v>350</v>
      </c>
      <c r="F9" s="71"/>
      <c r="G9" s="72">
        <v>35.094000000000001</v>
      </c>
      <c r="H9" s="73"/>
    </row>
    <row r="10" spans="1:8" ht="27.75" customHeight="1" x14ac:dyDescent="0.25">
      <c r="A10" s="45" t="s">
        <v>731</v>
      </c>
      <c r="B10" s="12">
        <v>1200050132</v>
      </c>
      <c r="C10" s="46" t="s">
        <v>415</v>
      </c>
      <c r="D10" s="47" t="s">
        <v>687</v>
      </c>
      <c r="E10" s="46" t="s">
        <v>350</v>
      </c>
      <c r="F10" s="45"/>
      <c r="G10" s="74">
        <v>28.640999999999998</v>
      </c>
      <c r="H10" s="74"/>
    </row>
    <row r="11" spans="1:8" ht="27.75" customHeight="1" x14ac:dyDescent="0.25">
      <c r="A11" s="71" t="s">
        <v>731</v>
      </c>
      <c r="B11" s="68">
        <v>1200001070</v>
      </c>
      <c r="C11" s="67" t="s">
        <v>415</v>
      </c>
      <c r="D11" s="69" t="s">
        <v>700</v>
      </c>
      <c r="E11" s="67" t="s">
        <v>350</v>
      </c>
      <c r="F11" s="71"/>
      <c r="G11" s="72">
        <v>28.4</v>
      </c>
      <c r="H11" s="73"/>
    </row>
    <row r="12" spans="1:8" ht="27.75" customHeight="1" x14ac:dyDescent="0.25">
      <c r="A12" s="45" t="s">
        <v>731</v>
      </c>
      <c r="B12" s="12">
        <v>1200000972</v>
      </c>
      <c r="C12" s="46" t="s">
        <v>415</v>
      </c>
      <c r="D12" s="47" t="s">
        <v>698</v>
      </c>
      <c r="E12" s="46" t="s">
        <v>350</v>
      </c>
      <c r="F12" s="45"/>
      <c r="G12" s="74">
        <v>27.814</v>
      </c>
      <c r="H12" s="74"/>
    </row>
    <row r="13" spans="1:8" ht="27.75" customHeight="1" x14ac:dyDescent="0.25">
      <c r="A13" s="71" t="s">
        <v>731</v>
      </c>
      <c r="B13" s="68">
        <v>1200001987</v>
      </c>
      <c r="C13" s="67" t="s">
        <v>415</v>
      </c>
      <c r="D13" s="69" t="s">
        <v>690</v>
      </c>
      <c r="E13" s="67" t="s">
        <v>350</v>
      </c>
      <c r="F13" s="71"/>
      <c r="G13" s="72">
        <v>27.001000000000001</v>
      </c>
      <c r="H13" s="73"/>
    </row>
    <row r="14" spans="1:8" ht="27.75" customHeight="1" x14ac:dyDescent="0.25">
      <c r="A14" s="45" t="s">
        <v>731</v>
      </c>
      <c r="B14" s="12">
        <v>1800007733</v>
      </c>
      <c r="C14" s="46" t="s">
        <v>415</v>
      </c>
      <c r="D14" s="47" t="s">
        <v>699</v>
      </c>
      <c r="E14" s="46" t="s">
        <v>350</v>
      </c>
      <c r="F14" s="45"/>
      <c r="G14" s="74">
        <v>26.245000000000001</v>
      </c>
      <c r="H14" s="74"/>
    </row>
    <row r="15" spans="1:8" ht="27.75" customHeight="1" x14ac:dyDescent="0.25">
      <c r="A15" s="71" t="s">
        <v>731</v>
      </c>
      <c r="B15" s="68">
        <v>1800023400</v>
      </c>
      <c r="C15" s="67" t="s">
        <v>415</v>
      </c>
      <c r="D15" s="69" t="s">
        <v>685</v>
      </c>
      <c r="E15" s="67" t="s">
        <v>350</v>
      </c>
      <c r="F15" s="71"/>
      <c r="G15" s="72">
        <v>25.661999999999999</v>
      </c>
      <c r="H15" s="73"/>
    </row>
    <row r="16" spans="1:8" ht="27.75" customHeight="1" x14ac:dyDescent="0.25">
      <c r="A16" s="45" t="s">
        <v>731</v>
      </c>
      <c r="B16" s="12">
        <v>1200021573</v>
      </c>
      <c r="C16" s="46" t="s">
        <v>415</v>
      </c>
      <c r="D16" s="47" t="s">
        <v>670</v>
      </c>
      <c r="E16" s="46" t="s">
        <v>350</v>
      </c>
      <c r="F16" s="45"/>
      <c r="G16" s="74">
        <v>25.131</v>
      </c>
      <c r="H16" s="74"/>
    </row>
    <row r="17" spans="1:8" ht="27.75" customHeight="1" x14ac:dyDescent="0.25">
      <c r="A17" s="71" t="s">
        <v>731</v>
      </c>
      <c r="B17" s="68">
        <v>1200001330</v>
      </c>
      <c r="C17" s="67" t="s">
        <v>415</v>
      </c>
      <c r="D17" s="69" t="s">
        <v>663</v>
      </c>
      <c r="E17" s="67" t="s">
        <v>350</v>
      </c>
      <c r="F17" s="71"/>
      <c r="G17" s="72">
        <v>24.257000000000001</v>
      </c>
      <c r="H17" s="73"/>
    </row>
    <row r="18" spans="1:8" ht="27.75" customHeight="1" x14ac:dyDescent="0.25">
      <c r="A18" s="45" t="s">
        <v>731</v>
      </c>
      <c r="B18" s="12">
        <v>1200001412</v>
      </c>
      <c r="C18" s="46" t="s">
        <v>415</v>
      </c>
      <c r="D18" s="47" t="s">
        <v>686</v>
      </c>
      <c r="E18" s="46" t="s">
        <v>350</v>
      </c>
      <c r="F18" s="45"/>
      <c r="G18" s="74">
        <v>23.867000000000001</v>
      </c>
      <c r="H18" s="74"/>
    </row>
    <row r="19" spans="1:8" ht="27.75" customHeight="1" x14ac:dyDescent="0.25">
      <c r="A19" s="71" t="s">
        <v>731</v>
      </c>
      <c r="B19" s="68">
        <v>1200001349</v>
      </c>
      <c r="C19" s="67" t="s">
        <v>415</v>
      </c>
      <c r="D19" s="69" t="s">
        <v>671</v>
      </c>
      <c r="E19" s="67" t="s">
        <v>350</v>
      </c>
      <c r="F19" s="71"/>
      <c r="G19" s="72">
        <v>20.204000000000001</v>
      </c>
      <c r="H19" s="73"/>
    </row>
    <row r="20" spans="1:8" ht="27.75" customHeight="1" x14ac:dyDescent="0.25">
      <c r="A20" s="45" t="s">
        <v>731</v>
      </c>
      <c r="B20" s="12">
        <v>1200001450</v>
      </c>
      <c r="C20" s="46" t="s">
        <v>415</v>
      </c>
      <c r="D20" s="47" t="s">
        <v>695</v>
      </c>
      <c r="E20" s="46" t="s">
        <v>350</v>
      </c>
      <c r="F20" s="45"/>
      <c r="G20" s="74">
        <v>19.393000000000001</v>
      </c>
      <c r="H20" s="74"/>
    </row>
    <row r="21" spans="1:8" ht="27.75" customHeight="1" x14ac:dyDescent="0.25">
      <c r="A21" s="71" t="s">
        <v>731</v>
      </c>
      <c r="B21" s="68">
        <v>1200001324</v>
      </c>
      <c r="C21" s="67" t="s">
        <v>415</v>
      </c>
      <c r="D21" s="69" t="s">
        <v>694</v>
      </c>
      <c r="E21" s="67" t="s">
        <v>350</v>
      </c>
      <c r="F21" s="71"/>
      <c r="G21" s="72">
        <v>19.263000000000002</v>
      </c>
      <c r="H21" s="73"/>
    </row>
    <row r="22" spans="1:8" ht="27.75" customHeight="1" x14ac:dyDescent="0.25">
      <c r="A22" s="45" t="s">
        <v>731</v>
      </c>
      <c r="B22" s="12">
        <v>1200001453</v>
      </c>
      <c r="C22" s="46" t="s">
        <v>415</v>
      </c>
      <c r="D22" s="47" t="s">
        <v>697</v>
      </c>
      <c r="E22" s="46" t="s">
        <v>350</v>
      </c>
      <c r="F22" s="45"/>
      <c r="G22" s="74">
        <v>18.866</v>
      </c>
      <c r="H22" s="74"/>
    </row>
    <row r="23" spans="1:8" ht="27.75" customHeight="1" x14ac:dyDescent="0.25">
      <c r="A23" s="71" t="s">
        <v>731</v>
      </c>
      <c r="B23" s="68">
        <v>1200001485</v>
      </c>
      <c r="C23" s="67" t="s">
        <v>415</v>
      </c>
      <c r="D23" s="69" t="s">
        <v>649</v>
      </c>
      <c r="E23" s="67" t="s">
        <v>350</v>
      </c>
      <c r="F23" s="71"/>
      <c r="G23" s="72">
        <v>18.402000000000001</v>
      </c>
      <c r="H23" s="73"/>
    </row>
    <row r="24" spans="1:8" ht="27.75" customHeight="1" x14ac:dyDescent="0.25">
      <c r="A24" s="45" t="s">
        <v>731</v>
      </c>
      <c r="B24" s="12">
        <v>1200001142</v>
      </c>
      <c r="C24" s="46" t="s">
        <v>415</v>
      </c>
      <c r="D24" s="47" t="s">
        <v>676</v>
      </c>
      <c r="E24" s="46" t="s">
        <v>350</v>
      </c>
      <c r="F24" s="45"/>
      <c r="G24" s="74">
        <v>17.917999999999999</v>
      </c>
      <c r="H24" s="74"/>
    </row>
    <row r="25" spans="1:8" ht="27.75" customHeight="1" x14ac:dyDescent="0.25">
      <c r="A25" s="71" t="s">
        <v>731</v>
      </c>
      <c r="B25" s="68">
        <v>1200001342</v>
      </c>
      <c r="C25" s="67" t="s">
        <v>415</v>
      </c>
      <c r="D25" s="69" t="s">
        <v>677</v>
      </c>
      <c r="E25" s="67" t="s">
        <v>350</v>
      </c>
      <c r="F25" s="71"/>
      <c r="G25" s="72">
        <v>17.885999999999999</v>
      </c>
      <c r="H25" s="73"/>
    </row>
    <row r="26" spans="1:8" ht="27.75" customHeight="1" x14ac:dyDescent="0.25">
      <c r="A26" s="45" t="s">
        <v>731</v>
      </c>
      <c r="B26" s="12">
        <v>1200001105</v>
      </c>
      <c r="C26" s="46" t="s">
        <v>415</v>
      </c>
      <c r="D26" s="47" t="s">
        <v>681</v>
      </c>
      <c r="E26" s="46" t="s">
        <v>350</v>
      </c>
      <c r="F26" s="45"/>
      <c r="G26" s="74">
        <v>17.872</v>
      </c>
      <c r="H26" s="74"/>
    </row>
    <row r="27" spans="1:8" ht="27.75" customHeight="1" x14ac:dyDescent="0.25">
      <c r="A27" s="71" t="s">
        <v>731</v>
      </c>
      <c r="B27" s="68">
        <v>1200001143</v>
      </c>
      <c r="C27" s="67" t="s">
        <v>415</v>
      </c>
      <c r="D27" s="69" t="s">
        <v>646</v>
      </c>
      <c r="E27" s="67" t="s">
        <v>350</v>
      </c>
      <c r="F27" s="71"/>
      <c r="G27" s="72">
        <v>16.957000000000001</v>
      </c>
      <c r="H27" s="73"/>
    </row>
    <row r="28" spans="1:8" ht="27.75" customHeight="1" x14ac:dyDescent="0.25">
      <c r="A28" s="45" t="s">
        <v>731</v>
      </c>
      <c r="B28" s="12">
        <v>1200001348</v>
      </c>
      <c r="C28" s="46" t="s">
        <v>415</v>
      </c>
      <c r="D28" s="47" t="s">
        <v>688</v>
      </c>
      <c r="E28" s="46" t="s">
        <v>350</v>
      </c>
      <c r="F28" s="45"/>
      <c r="G28" s="74">
        <v>16.831</v>
      </c>
      <c r="H28" s="74"/>
    </row>
    <row r="29" spans="1:8" ht="27.75" customHeight="1" x14ac:dyDescent="0.25">
      <c r="A29" s="71" t="s">
        <v>731</v>
      </c>
      <c r="B29" s="68">
        <v>1200001479</v>
      </c>
      <c r="C29" s="67" t="s">
        <v>415</v>
      </c>
      <c r="D29" s="69" t="s">
        <v>689</v>
      </c>
      <c r="E29" s="67" t="s">
        <v>350</v>
      </c>
      <c r="F29" s="71"/>
      <c r="G29" s="72">
        <v>16.202000000000002</v>
      </c>
      <c r="H29" s="73"/>
    </row>
    <row r="30" spans="1:8" ht="27.75" customHeight="1" x14ac:dyDescent="0.25">
      <c r="A30" s="45" t="s">
        <v>731</v>
      </c>
      <c r="B30" s="12">
        <v>1200001476</v>
      </c>
      <c r="C30" s="46" t="s">
        <v>415</v>
      </c>
      <c r="D30" s="47" t="s">
        <v>669</v>
      </c>
      <c r="E30" s="46" t="s">
        <v>350</v>
      </c>
      <c r="F30" s="45"/>
      <c r="G30" s="74">
        <v>16.172000000000001</v>
      </c>
      <c r="H30" s="74"/>
    </row>
    <row r="31" spans="1:8" ht="27.75" customHeight="1" x14ac:dyDescent="0.25">
      <c r="A31" s="71" t="s">
        <v>731</v>
      </c>
      <c r="B31" s="68">
        <v>1800079926</v>
      </c>
      <c r="C31" s="67" t="s">
        <v>415</v>
      </c>
      <c r="D31" s="69" t="s">
        <v>684</v>
      </c>
      <c r="E31" s="67" t="s">
        <v>350</v>
      </c>
      <c r="F31" s="71"/>
      <c r="G31" s="72">
        <v>15.292</v>
      </c>
      <c r="H31" s="73"/>
    </row>
    <row r="32" spans="1:8" ht="27.75" customHeight="1" x14ac:dyDescent="0.25">
      <c r="A32" s="45" t="s">
        <v>731</v>
      </c>
      <c r="B32" s="12">
        <v>1200001344</v>
      </c>
      <c r="C32" s="46" t="s">
        <v>415</v>
      </c>
      <c r="D32" s="47" t="s">
        <v>678</v>
      </c>
      <c r="E32" s="46" t="s">
        <v>350</v>
      </c>
      <c r="F32" s="45"/>
      <c r="G32" s="74">
        <v>15.085000000000001</v>
      </c>
      <c r="H32" s="74"/>
    </row>
    <row r="33" spans="1:8" ht="27.75" customHeight="1" x14ac:dyDescent="0.25">
      <c r="A33" s="71" t="s">
        <v>731</v>
      </c>
      <c r="B33" s="68">
        <v>1200001102</v>
      </c>
      <c r="C33" s="67" t="s">
        <v>415</v>
      </c>
      <c r="D33" s="69" t="s">
        <v>683</v>
      </c>
      <c r="E33" s="67" t="s">
        <v>350</v>
      </c>
      <c r="F33" s="71"/>
      <c r="G33" s="72">
        <v>14.959</v>
      </c>
      <c r="H33" s="73"/>
    </row>
    <row r="34" spans="1:8" ht="27.75" customHeight="1" x14ac:dyDescent="0.25">
      <c r="A34" s="45" t="s">
        <v>731</v>
      </c>
      <c r="B34" s="12">
        <v>1800079928</v>
      </c>
      <c r="C34" s="46" t="s">
        <v>415</v>
      </c>
      <c r="D34" s="47" t="s">
        <v>682</v>
      </c>
      <c r="E34" s="46" t="s">
        <v>350</v>
      </c>
      <c r="F34" s="45"/>
      <c r="G34" s="74">
        <v>14.682</v>
      </c>
      <c r="H34" s="74"/>
    </row>
    <row r="35" spans="1:8" ht="27.75" customHeight="1" x14ac:dyDescent="0.25">
      <c r="A35" s="71" t="s">
        <v>731</v>
      </c>
      <c r="B35" s="68">
        <v>1200001248</v>
      </c>
      <c r="C35" s="67" t="s">
        <v>415</v>
      </c>
      <c r="D35" s="69" t="s">
        <v>664</v>
      </c>
      <c r="E35" s="67" t="s">
        <v>350</v>
      </c>
      <c r="F35" s="71"/>
      <c r="G35" s="72">
        <v>14.016999999999999</v>
      </c>
      <c r="H35" s="73"/>
    </row>
    <row r="36" spans="1:8" ht="27.75" customHeight="1" x14ac:dyDescent="0.25">
      <c r="A36" s="45" t="s">
        <v>731</v>
      </c>
      <c r="B36" s="12">
        <v>1200004148</v>
      </c>
      <c r="C36" s="46" t="s">
        <v>415</v>
      </c>
      <c r="D36" s="47" t="s">
        <v>648</v>
      </c>
      <c r="E36" s="46" t="s">
        <v>350</v>
      </c>
      <c r="F36" s="45"/>
      <c r="G36" s="74">
        <v>13.798</v>
      </c>
      <c r="H36" s="74"/>
    </row>
    <row r="37" spans="1:8" ht="27.75" customHeight="1" x14ac:dyDescent="0.25">
      <c r="A37" s="71" t="s">
        <v>731</v>
      </c>
      <c r="B37" s="68">
        <v>1200001467</v>
      </c>
      <c r="C37" s="67" t="s">
        <v>415</v>
      </c>
      <c r="D37" s="69" t="s">
        <v>693</v>
      </c>
      <c r="E37" s="67" t="s">
        <v>350</v>
      </c>
      <c r="F37" s="71"/>
      <c r="G37" s="72">
        <v>13.734999999999999</v>
      </c>
      <c r="H37" s="73"/>
    </row>
    <row r="38" spans="1:8" ht="27.75" customHeight="1" x14ac:dyDescent="0.25">
      <c r="A38" s="45" t="s">
        <v>731</v>
      </c>
      <c r="B38" s="12">
        <v>1200001278</v>
      </c>
      <c r="C38" s="46" t="s">
        <v>415</v>
      </c>
      <c r="D38" s="47" t="s">
        <v>666</v>
      </c>
      <c r="E38" s="46" t="s">
        <v>350</v>
      </c>
      <c r="F38" s="45"/>
      <c r="G38" s="74">
        <v>13.521000000000001</v>
      </c>
      <c r="H38" s="74"/>
    </row>
    <row r="39" spans="1:8" ht="27.75" customHeight="1" x14ac:dyDescent="0.25">
      <c r="A39" s="71" t="s">
        <v>731</v>
      </c>
      <c r="B39" s="68">
        <v>1200001033</v>
      </c>
      <c r="C39" s="67" t="s">
        <v>415</v>
      </c>
      <c r="D39" s="69" t="s">
        <v>679</v>
      </c>
      <c r="E39" s="67" t="s">
        <v>350</v>
      </c>
      <c r="F39" s="71"/>
      <c r="G39" s="72">
        <v>13.366</v>
      </c>
      <c r="H39" s="73"/>
    </row>
    <row r="40" spans="1:8" ht="27.75" customHeight="1" x14ac:dyDescent="0.25">
      <c r="A40" s="45" t="s">
        <v>731</v>
      </c>
      <c r="B40" s="12">
        <v>1200043113</v>
      </c>
      <c r="C40" s="46" t="s">
        <v>415</v>
      </c>
      <c r="D40" s="47" t="s">
        <v>667</v>
      </c>
      <c r="E40" s="46" t="s">
        <v>350</v>
      </c>
      <c r="F40" s="45"/>
      <c r="G40" s="74">
        <v>13.125999999999999</v>
      </c>
      <c r="H40" s="74"/>
    </row>
    <row r="41" spans="1:8" ht="27.75" customHeight="1" x14ac:dyDescent="0.25">
      <c r="A41" s="71" t="s">
        <v>731</v>
      </c>
      <c r="B41" s="68">
        <v>1200001433</v>
      </c>
      <c r="C41" s="67" t="s">
        <v>415</v>
      </c>
      <c r="D41" s="69" t="s">
        <v>658</v>
      </c>
      <c r="E41" s="67" t="s">
        <v>350</v>
      </c>
      <c r="F41" s="71"/>
      <c r="G41" s="72">
        <v>12.634</v>
      </c>
      <c r="H41" s="73"/>
    </row>
    <row r="42" spans="1:8" ht="27.75" customHeight="1" x14ac:dyDescent="0.25">
      <c r="A42" s="45" t="s">
        <v>731</v>
      </c>
      <c r="B42" s="12">
        <v>1200019769</v>
      </c>
      <c r="C42" s="46" t="s">
        <v>415</v>
      </c>
      <c r="D42" s="47" t="s">
        <v>652</v>
      </c>
      <c r="E42" s="46" t="s">
        <v>350</v>
      </c>
      <c r="F42" s="45"/>
      <c r="G42" s="74">
        <v>12.586</v>
      </c>
      <c r="H42" s="74"/>
    </row>
    <row r="43" spans="1:8" ht="27.75" customHeight="1" x14ac:dyDescent="0.25">
      <c r="A43" s="71" t="s">
        <v>731</v>
      </c>
      <c r="B43" s="68">
        <v>1200001430</v>
      </c>
      <c r="C43" s="67" t="s">
        <v>415</v>
      </c>
      <c r="D43" s="69" t="s">
        <v>651</v>
      </c>
      <c r="E43" s="67" t="s">
        <v>350</v>
      </c>
      <c r="F43" s="71"/>
      <c r="G43" s="72">
        <v>12.364000000000001</v>
      </c>
      <c r="H43" s="73"/>
    </row>
    <row r="44" spans="1:8" ht="27.75" customHeight="1" x14ac:dyDescent="0.25">
      <c r="A44" s="45" t="s">
        <v>731</v>
      </c>
      <c r="B44" s="12">
        <v>1200000991</v>
      </c>
      <c r="C44" s="46" t="s">
        <v>415</v>
      </c>
      <c r="D44" s="47" t="s">
        <v>656</v>
      </c>
      <c r="E44" s="46" t="s">
        <v>350</v>
      </c>
      <c r="F44" s="45"/>
      <c r="G44" s="74">
        <v>11.586</v>
      </c>
      <c r="H44" s="74"/>
    </row>
    <row r="45" spans="1:8" ht="27.75" customHeight="1" x14ac:dyDescent="0.25">
      <c r="A45" s="71" t="s">
        <v>731</v>
      </c>
      <c r="B45" s="68">
        <v>1200045786</v>
      </c>
      <c r="C45" s="67" t="s">
        <v>415</v>
      </c>
      <c r="D45" s="69" t="s">
        <v>657</v>
      </c>
      <c r="E45" s="67" t="s">
        <v>350</v>
      </c>
      <c r="F45" s="71"/>
      <c r="G45" s="72">
        <v>11.586</v>
      </c>
      <c r="H45" s="73"/>
    </row>
    <row r="46" spans="1:8" ht="27.75" customHeight="1" x14ac:dyDescent="0.25">
      <c r="A46" s="45" t="s">
        <v>731</v>
      </c>
      <c r="B46" s="12">
        <v>1200001290</v>
      </c>
      <c r="C46" s="46" t="s">
        <v>415</v>
      </c>
      <c r="D46" s="47" t="s">
        <v>654</v>
      </c>
      <c r="E46" s="46" t="s">
        <v>350</v>
      </c>
      <c r="F46" s="45"/>
      <c r="G46" s="74">
        <v>11.339</v>
      </c>
      <c r="H46" s="74"/>
    </row>
    <row r="47" spans="1:8" ht="27.75" customHeight="1" x14ac:dyDescent="0.25">
      <c r="A47" s="71" t="s">
        <v>731</v>
      </c>
      <c r="B47" s="68">
        <v>1200013185</v>
      </c>
      <c r="C47" s="67" t="s">
        <v>415</v>
      </c>
      <c r="D47" s="69" t="s">
        <v>680</v>
      </c>
      <c r="E47" s="67" t="s">
        <v>350</v>
      </c>
      <c r="F47" s="71"/>
      <c r="G47" s="72">
        <v>11.269</v>
      </c>
      <c r="H47" s="73"/>
    </row>
    <row r="48" spans="1:8" ht="27.75" customHeight="1" x14ac:dyDescent="0.25">
      <c r="A48" s="45" t="s">
        <v>731</v>
      </c>
      <c r="B48" s="12">
        <v>1200001432</v>
      </c>
      <c r="C48" s="46" t="s">
        <v>415</v>
      </c>
      <c r="D48" s="47" t="s">
        <v>659</v>
      </c>
      <c r="E48" s="46" t="s">
        <v>350</v>
      </c>
      <c r="F48" s="45"/>
      <c r="G48" s="74">
        <v>10.451000000000001</v>
      </c>
      <c r="H48" s="74"/>
    </row>
    <row r="49" spans="1:8" ht="27.75" customHeight="1" x14ac:dyDescent="0.25">
      <c r="A49" s="71" t="s">
        <v>731</v>
      </c>
      <c r="B49" s="68">
        <v>1200001029</v>
      </c>
      <c r="C49" s="67" t="s">
        <v>415</v>
      </c>
      <c r="D49" s="69" t="s">
        <v>655</v>
      </c>
      <c r="E49" s="67" t="s">
        <v>350</v>
      </c>
      <c r="F49" s="71"/>
      <c r="G49" s="72">
        <v>10.202</v>
      </c>
      <c r="H49" s="73"/>
    </row>
    <row r="50" spans="1:8" ht="27.75" customHeight="1" x14ac:dyDescent="0.25">
      <c r="A50" s="45" t="s">
        <v>731</v>
      </c>
      <c r="B50" s="12">
        <v>1200016474</v>
      </c>
      <c r="C50" s="46" t="s">
        <v>415</v>
      </c>
      <c r="D50" s="47" t="s">
        <v>647</v>
      </c>
      <c r="E50" s="46" t="s">
        <v>350</v>
      </c>
      <c r="F50" s="45"/>
      <c r="G50" s="74">
        <v>10.159000000000001</v>
      </c>
      <c r="H50" s="74"/>
    </row>
    <row r="51" spans="1:8" ht="27.75" customHeight="1" x14ac:dyDescent="0.25">
      <c r="A51" s="71" t="s">
        <v>731</v>
      </c>
      <c r="B51" s="68">
        <v>1200001364</v>
      </c>
      <c r="C51" s="67" t="s">
        <v>415</v>
      </c>
      <c r="D51" s="69" t="s">
        <v>653</v>
      </c>
      <c r="E51" s="67" t="s">
        <v>350</v>
      </c>
      <c r="F51" s="71"/>
      <c r="G51" s="72">
        <v>9.5030000000000001</v>
      </c>
      <c r="H51" s="73"/>
    </row>
    <row r="52" spans="1:8" ht="27.75" customHeight="1" x14ac:dyDescent="0.25">
      <c r="A52" s="45" t="s">
        <v>731</v>
      </c>
      <c r="B52" s="12">
        <v>1200001206</v>
      </c>
      <c r="C52" s="46" t="s">
        <v>415</v>
      </c>
      <c r="D52" s="47" t="s">
        <v>673</v>
      </c>
      <c r="E52" s="46" t="s">
        <v>350</v>
      </c>
      <c r="F52" s="45"/>
      <c r="G52" s="74">
        <v>8.952</v>
      </c>
      <c r="H52" s="74"/>
    </row>
    <row r="53" spans="1:8" ht="27.75" customHeight="1" x14ac:dyDescent="0.25">
      <c r="A53" s="71" t="s">
        <v>731</v>
      </c>
      <c r="B53" s="68">
        <v>1200001298</v>
      </c>
      <c r="C53" s="67" t="s">
        <v>415</v>
      </c>
      <c r="D53" s="69" t="s">
        <v>661</v>
      </c>
      <c r="E53" s="67" t="s">
        <v>350</v>
      </c>
      <c r="F53" s="71"/>
      <c r="G53" s="72">
        <v>8.7889999999999997</v>
      </c>
      <c r="H53" s="73"/>
    </row>
    <row r="54" spans="1:8" ht="27.75" customHeight="1" x14ac:dyDescent="0.25">
      <c r="A54" s="45" t="s">
        <v>731</v>
      </c>
      <c r="B54" s="12">
        <v>1200001203</v>
      </c>
      <c r="C54" s="46" t="s">
        <v>415</v>
      </c>
      <c r="D54" s="47" t="s">
        <v>675</v>
      </c>
      <c r="E54" s="46" t="s">
        <v>350</v>
      </c>
      <c r="F54" s="45"/>
      <c r="G54" s="74">
        <v>8.5519999999999996</v>
      </c>
      <c r="H54" s="74"/>
    </row>
    <row r="55" spans="1:8" ht="27.75" customHeight="1" x14ac:dyDescent="0.25">
      <c r="A55" s="71" t="s">
        <v>731</v>
      </c>
      <c r="B55" s="68">
        <v>1200001205</v>
      </c>
      <c r="C55" s="67" t="s">
        <v>415</v>
      </c>
      <c r="D55" s="69" t="s">
        <v>674</v>
      </c>
      <c r="E55" s="67" t="s">
        <v>350</v>
      </c>
      <c r="F55" s="71"/>
      <c r="G55" s="72">
        <v>8.4870000000000001</v>
      </c>
      <c r="H55" s="73"/>
    </row>
    <row r="56" spans="1:8" ht="27.75" customHeight="1" x14ac:dyDescent="0.25">
      <c r="A56" s="45" t="s">
        <v>731</v>
      </c>
      <c r="B56" s="12">
        <v>1200001301</v>
      </c>
      <c r="C56" s="46" t="s">
        <v>415</v>
      </c>
      <c r="D56" s="47" t="s">
        <v>660</v>
      </c>
      <c r="E56" s="46" t="s">
        <v>350</v>
      </c>
      <c r="F56" s="45"/>
      <c r="G56" s="74">
        <v>8.4670000000000005</v>
      </c>
      <c r="H56" s="74"/>
    </row>
    <row r="57" spans="1:8" ht="27.75" customHeight="1" x14ac:dyDescent="0.25">
      <c r="A57" s="71" t="s">
        <v>731</v>
      </c>
      <c r="B57" s="68">
        <v>1200001297</v>
      </c>
      <c r="C57" s="67" t="s">
        <v>415</v>
      </c>
      <c r="D57" s="69" t="s">
        <v>662</v>
      </c>
      <c r="E57" s="67" t="s">
        <v>350</v>
      </c>
      <c r="F57" s="71"/>
      <c r="G57" s="72">
        <v>8.2520000000000007</v>
      </c>
      <c r="H57" s="73"/>
    </row>
    <row r="58" spans="1:8" ht="27.75" customHeight="1" x14ac:dyDescent="0.25">
      <c r="A58" s="45" t="s">
        <v>731</v>
      </c>
      <c r="B58" s="12">
        <v>1200001200</v>
      </c>
      <c r="C58" s="46" t="s">
        <v>415</v>
      </c>
      <c r="D58" s="47" t="s">
        <v>672</v>
      </c>
      <c r="E58" s="46" t="s">
        <v>350</v>
      </c>
      <c r="F58" s="45"/>
      <c r="G58" s="74">
        <v>7.0659999999999998</v>
      </c>
      <c r="H58" s="74"/>
    </row>
    <row r="59" spans="1:8" ht="27.75" customHeight="1" x14ac:dyDescent="0.25">
      <c r="A59" s="71" t="s">
        <v>731</v>
      </c>
      <c r="B59" s="68">
        <v>1100000639</v>
      </c>
      <c r="C59" s="67" t="s">
        <v>413</v>
      </c>
      <c r="D59" s="69" t="s">
        <v>625</v>
      </c>
      <c r="E59" s="67" t="s">
        <v>350</v>
      </c>
      <c r="F59" s="71"/>
      <c r="G59" s="72">
        <v>4.3650000000000002</v>
      </c>
      <c r="H59" s="73"/>
    </row>
    <row r="60" spans="1:8" ht="27.75" customHeight="1" x14ac:dyDescent="0.25">
      <c r="A60" s="45" t="s">
        <v>731</v>
      </c>
      <c r="B60" s="12">
        <v>1100000406</v>
      </c>
      <c r="C60" s="46" t="s">
        <v>413</v>
      </c>
      <c r="D60" s="47" t="s">
        <v>624</v>
      </c>
      <c r="E60" s="46" t="s">
        <v>350</v>
      </c>
      <c r="F60" s="45"/>
      <c r="G60" s="74">
        <v>4.2759999999999998</v>
      </c>
      <c r="H60" s="74"/>
    </row>
    <row r="61" spans="1:8" ht="27.75" customHeight="1" x14ac:dyDescent="0.25">
      <c r="A61" s="71" t="s">
        <v>731</v>
      </c>
      <c r="B61" s="68">
        <v>1100000425</v>
      </c>
      <c r="C61" s="67" t="s">
        <v>413</v>
      </c>
      <c r="D61" s="69" t="s">
        <v>618</v>
      </c>
      <c r="E61" s="67" t="s">
        <v>350</v>
      </c>
      <c r="F61" s="71"/>
      <c r="G61" s="72">
        <v>4.1849999999999996</v>
      </c>
      <c r="H61" s="73"/>
    </row>
    <row r="62" spans="1:8" ht="27.75" customHeight="1" x14ac:dyDescent="0.25">
      <c r="A62" s="45" t="s">
        <v>731</v>
      </c>
      <c r="B62" s="12">
        <v>1100000420</v>
      </c>
      <c r="C62" s="46" t="s">
        <v>413</v>
      </c>
      <c r="D62" s="47" t="s">
        <v>620</v>
      </c>
      <c r="E62" s="46" t="s">
        <v>350</v>
      </c>
      <c r="F62" s="45"/>
      <c r="G62" s="74">
        <v>3.6509999999999998</v>
      </c>
      <c r="H62" s="74"/>
    </row>
    <row r="63" spans="1:8" ht="27.75" customHeight="1" x14ac:dyDescent="0.25">
      <c r="A63" s="71" t="s">
        <v>731</v>
      </c>
      <c r="B63" s="68">
        <v>1100000408</v>
      </c>
      <c r="C63" s="67" t="s">
        <v>413</v>
      </c>
      <c r="D63" s="69" t="s">
        <v>623</v>
      </c>
      <c r="E63" s="67" t="s">
        <v>350</v>
      </c>
      <c r="F63" s="71"/>
      <c r="G63" s="72">
        <v>3.4359999999999999</v>
      </c>
      <c r="H63" s="73"/>
    </row>
    <row r="64" spans="1:8" ht="27.75" customHeight="1" x14ac:dyDescent="0.25">
      <c r="A64" s="45" t="s">
        <v>731</v>
      </c>
      <c r="B64" s="12">
        <v>1100000415</v>
      </c>
      <c r="C64" s="46" t="s">
        <v>413</v>
      </c>
      <c r="D64" s="47" t="s">
        <v>622</v>
      </c>
      <c r="E64" s="46" t="s">
        <v>350</v>
      </c>
      <c r="F64" s="45"/>
      <c r="G64" s="74">
        <v>3.093</v>
      </c>
      <c r="H64" s="74"/>
    </row>
    <row r="65" spans="1:8" ht="27.75" customHeight="1" x14ac:dyDescent="0.25">
      <c r="A65" s="71" t="s">
        <v>731</v>
      </c>
      <c r="B65" s="68">
        <v>1100000423</v>
      </c>
      <c r="C65" s="67" t="s">
        <v>413</v>
      </c>
      <c r="D65" s="69" t="s">
        <v>619</v>
      </c>
      <c r="E65" s="67" t="s">
        <v>350</v>
      </c>
      <c r="F65" s="71"/>
      <c r="G65" s="72">
        <v>3.0470000000000002</v>
      </c>
      <c r="H65" s="73"/>
    </row>
    <row r="66" spans="1:8" ht="27.75" customHeight="1" x14ac:dyDescent="0.25">
      <c r="A66" s="45" t="s">
        <v>731</v>
      </c>
      <c r="B66" s="12">
        <v>1100000418</v>
      </c>
      <c r="C66" s="46" t="s">
        <v>413</v>
      </c>
      <c r="D66" s="47" t="s">
        <v>621</v>
      </c>
      <c r="E66" s="46" t="s">
        <v>350</v>
      </c>
      <c r="F66" s="45"/>
      <c r="G66" s="74">
        <v>2.9910000000000001</v>
      </c>
      <c r="H66" s="74"/>
    </row>
    <row r="67" spans="1:8" ht="27.75" customHeight="1" x14ac:dyDescent="0.25">
      <c r="A67" s="71" t="s">
        <v>731</v>
      </c>
      <c r="B67" s="68">
        <v>1100000689</v>
      </c>
      <c r="C67" s="67" t="s">
        <v>414</v>
      </c>
      <c r="D67" s="69" t="s">
        <v>644</v>
      </c>
      <c r="E67" s="67" t="s">
        <v>350</v>
      </c>
      <c r="F67" s="71"/>
      <c r="G67" s="72">
        <v>2.504</v>
      </c>
      <c r="H67" s="73"/>
    </row>
    <row r="68" spans="1:8" ht="27.75" customHeight="1" x14ac:dyDescent="0.25">
      <c r="A68" s="45" t="s">
        <v>731</v>
      </c>
      <c r="B68" s="12">
        <v>1100000754</v>
      </c>
      <c r="C68" s="46" t="s">
        <v>412</v>
      </c>
      <c r="D68" s="47" t="s">
        <v>602</v>
      </c>
      <c r="E68" s="46" t="s">
        <v>350</v>
      </c>
      <c r="F68" s="45"/>
      <c r="G68" s="74">
        <v>2.3119999999999998</v>
      </c>
      <c r="H68" s="74"/>
    </row>
    <row r="69" spans="1:8" ht="27.75" customHeight="1" x14ac:dyDescent="0.25">
      <c r="A69" s="71" t="s">
        <v>731</v>
      </c>
      <c r="B69" s="68">
        <v>1100000959</v>
      </c>
      <c r="C69" s="67" t="s">
        <v>414</v>
      </c>
      <c r="D69" s="69" t="s">
        <v>627</v>
      </c>
      <c r="E69" s="67" t="s">
        <v>350</v>
      </c>
      <c r="F69" s="71"/>
      <c r="G69" s="72">
        <v>2.1720000000000002</v>
      </c>
      <c r="H69" s="73"/>
    </row>
    <row r="70" spans="1:8" ht="27.75" customHeight="1" x14ac:dyDescent="0.25">
      <c r="A70" s="45" t="s">
        <v>731</v>
      </c>
      <c r="B70" s="12">
        <v>1200008289</v>
      </c>
      <c r="C70" s="46" t="s">
        <v>449</v>
      </c>
      <c r="D70" s="47" t="s">
        <v>589</v>
      </c>
      <c r="E70" s="46" t="s">
        <v>350</v>
      </c>
      <c r="F70" s="45"/>
      <c r="G70" s="74">
        <v>2.1469999999999998</v>
      </c>
      <c r="H70" s="74"/>
    </row>
    <row r="71" spans="1:8" ht="27.75" customHeight="1" x14ac:dyDescent="0.25">
      <c r="A71" s="71" t="s">
        <v>731</v>
      </c>
      <c r="B71" s="68">
        <v>1100000683</v>
      </c>
      <c r="C71" s="67" t="s">
        <v>414</v>
      </c>
      <c r="D71" s="69" t="s">
        <v>631</v>
      </c>
      <c r="E71" s="67" t="s">
        <v>350</v>
      </c>
      <c r="F71" s="71"/>
      <c r="G71" s="72">
        <v>2.0720000000000001</v>
      </c>
      <c r="H71" s="73"/>
    </row>
    <row r="72" spans="1:8" ht="27.75" customHeight="1" x14ac:dyDescent="0.25">
      <c r="A72" s="45" t="s">
        <v>731</v>
      </c>
      <c r="B72" s="12">
        <v>1100000889</v>
      </c>
      <c r="C72" s="46" t="s">
        <v>412</v>
      </c>
      <c r="D72" s="47" t="s">
        <v>604</v>
      </c>
      <c r="E72" s="46" t="s">
        <v>350</v>
      </c>
      <c r="F72" s="45"/>
      <c r="G72" s="74">
        <v>2.008</v>
      </c>
      <c r="H72" s="74"/>
    </row>
    <row r="73" spans="1:8" ht="27.75" customHeight="1" x14ac:dyDescent="0.25">
      <c r="A73" s="71" t="s">
        <v>731</v>
      </c>
      <c r="B73" s="68">
        <v>1100000647</v>
      </c>
      <c r="C73" s="67" t="s">
        <v>411</v>
      </c>
      <c r="D73" s="69" t="s">
        <v>596</v>
      </c>
      <c r="E73" s="67" t="s">
        <v>350</v>
      </c>
      <c r="F73" s="71"/>
      <c r="G73" s="72">
        <v>1.97</v>
      </c>
      <c r="H73" s="73"/>
    </row>
    <row r="74" spans="1:8" ht="27.75" customHeight="1" x14ac:dyDescent="0.25">
      <c r="A74" s="45" t="s">
        <v>731</v>
      </c>
      <c r="B74" s="12">
        <v>1100000851</v>
      </c>
      <c r="C74" s="46" t="s">
        <v>412</v>
      </c>
      <c r="D74" s="47" t="s">
        <v>605</v>
      </c>
      <c r="E74" s="46" t="s">
        <v>350</v>
      </c>
      <c r="F74" s="45"/>
      <c r="G74" s="74">
        <v>1.853</v>
      </c>
      <c r="H74" s="74"/>
    </row>
    <row r="75" spans="1:8" ht="27.75" customHeight="1" x14ac:dyDescent="0.25">
      <c r="A75" s="71" t="s">
        <v>731</v>
      </c>
      <c r="B75" s="68">
        <v>1100000755</v>
      </c>
      <c r="C75" s="67" t="s">
        <v>412</v>
      </c>
      <c r="D75" s="69" t="s">
        <v>606</v>
      </c>
      <c r="E75" s="67" t="s">
        <v>350</v>
      </c>
      <c r="F75" s="71"/>
      <c r="G75" s="72">
        <v>1.8520000000000001</v>
      </c>
      <c r="H75" s="73"/>
    </row>
    <row r="76" spans="1:8" ht="27.75" customHeight="1" x14ac:dyDescent="0.25">
      <c r="A76" s="45" t="s">
        <v>731</v>
      </c>
      <c r="B76" s="12">
        <v>1100000756</v>
      </c>
      <c r="C76" s="46" t="s">
        <v>412</v>
      </c>
      <c r="D76" s="47" t="s">
        <v>609</v>
      </c>
      <c r="E76" s="46" t="s">
        <v>350</v>
      </c>
      <c r="F76" s="45"/>
      <c r="G76" s="74">
        <v>1.819</v>
      </c>
      <c r="H76" s="74"/>
    </row>
    <row r="77" spans="1:8" ht="27.75" customHeight="1" x14ac:dyDescent="0.25">
      <c r="A77" s="71" t="s">
        <v>731</v>
      </c>
      <c r="B77" s="68">
        <v>1100000855</v>
      </c>
      <c r="C77" s="67" t="s">
        <v>412</v>
      </c>
      <c r="D77" s="69" t="s">
        <v>612</v>
      </c>
      <c r="E77" s="67" t="s">
        <v>350</v>
      </c>
      <c r="F77" s="71"/>
      <c r="G77" s="72">
        <v>1.7869999999999999</v>
      </c>
      <c r="H77" s="73"/>
    </row>
    <row r="78" spans="1:8" ht="27.75" customHeight="1" x14ac:dyDescent="0.25">
      <c r="A78" s="45" t="s">
        <v>731</v>
      </c>
      <c r="B78" s="12">
        <v>1100000974</v>
      </c>
      <c r="C78" s="46" t="s">
        <v>414</v>
      </c>
      <c r="D78" s="47" t="s">
        <v>635</v>
      </c>
      <c r="E78" s="46" t="s">
        <v>350</v>
      </c>
      <c r="F78" s="45"/>
      <c r="G78" s="74">
        <v>1.605</v>
      </c>
      <c r="H78" s="74"/>
    </row>
    <row r="79" spans="1:8" ht="27.75" customHeight="1" x14ac:dyDescent="0.25">
      <c r="A79" s="71" t="s">
        <v>731</v>
      </c>
      <c r="B79" s="68">
        <v>1100000976</v>
      </c>
      <c r="C79" s="67" t="s">
        <v>414</v>
      </c>
      <c r="D79" s="69" t="s">
        <v>638</v>
      </c>
      <c r="E79" s="67" t="s">
        <v>350</v>
      </c>
      <c r="F79" s="71"/>
      <c r="G79" s="72">
        <v>1.605</v>
      </c>
      <c r="H79" s="73"/>
    </row>
    <row r="80" spans="1:8" ht="27.75" customHeight="1" x14ac:dyDescent="0.25">
      <c r="A80" s="45" t="s">
        <v>731</v>
      </c>
      <c r="B80" s="12">
        <v>1100000839</v>
      </c>
      <c r="C80" s="46" t="s">
        <v>412</v>
      </c>
      <c r="D80" s="47" t="s">
        <v>601</v>
      </c>
      <c r="E80" s="46" t="s">
        <v>350</v>
      </c>
      <c r="F80" s="45"/>
      <c r="G80" s="74">
        <v>1.151</v>
      </c>
      <c r="H80" s="74"/>
    </row>
    <row r="81" spans="1:8" ht="27.75" customHeight="1" x14ac:dyDescent="0.25">
      <c r="A81" s="71" t="s">
        <v>731</v>
      </c>
      <c r="B81" s="68">
        <v>1200000034</v>
      </c>
      <c r="C81" s="67" t="s">
        <v>569</v>
      </c>
      <c r="D81" s="69" t="s">
        <v>577</v>
      </c>
      <c r="E81" s="67" t="s">
        <v>350</v>
      </c>
      <c r="F81" s="71"/>
      <c r="G81" s="72">
        <v>1.1399999999999999</v>
      </c>
      <c r="H81" s="73"/>
    </row>
    <row r="82" spans="1:8" ht="27.75" customHeight="1" x14ac:dyDescent="0.25">
      <c r="A82" s="45" t="s">
        <v>731</v>
      </c>
      <c r="B82" s="12">
        <v>1200012005</v>
      </c>
      <c r="C82" s="46" t="s">
        <v>569</v>
      </c>
      <c r="D82" s="47" t="s">
        <v>573</v>
      </c>
      <c r="E82" s="46" t="s">
        <v>350</v>
      </c>
      <c r="F82" s="45"/>
      <c r="G82" s="74">
        <v>1.135</v>
      </c>
      <c r="H82" s="74"/>
    </row>
    <row r="83" spans="1:8" ht="27.75" customHeight="1" x14ac:dyDescent="0.25">
      <c r="A83" s="71" t="s">
        <v>731</v>
      </c>
      <c r="B83" s="68">
        <v>1200012004</v>
      </c>
      <c r="C83" s="67" t="s">
        <v>569</v>
      </c>
      <c r="D83" s="69" t="s">
        <v>575</v>
      </c>
      <c r="E83" s="67" t="s">
        <v>350</v>
      </c>
      <c r="F83" s="71"/>
      <c r="G83" s="72">
        <v>1.1220000000000001</v>
      </c>
      <c r="H83" s="73"/>
    </row>
    <row r="84" spans="1:8" ht="27.75" customHeight="1" x14ac:dyDescent="0.25">
      <c r="A84" s="45" t="s">
        <v>731</v>
      </c>
      <c r="B84" s="12">
        <v>1100000505</v>
      </c>
      <c r="C84" s="46" t="s">
        <v>411</v>
      </c>
      <c r="D84" s="47" t="s">
        <v>591</v>
      </c>
      <c r="E84" s="46" t="s">
        <v>350</v>
      </c>
      <c r="F84" s="45"/>
      <c r="G84" s="74">
        <v>1.0349999999999999</v>
      </c>
      <c r="H84" s="74"/>
    </row>
    <row r="85" spans="1:8" ht="27.75" customHeight="1" x14ac:dyDescent="0.25">
      <c r="A85" s="71" t="s">
        <v>731</v>
      </c>
      <c r="B85" s="68">
        <v>1100001038</v>
      </c>
      <c r="C85" s="67" t="s">
        <v>412</v>
      </c>
      <c r="D85" s="69" t="s">
        <v>613</v>
      </c>
      <c r="E85" s="67" t="s">
        <v>350</v>
      </c>
      <c r="F85" s="71"/>
      <c r="G85" s="72">
        <v>0.96399999999999997</v>
      </c>
      <c r="H85" s="73"/>
    </row>
    <row r="86" spans="1:8" ht="27.75" customHeight="1" x14ac:dyDescent="0.25">
      <c r="A86" s="45" t="s">
        <v>731</v>
      </c>
      <c r="B86" s="12">
        <v>1100002422</v>
      </c>
      <c r="C86" s="46" t="s">
        <v>411</v>
      </c>
      <c r="D86" s="47" t="s">
        <v>590</v>
      </c>
      <c r="E86" s="46" t="s">
        <v>350</v>
      </c>
      <c r="F86" s="45"/>
      <c r="G86" s="74">
        <v>0.93799999999999994</v>
      </c>
      <c r="H86" s="74"/>
    </row>
    <row r="87" spans="1:8" ht="27.75" customHeight="1" x14ac:dyDescent="0.25">
      <c r="A87" s="71" t="s">
        <v>731</v>
      </c>
      <c r="B87" s="68">
        <v>1100000776</v>
      </c>
      <c r="C87" s="67" t="s">
        <v>414</v>
      </c>
      <c r="D87" s="69" t="s">
        <v>643</v>
      </c>
      <c r="E87" s="67" t="s">
        <v>350</v>
      </c>
      <c r="F87" s="71"/>
      <c r="G87" s="72">
        <v>0.92200000000000004</v>
      </c>
      <c r="H87" s="73"/>
    </row>
    <row r="88" spans="1:8" ht="27.75" customHeight="1" x14ac:dyDescent="0.25">
      <c r="A88" s="45" t="s">
        <v>731</v>
      </c>
      <c r="B88" s="12">
        <v>1200039518</v>
      </c>
      <c r="C88" s="46" t="s">
        <v>569</v>
      </c>
      <c r="D88" s="47" t="s">
        <v>588</v>
      </c>
      <c r="E88" s="46" t="s">
        <v>350</v>
      </c>
      <c r="F88" s="45"/>
      <c r="G88" s="74">
        <v>0.88400000000000001</v>
      </c>
      <c r="H88" s="74"/>
    </row>
    <row r="89" spans="1:8" ht="27.75" customHeight="1" x14ac:dyDescent="0.25">
      <c r="A89" s="71" t="s">
        <v>731</v>
      </c>
      <c r="B89" s="68">
        <v>1200044129</v>
      </c>
      <c r="C89" s="67" t="s">
        <v>569</v>
      </c>
      <c r="D89" s="69" t="s">
        <v>584</v>
      </c>
      <c r="E89" s="67" t="s">
        <v>350</v>
      </c>
      <c r="F89" s="71"/>
      <c r="G89" s="72">
        <v>0.875</v>
      </c>
      <c r="H89" s="73"/>
    </row>
    <row r="90" spans="1:8" ht="27.75" customHeight="1" x14ac:dyDescent="0.25">
      <c r="A90" s="45" t="s">
        <v>731</v>
      </c>
      <c r="B90" s="12">
        <v>1100000492</v>
      </c>
      <c r="C90" s="46" t="s">
        <v>411</v>
      </c>
      <c r="D90" s="47" t="s">
        <v>595</v>
      </c>
      <c r="E90" s="46" t="s">
        <v>350</v>
      </c>
      <c r="F90" s="45"/>
      <c r="G90" s="74">
        <v>0.84199999999999997</v>
      </c>
      <c r="H90" s="74"/>
    </row>
    <row r="91" spans="1:8" ht="27.75" customHeight="1" x14ac:dyDescent="0.25">
      <c r="A91" s="71" t="s">
        <v>731</v>
      </c>
      <c r="B91" s="68">
        <v>1100000702</v>
      </c>
      <c r="C91" s="67" t="s">
        <v>414</v>
      </c>
      <c r="D91" s="69" t="s">
        <v>645</v>
      </c>
      <c r="E91" s="67" t="s">
        <v>350</v>
      </c>
      <c r="F91" s="71"/>
      <c r="G91" s="72">
        <v>0.79800000000000004</v>
      </c>
      <c r="H91" s="73"/>
    </row>
    <row r="92" spans="1:8" ht="27.75" customHeight="1" x14ac:dyDescent="0.25">
      <c r="A92" s="45" t="s">
        <v>731</v>
      </c>
      <c r="B92" s="12">
        <v>1100002215</v>
      </c>
      <c r="C92" s="46" t="s">
        <v>412</v>
      </c>
      <c r="D92" s="47" t="s">
        <v>600</v>
      </c>
      <c r="E92" s="46" t="s">
        <v>350</v>
      </c>
      <c r="F92" s="45"/>
      <c r="G92" s="74">
        <v>0.78900000000000003</v>
      </c>
      <c r="H92" s="74"/>
    </row>
    <row r="93" spans="1:8" ht="27.75" customHeight="1" x14ac:dyDescent="0.25">
      <c r="A93" s="71" t="s">
        <v>731</v>
      </c>
      <c r="B93" s="68">
        <v>1100001188</v>
      </c>
      <c r="C93" s="67" t="s">
        <v>412</v>
      </c>
      <c r="D93" s="69" t="s">
        <v>617</v>
      </c>
      <c r="E93" s="67" t="s">
        <v>350</v>
      </c>
      <c r="F93" s="71"/>
      <c r="G93" s="72">
        <v>0.78700000000000003</v>
      </c>
      <c r="H93" s="73"/>
    </row>
    <row r="94" spans="1:8" ht="27.75" customHeight="1" x14ac:dyDescent="0.25">
      <c r="A94" s="45" t="s">
        <v>731</v>
      </c>
      <c r="B94" s="12">
        <v>1100003982</v>
      </c>
      <c r="C94" s="46" t="s">
        <v>412</v>
      </c>
      <c r="D94" s="47" t="s">
        <v>608</v>
      </c>
      <c r="E94" s="46" t="s">
        <v>350</v>
      </c>
      <c r="F94" s="45"/>
      <c r="G94" s="74">
        <v>0.76300000000000001</v>
      </c>
      <c r="H94" s="74"/>
    </row>
    <row r="95" spans="1:8" ht="27.75" customHeight="1" x14ac:dyDescent="0.25">
      <c r="A95" s="71" t="s">
        <v>731</v>
      </c>
      <c r="B95" s="68">
        <v>1200004285</v>
      </c>
      <c r="C95" s="67" t="s">
        <v>412</v>
      </c>
      <c r="D95" s="69" t="s">
        <v>611</v>
      </c>
      <c r="E95" s="67" t="s">
        <v>350</v>
      </c>
      <c r="F95" s="71"/>
      <c r="G95" s="72">
        <v>0.74299999999999999</v>
      </c>
      <c r="H95" s="73"/>
    </row>
    <row r="96" spans="1:8" ht="27.75" customHeight="1" x14ac:dyDescent="0.25">
      <c r="A96" s="45" t="s">
        <v>731</v>
      </c>
      <c r="B96" s="12">
        <v>1100000704</v>
      </c>
      <c r="C96" s="46" t="s">
        <v>414</v>
      </c>
      <c r="D96" s="47" t="s">
        <v>633</v>
      </c>
      <c r="E96" s="46" t="s">
        <v>350</v>
      </c>
      <c r="F96" s="45"/>
      <c r="G96" s="74">
        <v>0.74299999999999999</v>
      </c>
      <c r="H96" s="74"/>
    </row>
    <row r="97" spans="1:8" ht="27.75" customHeight="1" x14ac:dyDescent="0.25">
      <c r="A97" s="71" t="s">
        <v>731</v>
      </c>
      <c r="B97" s="68">
        <v>1100000676</v>
      </c>
      <c r="C97" s="67" t="s">
        <v>414</v>
      </c>
      <c r="D97" s="69" t="s">
        <v>632</v>
      </c>
      <c r="E97" s="67" t="s">
        <v>350</v>
      </c>
      <c r="F97" s="71"/>
      <c r="G97" s="72">
        <v>0.72599999999999998</v>
      </c>
      <c r="H97" s="73"/>
    </row>
    <row r="98" spans="1:8" ht="27.75" customHeight="1" x14ac:dyDescent="0.25">
      <c r="A98" s="45" t="s">
        <v>731</v>
      </c>
      <c r="B98" s="12">
        <v>1100000484</v>
      </c>
      <c r="C98" s="46" t="s">
        <v>411</v>
      </c>
      <c r="D98" s="47" t="s">
        <v>597</v>
      </c>
      <c r="E98" s="46" t="s">
        <v>350</v>
      </c>
      <c r="F98" s="45"/>
      <c r="G98" s="74">
        <v>0.71799999999999997</v>
      </c>
      <c r="H98" s="74"/>
    </row>
    <row r="99" spans="1:8" ht="27.75" customHeight="1" x14ac:dyDescent="0.25">
      <c r="A99" s="71" t="s">
        <v>731</v>
      </c>
      <c r="B99" s="68">
        <v>1100003983</v>
      </c>
      <c r="C99" s="67" t="s">
        <v>412</v>
      </c>
      <c r="D99" s="69" t="s">
        <v>615</v>
      </c>
      <c r="E99" s="67" t="s">
        <v>350</v>
      </c>
      <c r="F99" s="71"/>
      <c r="G99" s="72">
        <v>0.71599999999999997</v>
      </c>
      <c r="H99" s="73"/>
    </row>
    <row r="100" spans="1:8" ht="27.75" customHeight="1" x14ac:dyDescent="0.25">
      <c r="A100" s="45" t="s">
        <v>731</v>
      </c>
      <c r="B100" s="12">
        <v>1100000757</v>
      </c>
      <c r="C100" s="46" t="s">
        <v>414</v>
      </c>
      <c r="D100" s="47" t="s">
        <v>628</v>
      </c>
      <c r="E100" s="46" t="s">
        <v>350</v>
      </c>
      <c r="F100" s="45"/>
      <c r="G100" s="74">
        <v>0.70499999999999996</v>
      </c>
      <c r="H100" s="74"/>
    </row>
    <row r="101" spans="1:8" ht="27.75" customHeight="1" x14ac:dyDescent="0.25">
      <c r="A101" s="71" t="s">
        <v>731</v>
      </c>
      <c r="B101" s="68">
        <v>1800003946</v>
      </c>
      <c r="C101" s="67" t="s">
        <v>414</v>
      </c>
      <c r="D101" s="69" t="s">
        <v>626</v>
      </c>
      <c r="E101" s="67" t="s">
        <v>350</v>
      </c>
      <c r="F101" s="71"/>
      <c r="G101" s="72">
        <v>0.68700000000000006</v>
      </c>
      <c r="H101" s="73"/>
    </row>
    <row r="102" spans="1:8" ht="27.75" customHeight="1" x14ac:dyDescent="0.25">
      <c r="A102" s="45" t="s">
        <v>731</v>
      </c>
      <c r="B102" s="12">
        <v>1100000494</v>
      </c>
      <c r="C102" s="46" t="s">
        <v>411</v>
      </c>
      <c r="D102" s="47" t="s">
        <v>592</v>
      </c>
      <c r="E102" s="46" t="s">
        <v>350</v>
      </c>
      <c r="F102" s="45"/>
      <c r="G102" s="74">
        <v>0.66400000000000003</v>
      </c>
      <c r="H102" s="74"/>
    </row>
    <row r="103" spans="1:8" ht="27.75" customHeight="1" x14ac:dyDescent="0.25">
      <c r="A103" s="71" t="s">
        <v>731</v>
      </c>
      <c r="B103" s="68">
        <v>1100004253</v>
      </c>
      <c r="C103" s="67" t="s">
        <v>414</v>
      </c>
      <c r="D103" s="69" t="s">
        <v>630</v>
      </c>
      <c r="E103" s="67" t="s">
        <v>350</v>
      </c>
      <c r="F103" s="71"/>
      <c r="G103" s="72">
        <v>0.66400000000000003</v>
      </c>
      <c r="H103" s="73"/>
    </row>
    <row r="104" spans="1:8" ht="27.75" customHeight="1" x14ac:dyDescent="0.25">
      <c r="A104" s="45" t="s">
        <v>731</v>
      </c>
      <c r="B104" s="12">
        <v>1100000806</v>
      </c>
      <c r="C104" s="46" t="s">
        <v>412</v>
      </c>
      <c r="D104" s="47" t="s">
        <v>603</v>
      </c>
      <c r="E104" s="46" t="s">
        <v>350</v>
      </c>
      <c r="F104" s="45"/>
      <c r="G104" s="74">
        <v>0.65800000000000003</v>
      </c>
      <c r="H104" s="74"/>
    </row>
    <row r="105" spans="1:8" ht="27.75" customHeight="1" x14ac:dyDescent="0.25">
      <c r="A105" s="71" t="s">
        <v>731</v>
      </c>
      <c r="B105" s="68">
        <v>1100004399</v>
      </c>
      <c r="C105" s="67" t="s">
        <v>411</v>
      </c>
      <c r="D105" s="69" t="s">
        <v>593</v>
      </c>
      <c r="E105" s="67" t="s">
        <v>350</v>
      </c>
      <c r="F105" s="71"/>
      <c r="G105" s="72">
        <v>0.64300000000000002</v>
      </c>
      <c r="H105" s="73"/>
    </row>
    <row r="106" spans="1:8" ht="27.75" customHeight="1" x14ac:dyDescent="0.25">
      <c r="A106" s="45" t="s">
        <v>731</v>
      </c>
      <c r="B106" s="12">
        <v>1100000804</v>
      </c>
      <c r="C106" s="46" t="s">
        <v>412</v>
      </c>
      <c r="D106" s="47" t="s">
        <v>599</v>
      </c>
      <c r="E106" s="46" t="s">
        <v>350</v>
      </c>
      <c r="F106" s="45"/>
      <c r="G106" s="74">
        <v>0.621</v>
      </c>
      <c r="H106" s="74"/>
    </row>
    <row r="107" spans="1:8" ht="27.75" customHeight="1" x14ac:dyDescent="0.25">
      <c r="A107" s="71" t="s">
        <v>731</v>
      </c>
      <c r="B107" s="68">
        <v>1100002803</v>
      </c>
      <c r="C107" s="67" t="s">
        <v>414</v>
      </c>
      <c r="D107" s="69" t="s">
        <v>636</v>
      </c>
      <c r="E107" s="67" t="s">
        <v>350</v>
      </c>
      <c r="F107" s="71"/>
      <c r="G107" s="72">
        <v>0.61299999999999999</v>
      </c>
      <c r="H107" s="73"/>
    </row>
    <row r="108" spans="1:8" ht="27.75" customHeight="1" x14ac:dyDescent="0.25">
      <c r="A108" s="45" t="s">
        <v>731</v>
      </c>
      <c r="B108" s="12">
        <v>1800078798</v>
      </c>
      <c r="C108" s="46" t="s">
        <v>414</v>
      </c>
      <c r="D108" s="47" t="s">
        <v>642</v>
      </c>
      <c r="E108" s="46" t="s">
        <v>350</v>
      </c>
      <c r="F108" s="45"/>
      <c r="G108" s="74">
        <v>0.61199999999999999</v>
      </c>
      <c r="H108" s="74"/>
    </row>
    <row r="109" spans="1:8" ht="27.75" customHeight="1" x14ac:dyDescent="0.25">
      <c r="A109" s="71" t="s">
        <v>731</v>
      </c>
      <c r="B109" s="68">
        <v>1100002800</v>
      </c>
      <c r="C109" s="67" t="s">
        <v>414</v>
      </c>
      <c r="D109" s="69" t="s">
        <v>639</v>
      </c>
      <c r="E109" s="67" t="s">
        <v>350</v>
      </c>
      <c r="F109" s="71"/>
      <c r="G109" s="72">
        <v>0.60899999999999999</v>
      </c>
      <c r="H109" s="73"/>
    </row>
    <row r="110" spans="1:8" ht="27.75" customHeight="1" x14ac:dyDescent="0.25">
      <c r="A110" s="45" t="s">
        <v>731</v>
      </c>
      <c r="B110" s="12">
        <v>1100000506</v>
      </c>
      <c r="C110" s="46" t="s">
        <v>411</v>
      </c>
      <c r="D110" s="47" t="s">
        <v>594</v>
      </c>
      <c r="E110" s="46" t="s">
        <v>350</v>
      </c>
      <c r="F110" s="45"/>
      <c r="G110" s="74">
        <v>0.58099999999999996</v>
      </c>
      <c r="H110" s="74"/>
    </row>
    <row r="111" spans="1:8" ht="27.75" customHeight="1" x14ac:dyDescent="0.25">
      <c r="A111" s="71" t="s">
        <v>731</v>
      </c>
      <c r="B111" s="68">
        <v>1100000811</v>
      </c>
      <c r="C111" s="67" t="s">
        <v>412</v>
      </c>
      <c r="D111" s="69" t="s">
        <v>616</v>
      </c>
      <c r="E111" s="67" t="s">
        <v>350</v>
      </c>
      <c r="F111" s="71"/>
      <c r="G111" s="72">
        <v>0.58099999999999996</v>
      </c>
      <c r="H111" s="73"/>
    </row>
    <row r="112" spans="1:8" ht="27.75" customHeight="1" x14ac:dyDescent="0.25">
      <c r="A112" s="45" t="s">
        <v>731</v>
      </c>
      <c r="B112" s="12">
        <v>1100000808</v>
      </c>
      <c r="C112" s="46" t="s">
        <v>412</v>
      </c>
      <c r="D112" s="47" t="s">
        <v>607</v>
      </c>
      <c r="E112" s="46" t="s">
        <v>350</v>
      </c>
      <c r="F112" s="45"/>
      <c r="G112" s="74">
        <v>0.57099999999999995</v>
      </c>
      <c r="H112" s="74"/>
    </row>
    <row r="113" spans="1:8" ht="27.75" customHeight="1" x14ac:dyDescent="0.25">
      <c r="A113" s="71" t="s">
        <v>731</v>
      </c>
      <c r="B113" s="68">
        <v>1100000809</v>
      </c>
      <c r="C113" s="67" t="s">
        <v>412</v>
      </c>
      <c r="D113" s="69" t="s">
        <v>610</v>
      </c>
      <c r="E113" s="67" t="s">
        <v>350</v>
      </c>
      <c r="F113" s="71"/>
      <c r="G113" s="72">
        <v>0.54</v>
      </c>
      <c r="H113" s="73"/>
    </row>
    <row r="114" spans="1:8" ht="27.75" customHeight="1" x14ac:dyDescent="0.25">
      <c r="A114" s="45" t="s">
        <v>731</v>
      </c>
      <c r="B114" s="12">
        <v>1100000819</v>
      </c>
      <c r="C114" s="46" t="s">
        <v>412</v>
      </c>
      <c r="D114" s="47" t="s">
        <v>614</v>
      </c>
      <c r="E114" s="46" t="s">
        <v>350</v>
      </c>
      <c r="F114" s="45"/>
      <c r="G114" s="74">
        <v>0.54</v>
      </c>
      <c r="H114" s="74"/>
    </row>
    <row r="115" spans="1:8" ht="27.75" customHeight="1" x14ac:dyDescent="0.25">
      <c r="A115" s="71" t="s">
        <v>731</v>
      </c>
      <c r="B115" s="68">
        <v>1800003945</v>
      </c>
      <c r="C115" s="67" t="s">
        <v>414</v>
      </c>
      <c r="D115" s="69" t="s">
        <v>637</v>
      </c>
      <c r="E115" s="67" t="s">
        <v>350</v>
      </c>
      <c r="F115" s="71"/>
      <c r="G115" s="72">
        <v>0.53</v>
      </c>
      <c r="H115" s="73"/>
    </row>
    <row r="116" spans="1:8" ht="27.75" customHeight="1" x14ac:dyDescent="0.25">
      <c r="A116" s="45" t="s">
        <v>731</v>
      </c>
      <c r="B116" s="12">
        <v>1800003527</v>
      </c>
      <c r="C116" s="46" t="s">
        <v>414</v>
      </c>
      <c r="D116" s="47" t="s">
        <v>634</v>
      </c>
      <c r="E116" s="46" t="s">
        <v>350</v>
      </c>
      <c r="F116" s="45"/>
      <c r="G116" s="74">
        <v>0.52800000000000002</v>
      </c>
      <c r="H116" s="74"/>
    </row>
    <row r="117" spans="1:8" ht="27.75" customHeight="1" x14ac:dyDescent="0.25">
      <c r="A117" s="71" t="s">
        <v>731</v>
      </c>
      <c r="B117" s="68">
        <v>1800003948</v>
      </c>
      <c r="C117" s="67" t="s">
        <v>414</v>
      </c>
      <c r="D117" s="69" t="s">
        <v>640</v>
      </c>
      <c r="E117" s="67" t="s">
        <v>350</v>
      </c>
      <c r="F117" s="71"/>
      <c r="G117" s="72">
        <v>0.52800000000000002</v>
      </c>
      <c r="H117" s="73"/>
    </row>
    <row r="118" spans="1:8" ht="27.75" customHeight="1" x14ac:dyDescent="0.25">
      <c r="A118" s="45" t="s">
        <v>731</v>
      </c>
      <c r="B118" s="12">
        <v>1800021286</v>
      </c>
      <c r="C118" s="46" t="s">
        <v>414</v>
      </c>
      <c r="D118" s="47" t="s">
        <v>641</v>
      </c>
      <c r="E118" s="46" t="s">
        <v>350</v>
      </c>
      <c r="F118" s="45"/>
      <c r="G118" s="74">
        <v>0.51900000000000002</v>
      </c>
      <c r="H118" s="74"/>
    </row>
    <row r="119" spans="1:8" ht="27.75" customHeight="1" x14ac:dyDescent="0.25">
      <c r="A119" s="71" t="s">
        <v>731</v>
      </c>
      <c r="B119" s="68">
        <v>1100000486</v>
      </c>
      <c r="C119" s="67" t="s">
        <v>411</v>
      </c>
      <c r="D119" s="69" t="s">
        <v>598</v>
      </c>
      <c r="E119" s="67" t="s">
        <v>350</v>
      </c>
      <c r="F119" s="71"/>
      <c r="G119" s="72">
        <v>0.46899999999999997</v>
      </c>
      <c r="H119" s="73"/>
    </row>
    <row r="120" spans="1:8" ht="27.75" customHeight="1" x14ac:dyDescent="0.25">
      <c r="A120" s="45" t="s">
        <v>731</v>
      </c>
      <c r="B120" s="12">
        <v>1100000883</v>
      </c>
      <c r="C120" s="46" t="s">
        <v>414</v>
      </c>
      <c r="D120" s="47" t="s">
        <v>629</v>
      </c>
      <c r="E120" s="46" t="s">
        <v>345</v>
      </c>
      <c r="F120" s="45"/>
      <c r="G120" s="74">
        <v>9.1039999999999992</v>
      </c>
      <c r="H120" s="74"/>
    </row>
    <row r="121" spans="1:8" ht="27.75" customHeight="1" x14ac:dyDescent="0.25">
      <c r="A121" s="71" t="s">
        <v>731</v>
      </c>
      <c r="B121" s="68">
        <v>1800106308</v>
      </c>
      <c r="C121" s="67" t="s">
        <v>569</v>
      </c>
      <c r="D121" s="69" t="s">
        <v>580</v>
      </c>
      <c r="E121" s="67" t="s">
        <v>345</v>
      </c>
      <c r="F121" s="71"/>
      <c r="G121" s="72">
        <v>4.1029999999999998</v>
      </c>
      <c r="H121" s="73"/>
    </row>
    <row r="122" spans="1:8" ht="27.75" customHeight="1" x14ac:dyDescent="0.25">
      <c r="A122" s="45" t="s">
        <v>731</v>
      </c>
      <c r="B122" s="12">
        <v>1200059938</v>
      </c>
      <c r="C122" s="46" t="s">
        <v>569</v>
      </c>
      <c r="D122" s="47" t="s">
        <v>581</v>
      </c>
      <c r="E122" s="46" t="s">
        <v>345</v>
      </c>
      <c r="F122" s="45"/>
      <c r="G122" s="74">
        <v>4.0590000000000002</v>
      </c>
      <c r="H122" s="74"/>
    </row>
    <row r="123" spans="1:8" ht="27.75" customHeight="1" x14ac:dyDescent="0.25">
      <c r="A123" s="71" t="s">
        <v>731</v>
      </c>
      <c r="B123" s="68">
        <v>1200052454</v>
      </c>
      <c r="C123" s="67" t="s">
        <v>569</v>
      </c>
      <c r="D123" s="69" t="s">
        <v>582</v>
      </c>
      <c r="E123" s="67" t="s">
        <v>345</v>
      </c>
      <c r="F123" s="71"/>
      <c r="G123" s="72">
        <v>4.0090000000000003</v>
      </c>
      <c r="H123" s="73"/>
    </row>
    <row r="124" spans="1:8" ht="27.75" customHeight="1" x14ac:dyDescent="0.25">
      <c r="A124" s="45" t="s">
        <v>731</v>
      </c>
      <c r="B124" s="12">
        <v>1200000102</v>
      </c>
      <c r="C124" s="46" t="s">
        <v>569</v>
      </c>
      <c r="D124" s="47" t="s">
        <v>574</v>
      </c>
      <c r="E124" s="46" t="s">
        <v>345</v>
      </c>
      <c r="F124" s="45"/>
      <c r="G124" s="74">
        <v>3.887</v>
      </c>
      <c r="H124" s="74"/>
    </row>
    <row r="125" spans="1:8" ht="27.75" customHeight="1" x14ac:dyDescent="0.25">
      <c r="A125" s="71" t="s">
        <v>731</v>
      </c>
      <c r="B125" s="68">
        <v>1200000056</v>
      </c>
      <c r="C125" s="67" t="s">
        <v>569</v>
      </c>
      <c r="D125" s="69" t="s">
        <v>578</v>
      </c>
      <c r="E125" s="67" t="s">
        <v>345</v>
      </c>
      <c r="F125" s="71"/>
      <c r="G125" s="72">
        <v>3.657</v>
      </c>
      <c r="H125" s="73"/>
    </row>
    <row r="126" spans="1:8" ht="27.75" customHeight="1" x14ac:dyDescent="0.25">
      <c r="A126" s="45" t="s">
        <v>731</v>
      </c>
      <c r="B126" s="12">
        <v>1200000137</v>
      </c>
      <c r="C126" s="46" t="s">
        <v>569</v>
      </c>
      <c r="D126" s="47" t="s">
        <v>579</v>
      </c>
      <c r="E126" s="46" t="s">
        <v>345</v>
      </c>
      <c r="F126" s="45"/>
      <c r="G126" s="74">
        <v>3.657</v>
      </c>
      <c r="H126" s="74"/>
    </row>
    <row r="127" spans="1:8" ht="27.75" customHeight="1" x14ac:dyDescent="0.25">
      <c r="A127" s="71" t="s">
        <v>731</v>
      </c>
      <c r="B127" s="68">
        <v>1200000187</v>
      </c>
      <c r="C127" s="67" t="s">
        <v>569</v>
      </c>
      <c r="D127" s="69" t="s">
        <v>576</v>
      </c>
      <c r="E127" s="67" t="s">
        <v>345</v>
      </c>
      <c r="F127" s="71"/>
      <c r="G127" s="72">
        <v>3.544</v>
      </c>
      <c r="H127" s="73"/>
    </row>
    <row r="128" spans="1:8" ht="27.75" customHeight="1" x14ac:dyDescent="0.25">
      <c r="A128" s="45" t="s">
        <v>731</v>
      </c>
      <c r="B128" s="12">
        <v>1200000029</v>
      </c>
      <c r="C128" s="46" t="s">
        <v>569</v>
      </c>
      <c r="D128" s="47" t="s">
        <v>583</v>
      </c>
      <c r="E128" s="46" t="s">
        <v>345</v>
      </c>
      <c r="F128" s="45"/>
      <c r="G128" s="74">
        <v>3.3410000000000002</v>
      </c>
      <c r="H128" s="74"/>
    </row>
    <row r="129" spans="1:8" ht="27.75" customHeight="1" x14ac:dyDescent="0.25">
      <c r="A129" s="71" t="s">
        <v>731</v>
      </c>
      <c r="B129" s="68">
        <v>1200000128</v>
      </c>
      <c r="C129" s="67" t="s">
        <v>569</v>
      </c>
      <c r="D129" s="69" t="s">
        <v>585</v>
      </c>
      <c r="E129" s="67" t="s">
        <v>345</v>
      </c>
      <c r="F129" s="71"/>
      <c r="G129" s="72">
        <v>3.17</v>
      </c>
      <c r="H129" s="73"/>
    </row>
    <row r="130" spans="1:8" ht="27.75" customHeight="1" x14ac:dyDescent="0.25">
      <c r="A130" s="45" t="s">
        <v>731</v>
      </c>
      <c r="B130" s="12">
        <v>1200000132</v>
      </c>
      <c r="C130" s="46" t="s">
        <v>569</v>
      </c>
      <c r="D130" s="47" t="s">
        <v>586</v>
      </c>
      <c r="E130" s="46" t="s">
        <v>345</v>
      </c>
      <c r="F130" s="45"/>
      <c r="G130" s="74">
        <v>3.0430000000000001</v>
      </c>
      <c r="H130" s="74"/>
    </row>
    <row r="131" spans="1:8" ht="27.75" customHeight="1" x14ac:dyDescent="0.25">
      <c r="A131" s="71" t="s">
        <v>731</v>
      </c>
      <c r="B131" s="68">
        <v>1200003455</v>
      </c>
      <c r="C131" s="67" t="s">
        <v>569</v>
      </c>
      <c r="D131" s="69" t="s">
        <v>587</v>
      </c>
      <c r="E131" s="67" t="s">
        <v>345</v>
      </c>
      <c r="F131" s="71"/>
      <c r="G131" s="72">
        <v>3.0070000000000001</v>
      </c>
      <c r="H131" s="73"/>
    </row>
    <row r="132" spans="1:8" ht="27.75" customHeight="1" x14ac:dyDescent="0.25">
      <c r="A132" s="45"/>
      <c r="B132" s="12"/>
      <c r="C132" s="46"/>
      <c r="D132" s="47"/>
      <c r="E132" s="46"/>
      <c r="F132" s="45"/>
      <c r="G132" s="74"/>
      <c r="H132" s="74"/>
    </row>
    <row r="133" spans="1:8" ht="27.75" customHeight="1" x14ac:dyDescent="0.25">
      <c r="A133" s="71"/>
      <c r="B133" s="68"/>
      <c r="C133" s="67"/>
      <c r="D133" s="69"/>
      <c r="E133" s="67"/>
      <c r="F133" s="71"/>
      <c r="G133" s="72"/>
      <c r="H133" s="73"/>
    </row>
    <row r="134" spans="1:8" ht="27.75" customHeight="1" x14ac:dyDescent="0.25">
      <c r="A134" s="45"/>
      <c r="B134" s="12"/>
      <c r="C134" s="46"/>
      <c r="D134" s="47"/>
      <c r="E134" s="46"/>
      <c r="F134" s="45"/>
      <c r="G134" s="74"/>
      <c r="H134" s="74"/>
    </row>
    <row r="135" spans="1:8" ht="27.75" customHeight="1" x14ac:dyDescent="0.25">
      <c r="A135" s="71"/>
      <c r="B135" s="68"/>
      <c r="C135" s="67"/>
      <c r="D135" s="69"/>
      <c r="E135" s="67"/>
      <c r="F135" s="71"/>
      <c r="G135" s="72"/>
      <c r="H135" s="73"/>
    </row>
    <row r="136" spans="1:8" ht="27.75" customHeight="1" x14ac:dyDescent="0.25">
      <c r="A136" s="45"/>
      <c r="B136" s="12"/>
      <c r="C136" s="46"/>
      <c r="D136" s="47"/>
      <c r="E136" s="46"/>
      <c r="F136" s="45"/>
      <c r="G136" s="74"/>
      <c r="H136" s="74"/>
    </row>
    <row r="137" spans="1:8" ht="27.75" customHeight="1" x14ac:dyDescent="0.25">
      <c r="A137" s="71"/>
      <c r="B137" s="68"/>
      <c r="C137" s="67"/>
      <c r="D137" s="69"/>
      <c r="E137" s="67"/>
      <c r="F137" s="71"/>
      <c r="G137" s="72"/>
      <c r="H137" s="73"/>
    </row>
    <row r="138" spans="1:8" ht="27.75" customHeight="1" x14ac:dyDescent="0.25">
      <c r="A138" s="45"/>
      <c r="B138" s="12"/>
      <c r="C138" s="46"/>
      <c r="D138" s="47"/>
      <c r="E138" s="46"/>
      <c r="F138" s="45"/>
      <c r="G138" s="74"/>
      <c r="H138" s="74"/>
    </row>
  </sheetData>
  <conditionalFormatting sqref="D1:D1048576">
    <cfRule type="duplicateValues" dxfId="8" priority="1"/>
  </conditionalFormatting>
  <pageMargins left="0.25" right="0.25" top="0.75" bottom="0.75" header="0.3" footer="0.3"/>
  <pageSetup paperSize="9" scale="4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87"/>
  <sheetViews>
    <sheetView view="pageBreakPreview" topLeftCell="A76" zoomScale="60" zoomScaleNormal="80" workbookViewId="0">
      <selection activeCell="A71" sqref="A71:G87"/>
    </sheetView>
  </sheetViews>
  <sheetFormatPr baseColWidth="10" defaultRowHeight="15" x14ac:dyDescent="0.25"/>
  <cols>
    <col min="1" max="1" width="24.5703125" customWidth="1"/>
    <col min="2" max="2" width="48.42578125" bestFit="1" customWidth="1"/>
    <col min="3" max="3" width="48.42578125" style="89" bestFit="1" customWidth="1"/>
    <col min="4" max="4" width="102.85546875" style="89" bestFit="1" customWidth="1"/>
    <col min="5" max="5" width="25.7109375" style="83" customWidth="1"/>
    <col min="6" max="6" width="19" style="83" bestFit="1" customWidth="1"/>
    <col min="7" max="7" width="19.42578125" style="84" bestFit="1" customWidth="1"/>
    <col min="8" max="8" width="23" style="83" hidden="1" customWidth="1"/>
  </cols>
  <sheetData>
    <row r="1" spans="1:8" ht="20.25" x14ac:dyDescent="0.3">
      <c r="A1" s="76" t="s">
        <v>733</v>
      </c>
    </row>
    <row r="2" spans="1:8" ht="18" x14ac:dyDescent="0.25">
      <c r="A2" s="7" t="s">
        <v>20</v>
      </c>
      <c r="B2" s="8" t="s">
        <v>21</v>
      </c>
      <c r="C2" s="90" t="s">
        <v>22</v>
      </c>
      <c r="D2" s="90" t="s">
        <v>13</v>
      </c>
      <c r="E2" s="31" t="s">
        <v>7</v>
      </c>
      <c r="F2" s="31" t="s">
        <v>5</v>
      </c>
      <c r="G2" s="85" t="s">
        <v>8</v>
      </c>
      <c r="H2" s="24" t="s">
        <v>6</v>
      </c>
    </row>
    <row r="3" spans="1:8" ht="43.15" customHeight="1" x14ac:dyDescent="0.25">
      <c r="A3" s="67" t="s">
        <v>297</v>
      </c>
      <c r="B3" s="68" t="s">
        <v>295</v>
      </c>
      <c r="C3" s="91" t="s">
        <v>1196</v>
      </c>
      <c r="D3" s="91" t="s">
        <v>399</v>
      </c>
      <c r="E3" s="68" t="s">
        <v>350</v>
      </c>
      <c r="F3" s="68"/>
      <c r="G3" s="75">
        <v>119.1</v>
      </c>
      <c r="H3" s="75"/>
    </row>
    <row r="4" spans="1:8" ht="43.15" customHeight="1" x14ac:dyDescent="0.25">
      <c r="A4" s="46" t="s">
        <v>297</v>
      </c>
      <c r="B4" s="12" t="s">
        <v>294</v>
      </c>
      <c r="C4" s="14" t="s">
        <v>1196</v>
      </c>
      <c r="D4" s="14" t="s">
        <v>400</v>
      </c>
      <c r="E4" s="12" t="s">
        <v>350</v>
      </c>
      <c r="F4" s="12"/>
      <c r="G4" s="13">
        <v>118.2</v>
      </c>
      <c r="H4" s="13"/>
    </row>
    <row r="5" spans="1:8" ht="43.15" customHeight="1" x14ac:dyDescent="0.25">
      <c r="A5" s="67" t="s">
        <v>297</v>
      </c>
      <c r="B5" s="68" t="s">
        <v>47</v>
      </c>
      <c r="C5" s="91" t="s">
        <v>1197</v>
      </c>
      <c r="D5" s="91" t="s">
        <v>401</v>
      </c>
      <c r="E5" s="68" t="s">
        <v>350</v>
      </c>
      <c r="F5" s="68"/>
      <c r="G5" s="75">
        <v>65</v>
      </c>
      <c r="H5" s="75"/>
    </row>
    <row r="6" spans="1:8" ht="43.15" customHeight="1" x14ac:dyDescent="0.25">
      <c r="A6" s="46" t="s">
        <v>297</v>
      </c>
      <c r="B6" s="12" t="s">
        <v>291</v>
      </c>
      <c r="C6" s="14" t="s">
        <v>1194</v>
      </c>
      <c r="D6" s="14" t="s">
        <v>387</v>
      </c>
      <c r="E6" s="12" t="s">
        <v>350</v>
      </c>
      <c r="F6" s="12"/>
      <c r="G6" s="13">
        <v>45.7</v>
      </c>
      <c r="H6" s="13"/>
    </row>
    <row r="7" spans="1:8" ht="43.15" customHeight="1" x14ac:dyDescent="0.25">
      <c r="A7" s="67" t="s">
        <v>297</v>
      </c>
      <c r="B7" s="68" t="s">
        <v>60</v>
      </c>
      <c r="C7" s="91" t="s">
        <v>1194</v>
      </c>
      <c r="D7" s="91" t="s">
        <v>385</v>
      </c>
      <c r="E7" s="68" t="s">
        <v>350</v>
      </c>
      <c r="F7" s="68"/>
      <c r="G7" s="75">
        <v>22.89</v>
      </c>
      <c r="H7" s="75"/>
    </row>
    <row r="8" spans="1:8" ht="43.15" customHeight="1" x14ac:dyDescent="0.25">
      <c r="A8" s="46" t="s">
        <v>297</v>
      </c>
      <c r="B8" s="12" t="s">
        <v>300</v>
      </c>
      <c r="C8" s="14" t="s">
        <v>1191</v>
      </c>
      <c r="D8" s="14" t="s">
        <v>376</v>
      </c>
      <c r="E8" s="12" t="s">
        <v>350</v>
      </c>
      <c r="F8" s="12"/>
      <c r="G8" s="13">
        <v>19.100000000000001</v>
      </c>
      <c r="H8" s="13"/>
    </row>
    <row r="9" spans="1:8" ht="43.15" customHeight="1" x14ac:dyDescent="0.25">
      <c r="A9" s="67" t="s">
        <v>297</v>
      </c>
      <c r="B9" s="68" t="s">
        <v>50</v>
      </c>
      <c r="C9" s="91" t="s">
        <v>1191</v>
      </c>
      <c r="D9" s="91" t="s">
        <v>371</v>
      </c>
      <c r="E9" s="68" t="s">
        <v>350</v>
      </c>
      <c r="F9" s="68"/>
      <c r="G9" s="75">
        <v>15</v>
      </c>
      <c r="H9" s="75"/>
    </row>
    <row r="10" spans="1:8" ht="43.15" customHeight="1" x14ac:dyDescent="0.25">
      <c r="A10" s="46" t="s">
        <v>297</v>
      </c>
      <c r="B10" s="12" t="s">
        <v>52</v>
      </c>
      <c r="C10" s="14" t="s">
        <v>1197</v>
      </c>
      <c r="D10" s="14" t="s">
        <v>405</v>
      </c>
      <c r="E10" s="12" t="s">
        <v>350</v>
      </c>
      <c r="F10" s="12"/>
      <c r="G10" s="13">
        <v>14.8</v>
      </c>
      <c r="H10" s="13"/>
    </row>
    <row r="11" spans="1:8" ht="43.15" customHeight="1" x14ac:dyDescent="0.25">
      <c r="A11" s="67" t="s">
        <v>297</v>
      </c>
      <c r="B11" s="68" t="s">
        <v>48</v>
      </c>
      <c r="C11" s="91" t="s">
        <v>1197</v>
      </c>
      <c r="D11" s="91" t="s">
        <v>402</v>
      </c>
      <c r="E11" s="68" t="s">
        <v>350</v>
      </c>
      <c r="F11" s="68"/>
      <c r="G11" s="75">
        <v>13</v>
      </c>
      <c r="H11" s="75"/>
    </row>
    <row r="12" spans="1:8" ht="43.15" customHeight="1" x14ac:dyDescent="0.25">
      <c r="A12" s="46" t="s">
        <v>297</v>
      </c>
      <c r="B12" s="12" t="s">
        <v>45</v>
      </c>
      <c r="C12" s="14" t="s">
        <v>1191</v>
      </c>
      <c r="D12" s="14" t="s">
        <v>373</v>
      </c>
      <c r="E12" s="12" t="s">
        <v>350</v>
      </c>
      <c r="F12" s="12"/>
      <c r="G12" s="13">
        <v>12.25</v>
      </c>
      <c r="H12" s="75"/>
    </row>
    <row r="13" spans="1:8" ht="43.15" customHeight="1" x14ac:dyDescent="0.25">
      <c r="A13" s="67" t="s">
        <v>297</v>
      </c>
      <c r="B13" s="68" t="s">
        <v>61</v>
      </c>
      <c r="C13" s="91" t="s">
        <v>1194</v>
      </c>
      <c r="D13" s="91" t="s">
        <v>386</v>
      </c>
      <c r="E13" s="68" t="s">
        <v>350</v>
      </c>
      <c r="F13" s="68"/>
      <c r="G13" s="75">
        <v>11.42</v>
      </c>
      <c r="H13" s="13"/>
    </row>
    <row r="14" spans="1:8" ht="43.15" customHeight="1" x14ac:dyDescent="0.25">
      <c r="A14" s="46" t="s">
        <v>297</v>
      </c>
      <c r="B14" s="12" t="s">
        <v>51</v>
      </c>
      <c r="C14" s="14" t="s">
        <v>1191</v>
      </c>
      <c r="D14" s="14" t="s">
        <v>372</v>
      </c>
      <c r="E14" s="12" t="s">
        <v>350</v>
      </c>
      <c r="F14" s="12"/>
      <c r="G14" s="13">
        <v>11.31</v>
      </c>
      <c r="H14" s="75"/>
    </row>
    <row r="15" spans="1:8" ht="43.15" customHeight="1" x14ac:dyDescent="0.25">
      <c r="A15" s="67" t="s">
        <v>297</v>
      </c>
      <c r="B15" s="68" t="s">
        <v>738</v>
      </c>
      <c r="C15" s="91" t="s">
        <v>1191</v>
      </c>
      <c r="D15" s="91" t="s">
        <v>750</v>
      </c>
      <c r="E15" s="68" t="s">
        <v>350</v>
      </c>
      <c r="F15" s="68"/>
      <c r="G15" s="75">
        <v>10.38</v>
      </c>
      <c r="H15" s="13"/>
    </row>
    <row r="16" spans="1:8" ht="43.15" customHeight="1" x14ac:dyDescent="0.25">
      <c r="A16" s="46" t="s">
        <v>297</v>
      </c>
      <c r="B16" s="12" t="s">
        <v>287</v>
      </c>
      <c r="C16" s="14" t="s">
        <v>1191</v>
      </c>
      <c r="D16" s="14" t="s">
        <v>375</v>
      </c>
      <c r="E16" s="12" t="s">
        <v>350</v>
      </c>
      <c r="F16" s="12"/>
      <c r="G16" s="13">
        <v>9.89</v>
      </c>
      <c r="H16" s="75"/>
    </row>
    <row r="17" spans="1:8" ht="43.15" customHeight="1" x14ac:dyDescent="0.25">
      <c r="A17" s="67" t="s">
        <v>297</v>
      </c>
      <c r="B17" s="68" t="s">
        <v>32</v>
      </c>
      <c r="C17" s="91" t="s">
        <v>1190</v>
      </c>
      <c r="D17" s="91" t="s">
        <v>360</v>
      </c>
      <c r="E17" s="68" t="s">
        <v>350</v>
      </c>
      <c r="F17" s="68"/>
      <c r="G17" s="75">
        <v>9.82</v>
      </c>
      <c r="H17" s="13"/>
    </row>
    <row r="18" spans="1:8" ht="43.15" customHeight="1" x14ac:dyDescent="0.25">
      <c r="A18" s="46" t="s">
        <v>297</v>
      </c>
      <c r="B18" s="12" t="s">
        <v>352</v>
      </c>
      <c r="C18" s="14" t="s">
        <v>1191</v>
      </c>
      <c r="D18" s="14" t="s">
        <v>749</v>
      </c>
      <c r="E18" s="12" t="s">
        <v>350</v>
      </c>
      <c r="F18" s="12"/>
      <c r="G18" s="13">
        <v>8.6300000000000008</v>
      </c>
      <c r="H18" s="75"/>
    </row>
    <row r="19" spans="1:8" ht="43.15" customHeight="1" x14ac:dyDescent="0.25">
      <c r="A19" s="67" t="s">
        <v>297</v>
      </c>
      <c r="B19" s="68" t="s">
        <v>279</v>
      </c>
      <c r="C19" s="91" t="s">
        <v>1195</v>
      </c>
      <c r="D19" s="91" t="s">
        <v>756</v>
      </c>
      <c r="E19" s="68" t="s">
        <v>350</v>
      </c>
      <c r="F19" s="68"/>
      <c r="G19" s="75">
        <v>8.19</v>
      </c>
      <c r="H19" s="13"/>
    </row>
    <row r="20" spans="1:8" ht="43.15" customHeight="1" x14ac:dyDescent="0.25">
      <c r="A20" s="46" t="s">
        <v>297</v>
      </c>
      <c r="B20" s="12" t="s">
        <v>289</v>
      </c>
      <c r="C20" s="14" t="s">
        <v>1191</v>
      </c>
      <c r="D20" s="14" t="s">
        <v>374</v>
      </c>
      <c r="E20" s="12" t="s">
        <v>350</v>
      </c>
      <c r="F20" s="12"/>
      <c r="G20" s="13">
        <v>7.8</v>
      </c>
      <c r="H20" s="75"/>
    </row>
    <row r="21" spans="1:8" ht="43.15" customHeight="1" x14ac:dyDescent="0.25">
      <c r="A21" s="67" t="s">
        <v>297</v>
      </c>
      <c r="B21" s="68" t="s">
        <v>62</v>
      </c>
      <c r="C21" s="91" t="s">
        <v>1195</v>
      </c>
      <c r="D21" s="91" t="s">
        <v>389</v>
      </c>
      <c r="E21" s="68" t="s">
        <v>350</v>
      </c>
      <c r="F21" s="68"/>
      <c r="G21" s="75">
        <v>7.79</v>
      </c>
      <c r="H21" s="13"/>
    </row>
    <row r="22" spans="1:8" ht="43.15" customHeight="1" x14ac:dyDescent="0.25">
      <c r="A22" s="46" t="s">
        <v>297</v>
      </c>
      <c r="B22" s="12" t="s">
        <v>71</v>
      </c>
      <c r="C22" s="14" t="s">
        <v>1195</v>
      </c>
      <c r="D22" s="14" t="s">
        <v>397</v>
      </c>
      <c r="E22" s="12" t="s">
        <v>350</v>
      </c>
      <c r="F22" s="12"/>
      <c r="G22" s="13">
        <v>7.79</v>
      </c>
      <c r="H22" s="75"/>
    </row>
    <row r="23" spans="1:8" ht="43.15" customHeight="1" x14ac:dyDescent="0.25">
      <c r="A23" s="67" t="s">
        <v>297</v>
      </c>
      <c r="B23" s="68" t="s">
        <v>33</v>
      </c>
      <c r="C23" s="91" t="s">
        <v>1190</v>
      </c>
      <c r="D23" s="91" t="s">
        <v>746</v>
      </c>
      <c r="E23" s="68" t="s">
        <v>350</v>
      </c>
      <c r="F23" s="68"/>
      <c r="G23" s="75">
        <v>7.53</v>
      </c>
      <c r="H23" s="13"/>
    </row>
    <row r="24" spans="1:8" ht="43.15" customHeight="1" x14ac:dyDescent="0.25">
      <c r="A24" s="46" t="s">
        <v>297</v>
      </c>
      <c r="B24" s="12" t="s">
        <v>742</v>
      </c>
      <c r="C24" s="14" t="s">
        <v>1195</v>
      </c>
      <c r="D24" s="14" t="s">
        <v>754</v>
      </c>
      <c r="E24" s="12" t="s">
        <v>350</v>
      </c>
      <c r="F24" s="12"/>
      <c r="G24" s="13">
        <v>7.36</v>
      </c>
      <c r="H24" s="75"/>
    </row>
    <row r="25" spans="1:8" ht="43.15" customHeight="1" x14ac:dyDescent="0.25">
      <c r="A25" s="67" t="s">
        <v>297</v>
      </c>
      <c r="B25" s="68" t="s">
        <v>53</v>
      </c>
      <c r="C25" s="91" t="s">
        <v>1192</v>
      </c>
      <c r="D25" s="91" t="s">
        <v>377</v>
      </c>
      <c r="E25" s="68" t="s">
        <v>350</v>
      </c>
      <c r="F25" s="68"/>
      <c r="G25" s="75">
        <v>6.99</v>
      </c>
      <c r="H25" s="13"/>
    </row>
    <row r="26" spans="1:8" ht="43.15" customHeight="1" x14ac:dyDescent="0.25">
      <c r="A26" s="46" t="s">
        <v>297</v>
      </c>
      <c r="B26" s="12" t="s">
        <v>69</v>
      </c>
      <c r="C26" s="14" t="s">
        <v>1195</v>
      </c>
      <c r="D26" s="14" t="s">
        <v>394</v>
      </c>
      <c r="E26" s="12" t="s">
        <v>350</v>
      </c>
      <c r="F26" s="12"/>
      <c r="G26" s="13">
        <v>6.93</v>
      </c>
      <c r="H26" s="13"/>
    </row>
    <row r="27" spans="1:8" ht="43.15" customHeight="1" x14ac:dyDescent="0.25">
      <c r="A27" s="67" t="s">
        <v>297</v>
      </c>
      <c r="B27" s="68" t="s">
        <v>57</v>
      </c>
      <c r="C27" s="91" t="s">
        <v>1193</v>
      </c>
      <c r="D27" s="91" t="s">
        <v>381</v>
      </c>
      <c r="E27" s="68" t="s">
        <v>350</v>
      </c>
      <c r="F27" s="68"/>
      <c r="G27" s="75">
        <v>6.86</v>
      </c>
      <c r="H27" s="75"/>
    </row>
    <row r="28" spans="1:8" ht="43.15" customHeight="1" x14ac:dyDescent="0.25">
      <c r="A28" s="46" t="s">
        <v>297</v>
      </c>
      <c r="B28" s="12" t="s">
        <v>41</v>
      </c>
      <c r="C28" s="14" t="s">
        <v>1190</v>
      </c>
      <c r="D28" s="14" t="s">
        <v>363</v>
      </c>
      <c r="E28" s="12" t="s">
        <v>350</v>
      </c>
      <c r="F28" s="12"/>
      <c r="G28" s="13">
        <v>6.46</v>
      </c>
      <c r="H28" s="13"/>
    </row>
    <row r="29" spans="1:8" ht="43.15" customHeight="1" x14ac:dyDescent="0.25">
      <c r="A29" s="67" t="s">
        <v>297</v>
      </c>
      <c r="B29" s="68" t="s">
        <v>736</v>
      </c>
      <c r="C29" s="91" t="s">
        <v>1190</v>
      </c>
      <c r="D29" s="91" t="s">
        <v>747</v>
      </c>
      <c r="E29" s="68" t="s">
        <v>350</v>
      </c>
      <c r="F29" s="68"/>
      <c r="G29" s="75">
        <v>6.44</v>
      </c>
      <c r="H29" s="75"/>
    </row>
    <row r="30" spans="1:8" ht="43.15" customHeight="1" x14ac:dyDescent="0.25">
      <c r="A30" s="46" t="s">
        <v>297</v>
      </c>
      <c r="B30" s="12" t="s">
        <v>740</v>
      </c>
      <c r="C30" s="14" t="s">
        <v>1192</v>
      </c>
      <c r="D30" s="14" t="s">
        <v>752</v>
      </c>
      <c r="E30" s="12" t="s">
        <v>350</v>
      </c>
      <c r="F30" s="12"/>
      <c r="G30" s="13">
        <v>6.13</v>
      </c>
      <c r="H30" s="13"/>
    </row>
    <row r="31" spans="1:8" ht="43.15" customHeight="1" x14ac:dyDescent="0.25">
      <c r="A31" s="67" t="s">
        <v>297</v>
      </c>
      <c r="B31" s="68" t="s">
        <v>42</v>
      </c>
      <c r="C31" s="91" t="s">
        <v>1190</v>
      </c>
      <c r="D31" s="91" t="s">
        <v>364</v>
      </c>
      <c r="E31" s="68" t="s">
        <v>350</v>
      </c>
      <c r="F31" s="68"/>
      <c r="G31" s="75">
        <v>5.79</v>
      </c>
      <c r="H31" s="75"/>
    </row>
    <row r="32" spans="1:8" ht="43.15" customHeight="1" x14ac:dyDescent="0.25">
      <c r="A32" s="46" t="s">
        <v>297</v>
      </c>
      <c r="B32" s="12" t="s">
        <v>280</v>
      </c>
      <c r="C32" s="14" t="s">
        <v>1195</v>
      </c>
      <c r="D32" s="14" t="s">
        <v>398</v>
      </c>
      <c r="E32" s="12" t="s">
        <v>350</v>
      </c>
      <c r="F32" s="12"/>
      <c r="G32" s="13">
        <v>5.55</v>
      </c>
      <c r="H32" s="13"/>
    </row>
    <row r="33" spans="1:8" ht="43.15" customHeight="1" x14ac:dyDescent="0.25">
      <c r="A33" s="67" t="s">
        <v>297</v>
      </c>
      <c r="B33" s="68" t="s">
        <v>296</v>
      </c>
      <c r="C33" s="91" t="s">
        <v>1197</v>
      </c>
      <c r="D33" s="91" t="s">
        <v>407</v>
      </c>
      <c r="E33" s="68" t="s">
        <v>350</v>
      </c>
      <c r="F33" s="68"/>
      <c r="G33" s="75">
        <v>5.53</v>
      </c>
      <c r="H33" s="75"/>
    </row>
    <row r="34" spans="1:8" ht="43.15" customHeight="1" x14ac:dyDescent="0.25">
      <c r="A34" s="46" t="s">
        <v>297</v>
      </c>
      <c r="B34" s="12" t="s">
        <v>58</v>
      </c>
      <c r="C34" s="14" t="s">
        <v>1194</v>
      </c>
      <c r="D34" s="14" t="s">
        <v>383</v>
      </c>
      <c r="E34" s="12" t="s">
        <v>350</v>
      </c>
      <c r="F34" s="12"/>
      <c r="G34" s="13">
        <v>5.5</v>
      </c>
      <c r="H34" s="75"/>
    </row>
    <row r="35" spans="1:8" ht="43.15" customHeight="1" x14ac:dyDescent="0.25">
      <c r="A35" s="67" t="s">
        <v>297</v>
      </c>
      <c r="B35" s="68" t="s">
        <v>288</v>
      </c>
      <c r="C35" s="91" t="s">
        <v>1190</v>
      </c>
      <c r="D35" s="91" t="s">
        <v>369</v>
      </c>
      <c r="E35" s="68" t="s">
        <v>350</v>
      </c>
      <c r="F35" s="68"/>
      <c r="G35" s="75">
        <v>5.46</v>
      </c>
      <c r="H35" s="13"/>
    </row>
    <row r="36" spans="1:8" ht="43.15" customHeight="1" x14ac:dyDescent="0.25">
      <c r="A36" s="46" t="s">
        <v>297</v>
      </c>
      <c r="B36" s="12" t="s">
        <v>63</v>
      </c>
      <c r="C36" s="14" t="s">
        <v>1195</v>
      </c>
      <c r="D36" s="14" t="s">
        <v>390</v>
      </c>
      <c r="E36" s="12" t="s">
        <v>350</v>
      </c>
      <c r="F36" s="12"/>
      <c r="G36" s="13">
        <v>5.45</v>
      </c>
      <c r="H36" s="75"/>
    </row>
    <row r="37" spans="1:8" ht="43.15" customHeight="1" x14ac:dyDescent="0.25">
      <c r="A37" s="67" t="s">
        <v>297</v>
      </c>
      <c r="B37" s="68" t="s">
        <v>40</v>
      </c>
      <c r="C37" s="91" t="s">
        <v>1197</v>
      </c>
      <c r="D37" s="91" t="s">
        <v>406</v>
      </c>
      <c r="E37" s="68" t="s">
        <v>350</v>
      </c>
      <c r="F37" s="68"/>
      <c r="G37" s="75">
        <v>5.33</v>
      </c>
      <c r="H37" s="13"/>
    </row>
    <row r="38" spans="1:8" ht="43.15" customHeight="1" x14ac:dyDescent="0.25">
      <c r="A38" s="46" t="s">
        <v>297</v>
      </c>
      <c r="B38" s="12" t="s">
        <v>743</v>
      </c>
      <c r="C38" s="14" t="s">
        <v>1195</v>
      </c>
      <c r="D38" s="14" t="s">
        <v>755</v>
      </c>
      <c r="E38" s="12" t="s">
        <v>350</v>
      </c>
      <c r="F38" s="12"/>
      <c r="G38" s="13">
        <v>5.19</v>
      </c>
      <c r="H38" s="75"/>
    </row>
    <row r="39" spans="1:8" ht="43.15" customHeight="1" x14ac:dyDescent="0.25">
      <c r="A39" s="67" t="s">
        <v>297</v>
      </c>
      <c r="B39" s="68" t="s">
        <v>286</v>
      </c>
      <c r="C39" s="91" t="s">
        <v>1190</v>
      </c>
      <c r="D39" s="91" t="s">
        <v>368</v>
      </c>
      <c r="E39" s="68" t="s">
        <v>350</v>
      </c>
      <c r="F39" s="68"/>
      <c r="G39" s="75">
        <v>5.18</v>
      </c>
      <c r="H39" s="75"/>
    </row>
    <row r="40" spans="1:8" ht="43.15" customHeight="1" x14ac:dyDescent="0.25">
      <c r="A40" s="46" t="s">
        <v>297</v>
      </c>
      <c r="B40" s="12" t="s">
        <v>75</v>
      </c>
      <c r="C40" s="14" t="s">
        <v>1190</v>
      </c>
      <c r="D40" s="14" t="s">
        <v>366</v>
      </c>
      <c r="E40" s="12" t="s">
        <v>350</v>
      </c>
      <c r="F40" s="12"/>
      <c r="G40" s="13">
        <v>5.14</v>
      </c>
      <c r="H40" s="13"/>
    </row>
    <row r="41" spans="1:8" ht="43.15" customHeight="1" x14ac:dyDescent="0.25">
      <c r="A41" s="67" t="s">
        <v>297</v>
      </c>
      <c r="B41" s="68" t="s">
        <v>66</v>
      </c>
      <c r="C41" s="91" t="s">
        <v>1195</v>
      </c>
      <c r="D41" s="91" t="s">
        <v>393</v>
      </c>
      <c r="E41" s="68" t="s">
        <v>350</v>
      </c>
      <c r="F41" s="68"/>
      <c r="G41" s="75">
        <v>5.0999999999999996</v>
      </c>
      <c r="H41" s="75"/>
    </row>
    <row r="42" spans="1:8" ht="43.15" customHeight="1" x14ac:dyDescent="0.25">
      <c r="A42" s="46" t="s">
        <v>297</v>
      </c>
      <c r="B42" s="12" t="s">
        <v>65</v>
      </c>
      <c r="C42" s="14" t="s">
        <v>1195</v>
      </c>
      <c r="D42" s="14" t="s">
        <v>392</v>
      </c>
      <c r="E42" s="12" t="s">
        <v>350</v>
      </c>
      <c r="F42" s="12"/>
      <c r="G42" s="13">
        <v>5.09</v>
      </c>
      <c r="H42" s="75"/>
    </row>
    <row r="43" spans="1:8" ht="43.15" customHeight="1" x14ac:dyDescent="0.25">
      <c r="A43" s="67" t="s">
        <v>297</v>
      </c>
      <c r="B43" s="68" t="s">
        <v>741</v>
      </c>
      <c r="C43" s="91" t="s">
        <v>1195</v>
      </c>
      <c r="D43" s="91" t="s">
        <v>753</v>
      </c>
      <c r="E43" s="68" t="s">
        <v>350</v>
      </c>
      <c r="F43" s="68"/>
      <c r="G43" s="75">
        <v>5.09</v>
      </c>
      <c r="H43" s="13"/>
    </row>
    <row r="44" spans="1:8" ht="43.15" customHeight="1" x14ac:dyDescent="0.25">
      <c r="A44" s="46" t="s">
        <v>297</v>
      </c>
      <c r="B44" s="12" t="s">
        <v>293</v>
      </c>
      <c r="C44" s="14" t="s">
        <v>1195</v>
      </c>
      <c r="D44" s="14" t="s">
        <v>396</v>
      </c>
      <c r="E44" s="12" t="s">
        <v>350</v>
      </c>
      <c r="F44" s="12"/>
      <c r="G44" s="13">
        <v>5.07</v>
      </c>
      <c r="H44" s="75"/>
    </row>
    <row r="45" spans="1:8" ht="43.15" customHeight="1" x14ac:dyDescent="0.25">
      <c r="A45" s="67" t="s">
        <v>297</v>
      </c>
      <c r="B45" s="68" t="s">
        <v>37</v>
      </c>
      <c r="C45" s="91" t="s">
        <v>1197</v>
      </c>
      <c r="D45" s="91" t="s">
        <v>404</v>
      </c>
      <c r="E45" s="68" t="s">
        <v>350</v>
      </c>
      <c r="F45" s="68"/>
      <c r="G45" s="75">
        <v>5.01</v>
      </c>
      <c r="H45" s="13"/>
    </row>
    <row r="46" spans="1:8" ht="43.15" customHeight="1" x14ac:dyDescent="0.25">
      <c r="A46" s="46" t="s">
        <v>297</v>
      </c>
      <c r="B46" s="12" t="s">
        <v>739</v>
      </c>
      <c r="C46" s="14" t="s">
        <v>1192</v>
      </c>
      <c r="D46" s="14" t="s">
        <v>751</v>
      </c>
      <c r="E46" s="12" t="s">
        <v>350</v>
      </c>
      <c r="F46" s="12"/>
      <c r="G46" s="13">
        <v>4.9400000000000004</v>
      </c>
      <c r="H46" s="75"/>
    </row>
    <row r="47" spans="1:8" ht="43.15" customHeight="1" x14ac:dyDescent="0.25">
      <c r="A47" s="67" t="s">
        <v>297</v>
      </c>
      <c r="B47" s="68" t="s">
        <v>70</v>
      </c>
      <c r="C47" s="91" t="s">
        <v>1195</v>
      </c>
      <c r="D47" s="91" t="s">
        <v>395</v>
      </c>
      <c r="E47" s="68" t="s">
        <v>350</v>
      </c>
      <c r="F47" s="68"/>
      <c r="G47" s="75">
        <v>4.92</v>
      </c>
      <c r="H47" s="75"/>
    </row>
    <row r="48" spans="1:8" ht="43.15" customHeight="1" x14ac:dyDescent="0.25">
      <c r="A48" s="46" t="s">
        <v>297</v>
      </c>
      <c r="B48" s="12" t="s">
        <v>35</v>
      </c>
      <c r="C48" s="14" t="s">
        <v>1197</v>
      </c>
      <c r="D48" s="14" t="s">
        <v>403</v>
      </c>
      <c r="E48" s="12" t="s">
        <v>350</v>
      </c>
      <c r="F48" s="12"/>
      <c r="G48" s="13">
        <v>4.88</v>
      </c>
      <c r="H48" s="13"/>
    </row>
    <row r="49" spans="1:8" ht="43.15" customHeight="1" x14ac:dyDescent="0.25">
      <c r="A49" s="67" t="s">
        <v>297</v>
      </c>
      <c r="B49" s="68" t="s">
        <v>301</v>
      </c>
      <c r="C49" s="91" t="s">
        <v>1192</v>
      </c>
      <c r="D49" s="91" t="s">
        <v>378</v>
      </c>
      <c r="E49" s="68" t="s">
        <v>350</v>
      </c>
      <c r="F49" s="68"/>
      <c r="G49" s="75">
        <v>4.8099999999999996</v>
      </c>
      <c r="H49" s="75"/>
    </row>
    <row r="50" spans="1:8" ht="43.15" customHeight="1" x14ac:dyDescent="0.25">
      <c r="A50" s="46" t="s">
        <v>297</v>
      </c>
      <c r="B50" s="12" t="s">
        <v>292</v>
      </c>
      <c r="C50" s="14" t="s">
        <v>1195</v>
      </c>
      <c r="D50" s="14" t="s">
        <v>388</v>
      </c>
      <c r="E50" s="12" t="s">
        <v>350</v>
      </c>
      <c r="F50" s="12"/>
      <c r="G50" s="13">
        <v>4.8</v>
      </c>
      <c r="H50" s="13"/>
    </row>
    <row r="51" spans="1:8" ht="43.15" customHeight="1" x14ac:dyDescent="0.25">
      <c r="A51" s="67" t="s">
        <v>297</v>
      </c>
      <c r="B51" s="68" t="s">
        <v>64</v>
      </c>
      <c r="C51" s="91" t="s">
        <v>1195</v>
      </c>
      <c r="D51" s="91" t="s">
        <v>391</v>
      </c>
      <c r="E51" s="68" t="s">
        <v>350</v>
      </c>
      <c r="F51" s="68"/>
      <c r="G51" s="75">
        <v>4.8</v>
      </c>
      <c r="H51" s="75"/>
    </row>
    <row r="52" spans="1:8" ht="43.15" customHeight="1" x14ac:dyDescent="0.25">
      <c r="A52" s="46" t="s">
        <v>297</v>
      </c>
      <c r="B52" s="12" t="s">
        <v>285</v>
      </c>
      <c r="C52" s="14" t="s">
        <v>1190</v>
      </c>
      <c r="D52" s="14" t="s">
        <v>367</v>
      </c>
      <c r="E52" s="12" t="s">
        <v>350</v>
      </c>
      <c r="F52" s="12"/>
      <c r="G52" s="13">
        <v>4.7300000000000004</v>
      </c>
      <c r="H52" s="13"/>
    </row>
    <row r="53" spans="1:8" ht="43.15" customHeight="1" x14ac:dyDescent="0.25">
      <c r="A53" s="67" t="s">
        <v>297</v>
      </c>
      <c r="B53" s="68" t="s">
        <v>737</v>
      </c>
      <c r="C53" s="91" t="s">
        <v>1190</v>
      </c>
      <c r="D53" s="91" t="s">
        <v>748</v>
      </c>
      <c r="E53" s="68" t="s">
        <v>350</v>
      </c>
      <c r="F53" s="68"/>
      <c r="G53" s="75">
        <v>4.6399999999999997</v>
      </c>
      <c r="H53" s="75"/>
    </row>
    <row r="54" spans="1:8" ht="43.15" customHeight="1" x14ac:dyDescent="0.25">
      <c r="A54" s="46" t="s">
        <v>297</v>
      </c>
      <c r="B54" s="12" t="s">
        <v>351</v>
      </c>
      <c r="C54" s="14" t="s">
        <v>1190</v>
      </c>
      <c r="D54" s="14" t="s">
        <v>370</v>
      </c>
      <c r="E54" s="12" t="s">
        <v>350</v>
      </c>
      <c r="F54" s="12"/>
      <c r="G54" s="13">
        <v>3.9649999999999999</v>
      </c>
      <c r="H54" s="13"/>
    </row>
    <row r="55" spans="1:8" ht="43.15" customHeight="1" x14ac:dyDescent="0.25">
      <c r="A55" s="67" t="s">
        <v>297</v>
      </c>
      <c r="B55" s="68" t="s">
        <v>290</v>
      </c>
      <c r="C55" s="91" t="s">
        <v>1193</v>
      </c>
      <c r="D55" s="91" t="s">
        <v>382</v>
      </c>
      <c r="E55" s="68" t="s">
        <v>350</v>
      </c>
      <c r="F55" s="68"/>
      <c r="G55" s="75">
        <v>3.81</v>
      </c>
      <c r="H55" s="75"/>
    </row>
    <row r="56" spans="1:8" ht="43.15" customHeight="1" x14ac:dyDescent="0.25">
      <c r="A56" s="46" t="s">
        <v>297</v>
      </c>
      <c r="B56" s="12" t="s">
        <v>38</v>
      </c>
      <c r="C56" s="14" t="s">
        <v>1190</v>
      </c>
      <c r="D56" s="14" t="s">
        <v>362</v>
      </c>
      <c r="E56" s="12" t="s">
        <v>350</v>
      </c>
      <c r="F56" s="12"/>
      <c r="G56" s="13">
        <v>3.7</v>
      </c>
      <c r="H56" s="13"/>
    </row>
    <row r="57" spans="1:8" ht="43.15" customHeight="1" x14ac:dyDescent="0.25">
      <c r="A57" s="67" t="s">
        <v>297</v>
      </c>
      <c r="B57" s="68" t="s">
        <v>43</v>
      </c>
      <c r="C57" s="91" t="s">
        <v>1190</v>
      </c>
      <c r="D57" s="91" t="s">
        <v>365</v>
      </c>
      <c r="E57" s="68" t="s">
        <v>350</v>
      </c>
      <c r="F57" s="68"/>
      <c r="G57" s="75">
        <v>3.58</v>
      </c>
      <c r="H57" s="75"/>
    </row>
    <row r="58" spans="1:8" ht="43.15" customHeight="1" x14ac:dyDescent="0.25">
      <c r="A58" s="46" t="s">
        <v>297</v>
      </c>
      <c r="B58" s="12" t="s">
        <v>56</v>
      </c>
      <c r="C58" s="14" t="s">
        <v>1193</v>
      </c>
      <c r="D58" s="14" t="s">
        <v>380</v>
      </c>
      <c r="E58" s="12" t="s">
        <v>350</v>
      </c>
      <c r="F58" s="12"/>
      <c r="G58" s="13">
        <v>3.58</v>
      </c>
      <c r="H58" s="13"/>
    </row>
    <row r="59" spans="1:8" ht="43.15" customHeight="1" x14ac:dyDescent="0.25">
      <c r="A59" s="67" t="s">
        <v>297</v>
      </c>
      <c r="B59" s="68" t="s">
        <v>54</v>
      </c>
      <c r="C59" s="91" t="s">
        <v>1192</v>
      </c>
      <c r="D59" s="91" t="s">
        <v>379</v>
      </c>
      <c r="E59" s="68" t="s">
        <v>350</v>
      </c>
      <c r="F59" s="68"/>
      <c r="G59" s="75">
        <v>3.51</v>
      </c>
      <c r="H59" s="75"/>
    </row>
    <row r="60" spans="1:8" ht="43.15" customHeight="1" x14ac:dyDescent="0.25">
      <c r="A60" s="46" t="s">
        <v>297</v>
      </c>
      <c r="B60" s="12" t="s">
        <v>59</v>
      </c>
      <c r="C60" s="14" t="s">
        <v>1194</v>
      </c>
      <c r="D60" s="14" t="s">
        <v>384</v>
      </c>
      <c r="E60" s="12" t="s">
        <v>350</v>
      </c>
      <c r="F60" s="12"/>
      <c r="G60" s="13">
        <v>3.47</v>
      </c>
      <c r="H60" s="13"/>
    </row>
    <row r="61" spans="1:8" ht="43.15" customHeight="1" x14ac:dyDescent="0.25">
      <c r="A61" s="67" t="s">
        <v>297</v>
      </c>
      <c r="B61" s="68" t="s">
        <v>36</v>
      </c>
      <c r="C61" s="91" t="s">
        <v>1190</v>
      </c>
      <c r="D61" s="91" t="s">
        <v>361</v>
      </c>
      <c r="E61" s="68" t="s">
        <v>350</v>
      </c>
      <c r="F61" s="68"/>
      <c r="G61" s="75">
        <v>3.38</v>
      </c>
      <c r="H61" s="75"/>
    </row>
    <row r="62" spans="1:8" ht="43.15" customHeight="1" x14ac:dyDescent="0.25">
      <c r="A62" s="46" t="s">
        <v>297</v>
      </c>
      <c r="B62" s="12" t="s">
        <v>284</v>
      </c>
      <c r="C62" s="14" t="s">
        <v>1198</v>
      </c>
      <c r="D62" s="14" t="s">
        <v>359</v>
      </c>
      <c r="E62" s="12" t="s">
        <v>345</v>
      </c>
      <c r="F62" s="12"/>
      <c r="G62" s="13">
        <v>18.18</v>
      </c>
      <c r="H62" s="75"/>
    </row>
    <row r="63" spans="1:8" ht="43.15" customHeight="1" x14ac:dyDescent="0.25">
      <c r="A63" s="67" t="s">
        <v>297</v>
      </c>
      <c r="B63" s="68" t="s">
        <v>28</v>
      </c>
      <c r="C63" s="91" t="s">
        <v>1198</v>
      </c>
      <c r="D63" s="91" t="s">
        <v>357</v>
      </c>
      <c r="E63" s="68" t="s">
        <v>345</v>
      </c>
      <c r="F63" s="68"/>
      <c r="G63" s="75">
        <v>18.02</v>
      </c>
      <c r="H63" s="13"/>
    </row>
    <row r="64" spans="1:8" ht="43.15" customHeight="1" x14ac:dyDescent="0.25">
      <c r="A64" s="46" t="s">
        <v>297</v>
      </c>
      <c r="B64" s="12" t="s">
        <v>30</v>
      </c>
      <c r="C64" s="14" t="s">
        <v>1198</v>
      </c>
      <c r="D64" s="14" t="s">
        <v>358</v>
      </c>
      <c r="E64" s="12" t="s">
        <v>345</v>
      </c>
      <c r="F64" s="12"/>
      <c r="G64" s="13">
        <v>16.5</v>
      </c>
      <c r="H64" s="13"/>
    </row>
    <row r="65" spans="1:8" ht="43.15" customHeight="1" x14ac:dyDescent="0.25">
      <c r="A65" s="67" t="s">
        <v>297</v>
      </c>
      <c r="B65" s="68" t="s">
        <v>24</v>
      </c>
      <c r="C65" s="91" t="s">
        <v>1198</v>
      </c>
      <c r="D65" s="91" t="s">
        <v>353</v>
      </c>
      <c r="E65" s="68" t="s">
        <v>345</v>
      </c>
      <c r="F65" s="68"/>
      <c r="G65" s="75">
        <v>9.8578947368421055</v>
      </c>
      <c r="H65" s="75"/>
    </row>
    <row r="66" spans="1:8" ht="43.15" customHeight="1" x14ac:dyDescent="0.25">
      <c r="A66" s="46" t="s">
        <v>297</v>
      </c>
      <c r="B66" s="12" t="s">
        <v>26</v>
      </c>
      <c r="C66" s="14" t="s">
        <v>1198</v>
      </c>
      <c r="D66" s="14" t="s">
        <v>355</v>
      </c>
      <c r="E66" s="12" t="s">
        <v>345</v>
      </c>
      <c r="F66" s="12"/>
      <c r="G66" s="13">
        <v>3.6139999999999999</v>
      </c>
      <c r="H66" s="13"/>
    </row>
    <row r="67" spans="1:8" ht="43.15" customHeight="1" x14ac:dyDescent="0.25">
      <c r="A67" s="67" t="s">
        <v>297</v>
      </c>
      <c r="B67" s="68" t="s">
        <v>25</v>
      </c>
      <c r="C67" s="91" t="s">
        <v>1198</v>
      </c>
      <c r="D67" s="91" t="s">
        <v>354</v>
      </c>
      <c r="E67" s="68" t="s">
        <v>345</v>
      </c>
      <c r="F67" s="68"/>
      <c r="G67" s="75">
        <v>3.3600000000000003</v>
      </c>
      <c r="H67" s="75"/>
    </row>
    <row r="68" spans="1:8" ht="43.15" customHeight="1" x14ac:dyDescent="0.25">
      <c r="A68" s="46" t="s">
        <v>297</v>
      </c>
      <c r="B68" s="12" t="s">
        <v>27</v>
      </c>
      <c r="C68" s="14" t="s">
        <v>1198</v>
      </c>
      <c r="D68" s="14" t="s">
        <v>356</v>
      </c>
      <c r="E68" s="12" t="s">
        <v>345</v>
      </c>
      <c r="F68" s="12"/>
      <c r="G68" s="13">
        <v>3.3600000000000003</v>
      </c>
      <c r="H68" s="13"/>
    </row>
    <row r="69" spans="1:8" ht="43.15" customHeight="1" x14ac:dyDescent="0.25">
      <c r="A69" s="67" t="s">
        <v>297</v>
      </c>
      <c r="B69" s="68" t="s">
        <v>734</v>
      </c>
      <c r="C69" s="91" t="s">
        <v>1198</v>
      </c>
      <c r="D69" s="91" t="s">
        <v>744</v>
      </c>
      <c r="E69" s="68" t="s">
        <v>345</v>
      </c>
      <c r="F69" s="68"/>
      <c r="G69" s="75">
        <v>2.5720000000000001</v>
      </c>
      <c r="H69" s="75"/>
    </row>
    <row r="70" spans="1:8" ht="43.15" customHeight="1" x14ac:dyDescent="0.25">
      <c r="A70" s="46" t="s">
        <v>297</v>
      </c>
      <c r="B70" s="12" t="s">
        <v>735</v>
      </c>
      <c r="C70" s="14" t="s">
        <v>1198</v>
      </c>
      <c r="D70" s="14" t="s">
        <v>745</v>
      </c>
      <c r="E70" s="12" t="s">
        <v>345</v>
      </c>
      <c r="F70" s="12"/>
      <c r="G70" s="13">
        <v>2.5720000000000001</v>
      </c>
      <c r="H70" s="13"/>
    </row>
    <row r="71" spans="1:8" ht="43.15" customHeight="1" x14ac:dyDescent="0.25">
      <c r="A71" s="67" t="s">
        <v>863</v>
      </c>
      <c r="B71" s="68" t="s">
        <v>79</v>
      </c>
      <c r="C71" s="91" t="s">
        <v>1185</v>
      </c>
      <c r="D71" s="91" t="s">
        <v>869</v>
      </c>
      <c r="E71" s="68" t="s">
        <v>409</v>
      </c>
      <c r="F71" s="68"/>
      <c r="G71" s="75">
        <v>17.239999999999998</v>
      </c>
      <c r="H71" s="13"/>
    </row>
    <row r="72" spans="1:8" ht="43.15" customHeight="1" x14ac:dyDescent="0.25">
      <c r="A72" s="46" t="s">
        <v>863</v>
      </c>
      <c r="B72" s="12" t="s">
        <v>870</v>
      </c>
      <c r="C72" s="14" t="s">
        <v>1185</v>
      </c>
      <c r="D72" s="14" t="s">
        <v>871</v>
      </c>
      <c r="E72" s="12" t="s">
        <v>409</v>
      </c>
      <c r="F72" s="12"/>
      <c r="G72" s="13">
        <v>8.59</v>
      </c>
      <c r="H72" s="75"/>
    </row>
    <row r="73" spans="1:8" ht="43.15" customHeight="1" x14ac:dyDescent="0.25">
      <c r="A73" s="67" t="s">
        <v>863</v>
      </c>
      <c r="B73" s="68" t="s">
        <v>77</v>
      </c>
      <c r="C73" s="91" t="s">
        <v>1185</v>
      </c>
      <c r="D73" s="91" t="s">
        <v>872</v>
      </c>
      <c r="E73" s="68" t="s">
        <v>409</v>
      </c>
      <c r="F73" s="68"/>
      <c r="G73" s="75">
        <v>5.87</v>
      </c>
      <c r="H73" s="13"/>
    </row>
    <row r="74" spans="1:8" ht="43.15" customHeight="1" x14ac:dyDescent="0.25">
      <c r="A74" s="46" t="s">
        <v>863</v>
      </c>
      <c r="B74" s="12" t="s">
        <v>78</v>
      </c>
      <c r="C74" s="14" t="s">
        <v>1185</v>
      </c>
      <c r="D74" s="14" t="s">
        <v>873</v>
      </c>
      <c r="E74" s="12" t="s">
        <v>409</v>
      </c>
      <c r="F74" s="12"/>
      <c r="G74" s="13">
        <v>5.87</v>
      </c>
      <c r="H74" s="75"/>
    </row>
    <row r="75" spans="1:8" ht="43.15" customHeight="1" x14ac:dyDescent="0.25">
      <c r="A75" s="67" t="s">
        <v>863</v>
      </c>
      <c r="B75" s="68" t="s">
        <v>864</v>
      </c>
      <c r="C75" s="91" t="s">
        <v>1185</v>
      </c>
      <c r="D75" s="91" t="s">
        <v>865</v>
      </c>
      <c r="E75" s="68" t="s">
        <v>1187</v>
      </c>
      <c r="F75" s="68"/>
      <c r="G75" s="75">
        <v>7.5</v>
      </c>
      <c r="H75" s="13"/>
    </row>
    <row r="76" spans="1:8" ht="43.15" customHeight="1" x14ac:dyDescent="0.25">
      <c r="A76" s="46" t="s">
        <v>863</v>
      </c>
      <c r="B76" s="12" t="s">
        <v>866</v>
      </c>
      <c r="C76" s="14" t="s">
        <v>1185</v>
      </c>
      <c r="D76" s="14" t="s">
        <v>757</v>
      </c>
      <c r="E76" s="12" t="s">
        <v>1187</v>
      </c>
      <c r="F76" s="12"/>
      <c r="G76" s="13">
        <v>6.95</v>
      </c>
      <c r="H76" s="75"/>
    </row>
    <row r="77" spans="1:8" ht="43.15" customHeight="1" x14ac:dyDescent="0.25">
      <c r="A77" s="67" t="s">
        <v>863</v>
      </c>
      <c r="B77" s="68" t="s">
        <v>867</v>
      </c>
      <c r="C77" s="91" t="s">
        <v>1185</v>
      </c>
      <c r="D77" s="91" t="s">
        <v>868</v>
      </c>
      <c r="E77" s="68" t="s">
        <v>1187</v>
      </c>
      <c r="F77" s="68"/>
      <c r="G77" s="75">
        <v>4.6749999999999998</v>
      </c>
      <c r="H77" s="13"/>
    </row>
    <row r="78" spans="1:8" ht="43.15" customHeight="1" x14ac:dyDescent="0.25">
      <c r="A78" s="46" t="s">
        <v>863</v>
      </c>
      <c r="B78" s="12" t="s">
        <v>885</v>
      </c>
      <c r="C78" s="14" t="s">
        <v>1185</v>
      </c>
      <c r="D78" s="14" t="s">
        <v>886</v>
      </c>
      <c r="E78" s="12" t="s">
        <v>1187</v>
      </c>
      <c r="F78" s="12"/>
      <c r="G78" s="13">
        <v>8.89</v>
      </c>
      <c r="H78" s="75"/>
    </row>
    <row r="79" spans="1:8" ht="43.15" customHeight="1" x14ac:dyDescent="0.25">
      <c r="A79" s="67" t="s">
        <v>863</v>
      </c>
      <c r="B79" s="68" t="s">
        <v>874</v>
      </c>
      <c r="C79" s="91" t="s">
        <v>1185</v>
      </c>
      <c r="D79" s="91" t="s">
        <v>875</v>
      </c>
      <c r="E79" s="68" t="s">
        <v>309</v>
      </c>
      <c r="F79" s="68"/>
      <c r="G79" s="75">
        <v>5.556</v>
      </c>
      <c r="H79" s="13"/>
    </row>
    <row r="80" spans="1:8" ht="43.15" customHeight="1" x14ac:dyDescent="0.25">
      <c r="A80" s="46" t="s">
        <v>863</v>
      </c>
      <c r="B80" s="12" t="s">
        <v>81</v>
      </c>
      <c r="C80" s="14" t="s">
        <v>1185</v>
      </c>
      <c r="D80" s="14" t="s">
        <v>876</v>
      </c>
      <c r="E80" s="12" t="s">
        <v>309</v>
      </c>
      <c r="F80" s="12"/>
      <c r="G80" s="13">
        <v>7.5714285714285712</v>
      </c>
      <c r="H80" s="75"/>
    </row>
    <row r="81" spans="1:8" ht="43.15" customHeight="1" x14ac:dyDescent="0.25">
      <c r="A81" s="67" t="s">
        <v>863</v>
      </c>
      <c r="B81" s="68" t="s">
        <v>877</v>
      </c>
      <c r="C81" s="91" t="s">
        <v>1185</v>
      </c>
      <c r="D81" s="91" t="s">
        <v>878</v>
      </c>
      <c r="E81" s="68" t="s">
        <v>309</v>
      </c>
      <c r="F81" s="68"/>
      <c r="G81" s="75">
        <v>4.3719999999999999</v>
      </c>
      <c r="H81" s="13"/>
    </row>
    <row r="82" spans="1:8" ht="43.15" customHeight="1" x14ac:dyDescent="0.25">
      <c r="A82" s="46" t="s">
        <v>863</v>
      </c>
      <c r="B82" s="12" t="s">
        <v>879</v>
      </c>
      <c r="C82" s="14" t="s">
        <v>1185</v>
      </c>
      <c r="D82" s="14" t="s">
        <v>880</v>
      </c>
      <c r="E82" s="12" t="s">
        <v>309</v>
      </c>
      <c r="F82" s="12"/>
      <c r="G82" s="13">
        <v>3.8759999999999999</v>
      </c>
      <c r="H82" s="75"/>
    </row>
    <row r="83" spans="1:8" ht="43.15" customHeight="1" x14ac:dyDescent="0.25">
      <c r="A83" s="67" t="s">
        <v>863</v>
      </c>
      <c r="B83" s="68" t="s">
        <v>881</v>
      </c>
      <c r="C83" s="91" t="s">
        <v>1185</v>
      </c>
      <c r="D83" s="91" t="s">
        <v>882</v>
      </c>
      <c r="E83" s="68" t="s">
        <v>309</v>
      </c>
      <c r="F83" s="68"/>
      <c r="G83" s="75">
        <v>5.5266666666666664</v>
      </c>
      <c r="H83" s="13"/>
    </row>
    <row r="84" spans="1:8" ht="43.15" customHeight="1" x14ac:dyDescent="0.25">
      <c r="A84" s="46" t="s">
        <v>863</v>
      </c>
      <c r="B84" s="12" t="s">
        <v>93</v>
      </c>
      <c r="C84" s="14" t="s">
        <v>1185</v>
      </c>
      <c r="D84" s="14" t="s">
        <v>883</v>
      </c>
      <c r="E84" s="12" t="s">
        <v>309</v>
      </c>
      <c r="F84" s="12"/>
      <c r="G84" s="13">
        <v>1.99</v>
      </c>
      <c r="H84" s="75"/>
    </row>
    <row r="85" spans="1:8" ht="43.15" customHeight="1" x14ac:dyDescent="0.25">
      <c r="A85" s="67" t="s">
        <v>863</v>
      </c>
      <c r="B85" s="68" t="s">
        <v>884</v>
      </c>
      <c r="C85" s="91" t="s">
        <v>1185</v>
      </c>
      <c r="D85" s="91" t="s">
        <v>758</v>
      </c>
      <c r="E85" s="68" t="s">
        <v>349</v>
      </c>
      <c r="F85" s="68"/>
      <c r="G85" s="75">
        <v>0.38</v>
      </c>
      <c r="H85" s="13"/>
    </row>
    <row r="86" spans="1:8" ht="43.15" customHeight="1" x14ac:dyDescent="0.25">
      <c r="A86" s="46" t="s">
        <v>863</v>
      </c>
      <c r="B86" s="12" t="s">
        <v>887</v>
      </c>
      <c r="C86" s="14" t="s">
        <v>1185</v>
      </c>
      <c r="D86" s="14" t="s">
        <v>888</v>
      </c>
      <c r="E86" s="12" t="s">
        <v>343</v>
      </c>
      <c r="F86" s="12"/>
      <c r="G86" s="13">
        <v>0.98</v>
      </c>
      <c r="H86" s="75"/>
    </row>
    <row r="87" spans="1:8" ht="43.15" customHeight="1" x14ac:dyDescent="0.25">
      <c r="A87" s="67" t="s">
        <v>863</v>
      </c>
      <c r="B87" s="68" t="s">
        <v>889</v>
      </c>
      <c r="C87" s="91" t="s">
        <v>1185</v>
      </c>
      <c r="D87" s="91" t="s">
        <v>408</v>
      </c>
      <c r="E87" s="68" t="s">
        <v>343</v>
      </c>
      <c r="F87" s="68"/>
      <c r="G87" s="75">
        <v>0.9</v>
      </c>
      <c r="H87" s="13"/>
    </row>
  </sheetData>
  <autoFilter ref="A2:H80" xr:uid="{00000000-0009-0000-0000-00000F000000}"/>
  <phoneticPr fontId="19" type="noConversion"/>
  <pageMargins left="0.7" right="0.7" top="0.75" bottom="0.75" header="0.3" footer="0.3"/>
  <pageSetup paperSize="9" scale="33" orientation="portrait" r:id="rId1"/>
  <rowBreaks count="1" manualBreakCount="1">
    <brk id="40" max="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Q45"/>
  <sheetViews>
    <sheetView view="pageBreakPreview" topLeftCell="A4" zoomScale="70" zoomScaleNormal="85" zoomScaleSheetLayoutView="70" workbookViewId="0">
      <selection activeCell="F7" sqref="F7"/>
    </sheetView>
  </sheetViews>
  <sheetFormatPr baseColWidth="10" defaultRowHeight="15" x14ac:dyDescent="0.25"/>
  <cols>
    <col min="1" max="1" width="30.5703125" style="94" bestFit="1" customWidth="1"/>
    <col min="2" max="2" width="19.7109375" bestFit="1" customWidth="1"/>
    <col min="3" max="3" width="17.42578125" bestFit="1" customWidth="1"/>
    <col min="4" max="4" width="75.85546875" bestFit="1" customWidth="1"/>
    <col min="5" max="5" width="30.7109375" bestFit="1" customWidth="1"/>
    <col min="6" max="6" width="15.7109375" bestFit="1" customWidth="1"/>
    <col min="7" max="7" width="12.85546875" customWidth="1"/>
    <col min="8" max="8" width="21.5703125" hidden="1" customWidth="1"/>
    <col min="9" max="9" width="16" bestFit="1" customWidth="1"/>
    <col min="10" max="10" width="8.7109375" bestFit="1" customWidth="1"/>
    <col min="11" max="11" width="6.7109375" bestFit="1" customWidth="1"/>
    <col min="12" max="12" width="47.42578125" bestFit="1" customWidth="1"/>
    <col min="13" max="13" width="8.28515625" bestFit="1" customWidth="1"/>
    <col min="15" max="15" width="14.85546875" bestFit="1" customWidth="1"/>
  </cols>
  <sheetData>
    <row r="1" spans="1:8" ht="20.25" x14ac:dyDescent="0.3">
      <c r="A1" s="76" t="s">
        <v>283</v>
      </c>
    </row>
    <row r="2" spans="1:8" ht="18" x14ac:dyDescent="0.25">
      <c r="A2" s="95" t="s">
        <v>20</v>
      </c>
      <c r="B2" s="8" t="s">
        <v>21</v>
      </c>
      <c r="C2" s="55" t="s">
        <v>22</v>
      </c>
      <c r="D2" s="55" t="s">
        <v>13</v>
      </c>
      <c r="E2" s="70" t="s">
        <v>7</v>
      </c>
      <c r="F2" s="70" t="s">
        <v>5</v>
      </c>
      <c r="G2" s="56" t="s">
        <v>8</v>
      </c>
      <c r="H2" s="24" t="s">
        <v>6</v>
      </c>
    </row>
    <row r="3" spans="1:8" ht="25.9" customHeight="1" x14ac:dyDescent="0.25">
      <c r="A3" s="47" t="s">
        <v>340</v>
      </c>
      <c r="B3" s="12">
        <v>400125</v>
      </c>
      <c r="C3" s="46" t="s">
        <v>732</v>
      </c>
      <c r="D3" s="47" t="s">
        <v>341</v>
      </c>
      <c r="E3" s="46" t="s">
        <v>309</v>
      </c>
      <c r="F3" s="45"/>
      <c r="G3" s="74">
        <v>10.050000000000001</v>
      </c>
      <c r="H3" s="73"/>
    </row>
    <row r="4" spans="1:8" ht="25.9" customHeight="1" x14ac:dyDescent="0.3">
      <c r="A4" s="69" t="s">
        <v>340</v>
      </c>
      <c r="B4" s="68">
        <v>400167</v>
      </c>
      <c r="C4" s="67" t="s">
        <v>732</v>
      </c>
      <c r="D4" s="69" t="s">
        <v>703</v>
      </c>
      <c r="E4" s="67" t="s">
        <v>309</v>
      </c>
      <c r="F4" s="77"/>
      <c r="G4" s="73">
        <v>17.100000000000001</v>
      </c>
      <c r="H4" s="73"/>
    </row>
    <row r="5" spans="1:8" ht="25.9" customHeight="1" x14ac:dyDescent="0.25">
      <c r="A5" s="47" t="s">
        <v>340</v>
      </c>
      <c r="B5" s="12">
        <v>400244</v>
      </c>
      <c r="C5" s="46" t="s">
        <v>732</v>
      </c>
      <c r="D5" s="47" t="s">
        <v>702</v>
      </c>
      <c r="E5" s="46" t="s">
        <v>309</v>
      </c>
      <c r="F5" s="45"/>
      <c r="G5" s="74">
        <v>17.100000000000001</v>
      </c>
      <c r="H5" s="74"/>
    </row>
    <row r="6" spans="1:8" ht="25.9" customHeight="1" x14ac:dyDescent="0.3">
      <c r="A6" s="69" t="s">
        <v>340</v>
      </c>
      <c r="B6" s="68">
        <v>401228</v>
      </c>
      <c r="C6" s="67" t="s">
        <v>732</v>
      </c>
      <c r="D6" s="69" t="s">
        <v>342</v>
      </c>
      <c r="E6" s="67" t="s">
        <v>309</v>
      </c>
      <c r="F6" s="77"/>
      <c r="G6" s="73">
        <v>17.398</v>
      </c>
      <c r="H6" s="73"/>
    </row>
    <row r="7" spans="1:8" ht="25.9" customHeight="1" x14ac:dyDescent="0.25">
      <c r="A7" s="47" t="s">
        <v>340</v>
      </c>
      <c r="B7" s="12">
        <v>401274</v>
      </c>
      <c r="C7" s="46" t="s">
        <v>732</v>
      </c>
      <c r="D7" s="47" t="s">
        <v>704</v>
      </c>
      <c r="E7" s="46" t="s">
        <v>316</v>
      </c>
      <c r="F7" s="45"/>
      <c r="G7" s="74">
        <v>0.24299999999999999</v>
      </c>
      <c r="H7" s="74"/>
    </row>
    <row r="8" spans="1:8" ht="25.9" customHeight="1" x14ac:dyDescent="0.3">
      <c r="A8" s="69" t="s">
        <v>340</v>
      </c>
      <c r="B8" s="68">
        <v>401871</v>
      </c>
      <c r="C8" s="67" t="s">
        <v>732</v>
      </c>
      <c r="D8" s="69" t="s">
        <v>722</v>
      </c>
      <c r="E8" s="67" t="s">
        <v>309</v>
      </c>
      <c r="F8" s="77"/>
      <c r="G8" s="73">
        <v>2.38</v>
      </c>
      <c r="H8" s="73"/>
    </row>
    <row r="9" spans="1:8" ht="25.9" customHeight="1" x14ac:dyDescent="0.25">
      <c r="A9" s="47" t="s">
        <v>340</v>
      </c>
      <c r="B9" s="12">
        <v>402320</v>
      </c>
      <c r="C9" s="46" t="s">
        <v>732</v>
      </c>
      <c r="D9" s="47" t="s">
        <v>710</v>
      </c>
      <c r="E9" s="46" t="s">
        <v>349</v>
      </c>
      <c r="F9" s="45"/>
      <c r="G9" s="74">
        <v>0.24679999999999999</v>
      </c>
      <c r="H9" s="74"/>
    </row>
    <row r="10" spans="1:8" ht="25.9" customHeight="1" x14ac:dyDescent="0.3">
      <c r="A10" s="69" t="s">
        <v>340</v>
      </c>
      <c r="B10" s="68">
        <v>402324</v>
      </c>
      <c r="C10" s="67" t="s">
        <v>732</v>
      </c>
      <c r="D10" s="69" t="s">
        <v>711</v>
      </c>
      <c r="E10" s="67" t="s">
        <v>349</v>
      </c>
      <c r="F10" s="77"/>
      <c r="G10" s="73">
        <v>0.24679999999999999</v>
      </c>
      <c r="H10" s="73"/>
    </row>
    <row r="11" spans="1:8" ht="25.9" customHeight="1" x14ac:dyDescent="0.25">
      <c r="A11" s="47" t="s">
        <v>340</v>
      </c>
      <c r="B11" s="12">
        <v>402325</v>
      </c>
      <c r="C11" s="46" t="s">
        <v>732</v>
      </c>
      <c r="D11" s="47" t="s">
        <v>712</v>
      </c>
      <c r="E11" s="46" t="s">
        <v>349</v>
      </c>
      <c r="F11" s="45"/>
      <c r="G11" s="74">
        <v>0.24679999999999999</v>
      </c>
      <c r="H11" s="74"/>
    </row>
    <row r="12" spans="1:8" ht="25.9" customHeight="1" x14ac:dyDescent="0.3">
      <c r="A12" s="69" t="s">
        <v>340</v>
      </c>
      <c r="B12" s="68">
        <v>402346</v>
      </c>
      <c r="C12" s="67" t="s">
        <v>732</v>
      </c>
      <c r="D12" s="69" t="s">
        <v>713</v>
      </c>
      <c r="E12" s="67" t="s">
        <v>349</v>
      </c>
      <c r="F12" s="77"/>
      <c r="G12" s="73">
        <v>0.24679999999999999</v>
      </c>
      <c r="H12" s="73"/>
    </row>
    <row r="13" spans="1:8" ht="25.9" customHeight="1" x14ac:dyDescent="0.25">
      <c r="A13" s="47" t="s">
        <v>340</v>
      </c>
      <c r="B13" s="12">
        <v>403024</v>
      </c>
      <c r="C13" s="46" t="s">
        <v>732</v>
      </c>
      <c r="D13" s="47" t="s">
        <v>704</v>
      </c>
      <c r="E13" s="46" t="s">
        <v>349</v>
      </c>
      <c r="F13" s="45"/>
      <c r="G13" s="74">
        <v>0.24600000000000002</v>
      </c>
      <c r="H13" s="73"/>
    </row>
    <row r="14" spans="1:8" ht="25.9" customHeight="1" x14ac:dyDescent="0.3">
      <c r="A14" s="69" t="s">
        <v>340</v>
      </c>
      <c r="B14" s="68">
        <v>403116</v>
      </c>
      <c r="C14" s="67" t="s">
        <v>732</v>
      </c>
      <c r="D14" s="69" t="s">
        <v>709</v>
      </c>
      <c r="E14" s="67" t="s">
        <v>316</v>
      </c>
      <c r="F14" s="77"/>
      <c r="G14" s="73">
        <v>1.22</v>
      </c>
      <c r="H14" s="73"/>
    </row>
    <row r="15" spans="1:8" ht="25.9" customHeight="1" x14ac:dyDescent="0.25">
      <c r="A15" s="47" t="s">
        <v>340</v>
      </c>
      <c r="B15" s="12">
        <v>403127</v>
      </c>
      <c r="C15" s="46" t="s">
        <v>732</v>
      </c>
      <c r="D15" s="47" t="s">
        <v>714</v>
      </c>
      <c r="E15" s="46" t="s">
        <v>349</v>
      </c>
      <c r="F15" s="45"/>
      <c r="G15" s="74">
        <v>0.24679999999999999</v>
      </c>
      <c r="H15" s="74"/>
    </row>
    <row r="16" spans="1:8" ht="25.9" customHeight="1" x14ac:dyDescent="0.3">
      <c r="A16" s="69" t="s">
        <v>340</v>
      </c>
      <c r="B16" s="68">
        <v>403284</v>
      </c>
      <c r="C16" s="67" t="s">
        <v>732</v>
      </c>
      <c r="D16" s="69" t="s">
        <v>344</v>
      </c>
      <c r="E16" s="67" t="s">
        <v>345</v>
      </c>
      <c r="F16" s="77"/>
      <c r="G16" s="73">
        <v>5.8</v>
      </c>
      <c r="H16" s="74"/>
    </row>
    <row r="17" spans="1:8" ht="25.9" customHeight="1" x14ac:dyDescent="0.25">
      <c r="A17" s="47" t="s">
        <v>340</v>
      </c>
      <c r="B17" s="12">
        <v>403664</v>
      </c>
      <c r="C17" s="46" t="s">
        <v>732</v>
      </c>
      <c r="D17" s="47" t="s">
        <v>708</v>
      </c>
      <c r="E17" s="46" t="s">
        <v>349</v>
      </c>
      <c r="F17" s="45"/>
      <c r="G17" s="74">
        <v>0.24600000000000002</v>
      </c>
      <c r="H17" s="73"/>
    </row>
    <row r="18" spans="1:8" ht="25.9" customHeight="1" x14ac:dyDescent="0.3">
      <c r="A18" s="69" t="s">
        <v>340</v>
      </c>
      <c r="B18" s="68">
        <v>403665</v>
      </c>
      <c r="C18" s="67" t="s">
        <v>732</v>
      </c>
      <c r="D18" s="69" t="s">
        <v>708</v>
      </c>
      <c r="E18" s="67" t="s">
        <v>316</v>
      </c>
      <c r="F18" s="77"/>
      <c r="G18" s="73">
        <v>0.24299999999999999</v>
      </c>
      <c r="H18" s="74"/>
    </row>
    <row r="19" spans="1:8" ht="25.9" customHeight="1" x14ac:dyDescent="0.25">
      <c r="A19" s="47" t="s">
        <v>340</v>
      </c>
      <c r="B19" s="12">
        <v>403674</v>
      </c>
      <c r="C19" s="46" t="s">
        <v>732</v>
      </c>
      <c r="D19" s="47" t="s">
        <v>705</v>
      </c>
      <c r="E19" s="46" t="s">
        <v>316</v>
      </c>
      <c r="F19" s="45"/>
      <c r="G19" s="74">
        <v>0.316</v>
      </c>
      <c r="H19" s="74"/>
    </row>
    <row r="20" spans="1:8" ht="25.9" customHeight="1" x14ac:dyDescent="0.3">
      <c r="A20" s="69" t="s">
        <v>340</v>
      </c>
      <c r="B20" s="68">
        <v>403850</v>
      </c>
      <c r="C20" s="67" t="s">
        <v>732</v>
      </c>
      <c r="D20" s="69" t="s">
        <v>346</v>
      </c>
      <c r="E20" s="67" t="s">
        <v>309</v>
      </c>
      <c r="F20" s="77"/>
      <c r="G20" s="73">
        <v>5.6571428571428575</v>
      </c>
      <c r="H20" s="73"/>
    </row>
    <row r="21" spans="1:8" ht="25.9" customHeight="1" x14ac:dyDescent="0.25">
      <c r="A21" s="47" t="s">
        <v>340</v>
      </c>
      <c r="B21" s="12">
        <v>420144</v>
      </c>
      <c r="C21" s="46" t="s">
        <v>732</v>
      </c>
      <c r="D21" s="47" t="s">
        <v>347</v>
      </c>
      <c r="E21" s="46" t="s">
        <v>309</v>
      </c>
      <c r="F21" s="45"/>
      <c r="G21" s="74">
        <v>17.166666666666668</v>
      </c>
      <c r="H21" s="74"/>
    </row>
    <row r="22" spans="1:8" ht="25.9" customHeight="1" x14ac:dyDescent="0.3">
      <c r="A22" s="69" t="s">
        <v>340</v>
      </c>
      <c r="B22" s="68">
        <v>420154</v>
      </c>
      <c r="C22" s="67" t="s">
        <v>732</v>
      </c>
      <c r="D22" s="69" t="s">
        <v>348</v>
      </c>
      <c r="E22" s="67" t="s">
        <v>309</v>
      </c>
      <c r="F22" s="77"/>
      <c r="G22" s="73">
        <v>21.083333333333336</v>
      </c>
      <c r="H22" s="73"/>
    </row>
    <row r="23" spans="1:8" ht="25.9" customHeight="1" x14ac:dyDescent="0.25">
      <c r="A23" s="47" t="s">
        <v>340</v>
      </c>
      <c r="B23" s="12">
        <v>420276</v>
      </c>
      <c r="C23" s="46" t="s">
        <v>732</v>
      </c>
      <c r="D23" s="47" t="s">
        <v>729</v>
      </c>
      <c r="E23" s="46" t="s">
        <v>349</v>
      </c>
      <c r="F23" s="45"/>
      <c r="G23" s="74">
        <v>0.14199999999999999</v>
      </c>
      <c r="H23" s="74"/>
    </row>
    <row r="24" spans="1:8" ht="25.9" customHeight="1" x14ac:dyDescent="0.3">
      <c r="A24" s="69" t="s">
        <v>340</v>
      </c>
      <c r="B24" s="68">
        <v>420277</v>
      </c>
      <c r="C24" s="67" t="s">
        <v>732</v>
      </c>
      <c r="D24" s="69" t="s">
        <v>726</v>
      </c>
      <c r="E24" s="67" t="s">
        <v>349</v>
      </c>
      <c r="F24" s="77"/>
      <c r="G24" s="73">
        <v>0.14199999999999999</v>
      </c>
      <c r="H24" s="73"/>
    </row>
    <row r="25" spans="1:8" ht="25.9" customHeight="1" x14ac:dyDescent="0.25">
      <c r="A25" s="47" t="s">
        <v>340</v>
      </c>
      <c r="B25" s="12">
        <v>420278</v>
      </c>
      <c r="C25" s="46" t="s">
        <v>732</v>
      </c>
      <c r="D25" s="47" t="s">
        <v>724</v>
      </c>
      <c r="E25" s="46" t="s">
        <v>349</v>
      </c>
      <c r="F25" s="45"/>
      <c r="G25" s="74">
        <v>0.14199999999999999</v>
      </c>
      <c r="H25" s="73"/>
    </row>
    <row r="26" spans="1:8" ht="25.9" customHeight="1" x14ac:dyDescent="0.3">
      <c r="A26" s="69" t="s">
        <v>340</v>
      </c>
      <c r="B26" s="68">
        <v>420279</v>
      </c>
      <c r="C26" s="67" t="s">
        <v>732</v>
      </c>
      <c r="D26" s="69" t="s">
        <v>727</v>
      </c>
      <c r="E26" s="67" t="s">
        <v>349</v>
      </c>
      <c r="F26" s="77"/>
      <c r="G26" s="73">
        <v>0.14199999999999999</v>
      </c>
      <c r="H26" s="74"/>
    </row>
    <row r="27" spans="1:8" ht="25.9" customHeight="1" x14ac:dyDescent="0.25">
      <c r="A27" s="47" t="s">
        <v>340</v>
      </c>
      <c r="B27" s="12">
        <v>420280</v>
      </c>
      <c r="C27" s="46" t="s">
        <v>732</v>
      </c>
      <c r="D27" s="47" t="s">
        <v>725</v>
      </c>
      <c r="E27" s="46" t="s">
        <v>349</v>
      </c>
      <c r="F27" s="45"/>
      <c r="G27" s="74">
        <v>0.14199999999999999</v>
      </c>
      <c r="H27" s="74"/>
    </row>
    <row r="28" spans="1:8" ht="25.9" customHeight="1" x14ac:dyDescent="0.3">
      <c r="A28" s="69" t="s">
        <v>340</v>
      </c>
      <c r="B28" s="68">
        <v>420281</v>
      </c>
      <c r="C28" s="67" t="s">
        <v>732</v>
      </c>
      <c r="D28" s="69" t="s">
        <v>730</v>
      </c>
      <c r="E28" s="67" t="s">
        <v>349</v>
      </c>
      <c r="F28" s="77"/>
      <c r="G28" s="73">
        <v>0.14199999999999999</v>
      </c>
      <c r="H28" s="73"/>
    </row>
    <row r="29" spans="1:8" ht="25.9" customHeight="1" x14ac:dyDescent="0.25">
      <c r="A29" s="47" t="s">
        <v>340</v>
      </c>
      <c r="B29" s="12">
        <v>420282</v>
      </c>
      <c r="C29" s="46" t="s">
        <v>732</v>
      </c>
      <c r="D29" s="47" t="s">
        <v>728</v>
      </c>
      <c r="E29" s="46" t="s">
        <v>349</v>
      </c>
      <c r="F29" s="45"/>
      <c r="G29" s="74">
        <v>0.14199999999999999</v>
      </c>
      <c r="H29" s="73"/>
    </row>
    <row r="30" spans="1:8" ht="25.9" customHeight="1" x14ac:dyDescent="0.3">
      <c r="A30" s="69" t="s">
        <v>340</v>
      </c>
      <c r="B30" s="68">
        <v>420283</v>
      </c>
      <c r="C30" s="67" t="s">
        <v>732</v>
      </c>
      <c r="D30" s="69" t="s">
        <v>723</v>
      </c>
      <c r="E30" s="67" t="s">
        <v>349</v>
      </c>
      <c r="F30" s="77"/>
      <c r="G30" s="73">
        <v>0.14199999999999999</v>
      </c>
      <c r="H30" s="74"/>
    </row>
    <row r="31" spans="1:8" ht="25.9" customHeight="1" x14ac:dyDescent="0.25">
      <c r="A31" s="47" t="s">
        <v>340</v>
      </c>
      <c r="B31" s="12">
        <v>420572</v>
      </c>
      <c r="C31" s="46" t="s">
        <v>732</v>
      </c>
      <c r="D31" s="47" t="s">
        <v>719</v>
      </c>
      <c r="E31" s="46" t="s">
        <v>349</v>
      </c>
      <c r="F31" s="45"/>
      <c r="G31" s="74">
        <v>0.14599999999999999</v>
      </c>
      <c r="H31" s="74"/>
    </row>
    <row r="32" spans="1:8" ht="25.9" customHeight="1" x14ac:dyDescent="0.3">
      <c r="A32" s="69" t="s">
        <v>340</v>
      </c>
      <c r="B32" s="68">
        <v>420573</v>
      </c>
      <c r="C32" s="67" t="s">
        <v>732</v>
      </c>
      <c r="D32" s="69" t="s">
        <v>715</v>
      </c>
      <c r="E32" s="67" t="s">
        <v>349</v>
      </c>
      <c r="F32" s="77"/>
      <c r="G32" s="73">
        <v>0.14599999999999999</v>
      </c>
      <c r="H32" s="74"/>
    </row>
    <row r="33" spans="1:17" ht="25.9" customHeight="1" x14ac:dyDescent="0.25">
      <c r="A33" s="47" t="s">
        <v>340</v>
      </c>
      <c r="B33" s="12">
        <v>420574</v>
      </c>
      <c r="C33" s="46" t="s">
        <v>732</v>
      </c>
      <c r="D33" s="47" t="s">
        <v>716</v>
      </c>
      <c r="E33" s="46" t="s">
        <v>349</v>
      </c>
      <c r="F33" s="45"/>
      <c r="G33" s="74">
        <v>0.14599999999999999</v>
      </c>
      <c r="H33" s="73"/>
    </row>
    <row r="34" spans="1:17" ht="25.9" customHeight="1" x14ac:dyDescent="0.3">
      <c r="A34" s="69" t="s">
        <v>340</v>
      </c>
      <c r="B34" s="68">
        <v>420575</v>
      </c>
      <c r="C34" s="67" t="s">
        <v>732</v>
      </c>
      <c r="D34" s="69" t="s">
        <v>717</v>
      </c>
      <c r="E34" s="67" t="s">
        <v>349</v>
      </c>
      <c r="F34" s="77"/>
      <c r="G34" s="73">
        <v>0.14599999999999999</v>
      </c>
      <c r="H34" s="74"/>
    </row>
    <row r="35" spans="1:17" ht="25.9" customHeight="1" x14ac:dyDescent="0.25">
      <c r="A35" s="47" t="s">
        <v>340</v>
      </c>
      <c r="B35" s="12">
        <v>420576</v>
      </c>
      <c r="C35" s="46" t="s">
        <v>732</v>
      </c>
      <c r="D35" s="47" t="s">
        <v>718</v>
      </c>
      <c r="E35" s="46" t="s">
        <v>349</v>
      </c>
      <c r="F35" s="45"/>
      <c r="G35" s="74">
        <v>0.14599999999999999</v>
      </c>
      <c r="H35" s="73"/>
    </row>
    <row r="36" spans="1:17" ht="25.9" customHeight="1" x14ac:dyDescent="0.3">
      <c r="A36" s="69" t="s">
        <v>340</v>
      </c>
      <c r="B36" s="68">
        <v>420577</v>
      </c>
      <c r="C36" s="67" t="s">
        <v>732</v>
      </c>
      <c r="D36" s="69" t="s">
        <v>720</v>
      </c>
      <c r="E36" s="67" t="s">
        <v>349</v>
      </c>
      <c r="F36" s="77"/>
      <c r="G36" s="73">
        <v>0.14599999999999999</v>
      </c>
      <c r="H36" s="73"/>
    </row>
    <row r="37" spans="1:17" ht="25.9" customHeight="1" x14ac:dyDescent="0.25">
      <c r="A37" s="47" t="s">
        <v>340</v>
      </c>
      <c r="B37" s="12">
        <v>420706</v>
      </c>
      <c r="C37" s="46" t="s">
        <v>732</v>
      </c>
      <c r="D37" s="47" t="s">
        <v>721</v>
      </c>
      <c r="E37" s="46" t="s">
        <v>345</v>
      </c>
      <c r="F37" s="45"/>
      <c r="G37" s="74">
        <v>10.3</v>
      </c>
      <c r="H37" s="74"/>
    </row>
    <row r="38" spans="1:17" ht="25.9" customHeight="1" x14ac:dyDescent="0.3">
      <c r="A38" s="69" t="s">
        <v>340</v>
      </c>
      <c r="B38" s="68">
        <v>420750</v>
      </c>
      <c r="C38" s="67" t="s">
        <v>732</v>
      </c>
      <c r="D38" s="69" t="s">
        <v>707</v>
      </c>
      <c r="E38" s="67" t="s">
        <v>316</v>
      </c>
      <c r="F38" s="77"/>
      <c r="G38" s="73">
        <v>0.316</v>
      </c>
      <c r="H38" s="74"/>
    </row>
    <row r="39" spans="1:17" ht="25.9" customHeight="1" x14ac:dyDescent="0.25">
      <c r="A39" s="47" t="s">
        <v>340</v>
      </c>
      <c r="B39" s="12">
        <v>420824</v>
      </c>
      <c r="C39" s="46" t="s">
        <v>732</v>
      </c>
      <c r="D39" s="47" t="s">
        <v>706</v>
      </c>
      <c r="E39" s="46" t="s">
        <v>316</v>
      </c>
      <c r="F39" s="45"/>
      <c r="G39" s="74">
        <v>0.316</v>
      </c>
      <c r="H39" s="73"/>
    </row>
    <row r="40" spans="1:17" ht="25.9" customHeight="1" x14ac:dyDescent="0.25">
      <c r="A40" s="47"/>
      <c r="B40" s="12"/>
      <c r="C40" s="46"/>
      <c r="D40" s="47"/>
      <c r="E40" s="46"/>
      <c r="F40" s="45"/>
      <c r="G40" s="74"/>
      <c r="H40" s="73"/>
    </row>
    <row r="41" spans="1:17" ht="25.9" customHeight="1" x14ac:dyDescent="0.25">
      <c r="A41" s="47"/>
      <c r="B41" s="12"/>
      <c r="C41" s="46"/>
      <c r="D41" s="47"/>
      <c r="E41" s="46"/>
      <c r="F41" s="45"/>
      <c r="G41" s="74"/>
      <c r="H41" s="74"/>
      <c r="Q41">
        <f t="shared" ref="Q41:Q45" si="0">+J41-B41</f>
        <v>0</v>
      </c>
    </row>
    <row r="42" spans="1:17" ht="25.9" customHeight="1" x14ac:dyDescent="0.3">
      <c r="A42" s="69"/>
      <c r="B42" s="68"/>
      <c r="C42" s="67"/>
      <c r="D42" s="69"/>
      <c r="E42" s="67"/>
      <c r="F42" s="77"/>
      <c r="G42" s="73"/>
      <c r="H42" s="73"/>
      <c r="Q42">
        <f t="shared" si="0"/>
        <v>0</v>
      </c>
    </row>
    <row r="43" spans="1:17" ht="25.9" customHeight="1" x14ac:dyDescent="0.25">
      <c r="A43" s="47"/>
      <c r="B43" s="12"/>
      <c r="C43" s="46"/>
      <c r="D43" s="47"/>
      <c r="E43" s="46"/>
      <c r="F43" s="45"/>
      <c r="G43" s="74"/>
      <c r="H43" s="74"/>
      <c r="Q43">
        <f t="shared" si="0"/>
        <v>0</v>
      </c>
    </row>
    <row r="44" spans="1:17" ht="25.9" customHeight="1" x14ac:dyDescent="0.3">
      <c r="A44" s="69"/>
      <c r="B44" s="68"/>
      <c r="C44" s="67"/>
      <c r="D44" s="69"/>
      <c r="E44" s="67"/>
      <c r="F44" s="77"/>
      <c r="G44" s="73"/>
      <c r="H44" s="73"/>
      <c r="Q44">
        <f t="shared" si="0"/>
        <v>0</v>
      </c>
    </row>
    <row r="45" spans="1:17" ht="25.9" customHeight="1" x14ac:dyDescent="0.25">
      <c r="A45" s="47"/>
      <c r="B45" s="12"/>
      <c r="C45" s="46"/>
      <c r="D45" s="47"/>
      <c r="E45" s="46"/>
      <c r="F45" s="45"/>
      <c r="G45" s="74"/>
      <c r="H45" s="74"/>
      <c r="Q45">
        <f t="shared" si="0"/>
        <v>0</v>
      </c>
    </row>
  </sheetData>
  <autoFilter ref="A2:H45" xr:uid="{00000000-0009-0000-0000-000010000000}">
    <sortState xmlns:xlrd2="http://schemas.microsoft.com/office/spreadsheetml/2017/richdata2" ref="A3:H45">
      <sortCondition ref="B2:B45"/>
    </sortState>
  </autoFilter>
  <sortState xmlns:xlrd2="http://schemas.microsoft.com/office/spreadsheetml/2017/richdata2" ref="I3:O36">
    <sortCondition ref="J3:J36"/>
  </sortState>
  <pageMargins left="0.25" right="0.25" top="0.75" bottom="0.75" header="0.3" footer="0.3"/>
  <pageSetup paperSize="9" scale="4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>
    <tabColor rgb="FF00B0F0"/>
    <pageSetUpPr fitToPage="1"/>
  </sheetPr>
  <dimension ref="A1:I388"/>
  <sheetViews>
    <sheetView showGridLines="0" view="pageBreakPreview" zoomScale="85" zoomScaleNormal="85" zoomScaleSheetLayoutView="85" workbookViewId="0">
      <pane ySplit="15" topLeftCell="A149" activePane="bottomLeft" state="frozen"/>
      <selection activeCell="F453" sqref="F17:F453"/>
      <selection pane="bottomLeft" activeCell="G161" sqref="G161"/>
    </sheetView>
  </sheetViews>
  <sheetFormatPr baseColWidth="10" defaultColWidth="11.42578125" defaultRowHeight="15" x14ac:dyDescent="0.25"/>
  <cols>
    <col min="1" max="1" width="24.5703125" style="6" bestFit="1" customWidth="1"/>
    <col min="2" max="2" width="18.85546875" style="40" hidden="1" customWidth="1"/>
    <col min="3" max="3" width="45.42578125" style="6" hidden="1" customWidth="1"/>
    <col min="4" max="4" width="67.85546875" style="43" customWidth="1"/>
    <col min="5" max="5" width="37.140625" style="6" bestFit="1" customWidth="1"/>
    <col min="6" max="6" width="17" bestFit="1" customWidth="1"/>
    <col min="7" max="7" width="18.42578125" style="2" bestFit="1" customWidth="1"/>
    <col min="8" max="8" width="29.42578125" style="4" bestFit="1" customWidth="1"/>
    <col min="9" max="9" width="15.140625" style="4" customWidth="1"/>
    <col min="10" max="16384" width="11.42578125" style="2"/>
  </cols>
  <sheetData>
    <row r="1" spans="1:9" ht="18.75" thickBot="1" x14ac:dyDescent="0.25">
      <c r="A1" s="1" t="s">
        <v>19</v>
      </c>
      <c r="B1" s="148"/>
      <c r="C1" s="148"/>
      <c r="D1" s="148"/>
      <c r="E1" s="157" t="s">
        <v>11</v>
      </c>
      <c r="F1" s="158"/>
      <c r="G1" s="155" t="s">
        <v>10</v>
      </c>
      <c r="H1" s="156"/>
      <c r="I1" s="2"/>
    </row>
    <row r="2" spans="1:9" ht="49.5" x14ac:dyDescent="0.25">
      <c r="A2" s="23"/>
      <c r="D2" s="124" t="s">
        <v>23</v>
      </c>
      <c r="E2" s="16"/>
      <c r="F2" s="18"/>
      <c r="G2" s="20"/>
      <c r="H2" s="29"/>
      <c r="I2" s="2"/>
    </row>
    <row r="3" spans="1:9" ht="18" x14ac:dyDescent="0.25">
      <c r="A3" s="23"/>
      <c r="D3" s="39"/>
      <c r="E3" s="28"/>
      <c r="F3" s="18"/>
      <c r="G3" s="20"/>
      <c r="H3" s="29"/>
      <c r="I3" s="2"/>
    </row>
    <row r="4" spans="1:9" ht="18" x14ac:dyDescent="0.25">
      <c r="A4" s="23"/>
      <c r="D4" s="39"/>
      <c r="E4" s="16"/>
      <c r="F4" s="18"/>
      <c r="G4" s="20"/>
      <c r="H4" s="29"/>
      <c r="I4" s="2"/>
    </row>
    <row r="5" spans="1:9" ht="18" customHeight="1" x14ac:dyDescent="0.25">
      <c r="A5" s="23"/>
      <c r="E5" s="23"/>
      <c r="F5" s="26"/>
      <c r="G5" s="20"/>
      <c r="H5" s="29"/>
      <c r="I5" s="2"/>
    </row>
    <row r="6" spans="1:9" ht="20.25" customHeight="1" x14ac:dyDescent="0.25">
      <c r="A6" s="23"/>
      <c r="E6" s="149" t="s">
        <v>12</v>
      </c>
      <c r="F6" s="150"/>
      <c r="G6" s="20"/>
      <c r="H6" s="29"/>
      <c r="I6" s="2"/>
    </row>
    <row r="7" spans="1:9" ht="18" x14ac:dyDescent="0.25">
      <c r="A7" s="23"/>
      <c r="E7" s="149"/>
      <c r="F7" s="150"/>
      <c r="G7" s="20"/>
      <c r="H7" s="29"/>
      <c r="I7" s="2"/>
    </row>
    <row r="8" spans="1:9" ht="18" x14ac:dyDescent="0.25">
      <c r="A8" s="23"/>
      <c r="E8" s="149"/>
      <c r="F8" s="150"/>
      <c r="G8" s="20"/>
      <c r="H8" s="29"/>
      <c r="I8" s="2"/>
    </row>
    <row r="9" spans="1:9" ht="18.75" thickBot="1" x14ac:dyDescent="0.3">
      <c r="A9" s="23"/>
      <c r="E9" s="16"/>
      <c r="F9" s="18"/>
      <c r="G9" s="20"/>
      <c r="H9" s="29"/>
      <c r="I9" s="2"/>
    </row>
    <row r="10" spans="1:9" ht="16.5" customHeight="1" x14ac:dyDescent="0.25">
      <c r="A10" s="23"/>
      <c r="E10" s="81" t="s">
        <v>18</v>
      </c>
      <c r="F10" s="42"/>
      <c r="G10" s="20"/>
      <c r="H10" s="29"/>
      <c r="I10" s="2"/>
    </row>
    <row r="11" spans="1:9" ht="16.5" customHeight="1" x14ac:dyDescent="0.25">
      <c r="A11" s="23"/>
      <c r="E11" s="151">
        <f>SUM(Tableau2[[#Headers],[#Data],[VALORISATION]])</f>
        <v>4817.7229668201135</v>
      </c>
      <c r="F11" s="152"/>
      <c r="G11" s="20"/>
      <c r="H11" s="29"/>
      <c r="I11" s="2"/>
    </row>
    <row r="12" spans="1:9" ht="16.5" customHeight="1" x14ac:dyDescent="0.25">
      <c r="A12" s="23"/>
      <c r="E12" s="151"/>
      <c r="F12" s="152"/>
      <c r="G12" s="20"/>
      <c r="H12" s="29"/>
      <c r="I12" s="2"/>
    </row>
    <row r="13" spans="1:9" ht="16.5" customHeight="1" thickBot="1" x14ac:dyDescent="0.3">
      <c r="A13" s="23"/>
      <c r="E13" s="153"/>
      <c r="F13" s="154"/>
      <c r="G13" s="21"/>
      <c r="H13" s="30"/>
      <c r="I13" s="2"/>
    </row>
    <row r="14" spans="1:9" ht="15" hidden="1" customHeight="1" thickBot="1" x14ac:dyDescent="0.2">
      <c r="A14" s="8" t="s">
        <v>20</v>
      </c>
      <c r="B14" s="8" t="s">
        <v>21</v>
      </c>
      <c r="C14" s="9" t="s">
        <v>22</v>
      </c>
      <c r="D14" s="44"/>
      <c r="E14" s="27" t="s">
        <v>2</v>
      </c>
      <c r="F14" s="2"/>
      <c r="G14" s="5" t="s">
        <v>16</v>
      </c>
      <c r="H14" s="5"/>
      <c r="I14" s="2"/>
    </row>
    <row r="15" spans="1:9" ht="18" x14ac:dyDescent="0.2">
      <c r="A15" s="117" t="s">
        <v>20</v>
      </c>
      <c r="B15" s="118" t="s">
        <v>21</v>
      </c>
      <c r="C15" s="119" t="s">
        <v>22</v>
      </c>
      <c r="D15" s="119" t="s">
        <v>13</v>
      </c>
      <c r="E15" s="120" t="s">
        <v>7</v>
      </c>
      <c r="F15" s="121" t="s">
        <v>5</v>
      </c>
      <c r="G15" s="122" t="s">
        <v>8</v>
      </c>
      <c r="H15" s="122" t="s">
        <v>6</v>
      </c>
      <c r="I15" s="2"/>
    </row>
    <row r="16" spans="1:9" ht="18" hidden="1" x14ac:dyDescent="0.25">
      <c r="A16" s="46" t="s">
        <v>731</v>
      </c>
      <c r="B16" s="12">
        <v>1200001039</v>
      </c>
      <c r="C16" s="46" t="s">
        <v>415</v>
      </c>
      <c r="D16" s="47" t="s">
        <v>665</v>
      </c>
      <c r="E16" s="46" t="s">
        <v>350</v>
      </c>
      <c r="F16" s="45"/>
      <c r="G16" s="115">
        <v>141.18</v>
      </c>
      <c r="H16" s="115">
        <f>+Tableau2[[#This Row],[QUANTITE]]*Tableau2[[#This Row],[TARIF HT]]</f>
        <v>0</v>
      </c>
      <c r="I16" s="2"/>
    </row>
    <row r="17" spans="1:9" ht="18" hidden="1" x14ac:dyDescent="0.25">
      <c r="A17" s="46" t="s">
        <v>731</v>
      </c>
      <c r="B17" s="12">
        <v>1200001457</v>
      </c>
      <c r="C17" s="46" t="s">
        <v>415</v>
      </c>
      <c r="D17" s="47" t="s">
        <v>696</v>
      </c>
      <c r="E17" s="46" t="s">
        <v>350</v>
      </c>
      <c r="F17" s="45"/>
      <c r="G17" s="116">
        <v>114.514</v>
      </c>
      <c r="H17" s="116">
        <f>+Tableau2[[#This Row],[QUANTITE]]*Tableau2[[#This Row],[TARIF HT]]</f>
        <v>0</v>
      </c>
      <c r="I17" s="2"/>
    </row>
    <row r="18" spans="1:9" ht="18" hidden="1" x14ac:dyDescent="0.25">
      <c r="A18" s="46" t="s">
        <v>731</v>
      </c>
      <c r="B18" s="12">
        <v>1200001489</v>
      </c>
      <c r="C18" s="46" t="s">
        <v>415</v>
      </c>
      <c r="D18" s="47" t="s">
        <v>650</v>
      </c>
      <c r="E18" s="46" t="s">
        <v>350</v>
      </c>
      <c r="F18" s="45"/>
      <c r="G18" s="116">
        <v>83.066000000000003</v>
      </c>
      <c r="H18" s="116">
        <f>+Tableau2[[#This Row],[QUANTITE]]*Tableau2[[#This Row],[TARIF HT]]</f>
        <v>0</v>
      </c>
      <c r="I18" s="2"/>
    </row>
    <row r="19" spans="1:9" ht="18" hidden="1" x14ac:dyDescent="0.25">
      <c r="A19" s="46" t="s">
        <v>731</v>
      </c>
      <c r="B19" s="12">
        <v>1200001470</v>
      </c>
      <c r="C19" s="46" t="s">
        <v>415</v>
      </c>
      <c r="D19" s="47" t="s">
        <v>1200</v>
      </c>
      <c r="E19" s="46" t="s">
        <v>350</v>
      </c>
      <c r="F19" s="45"/>
      <c r="G19" s="115">
        <v>82.847999999999999</v>
      </c>
      <c r="H19" s="115">
        <f>+Tableau2[[#This Row],[QUANTITE]]*Tableau2[[#This Row],[TARIF HT]]</f>
        <v>0</v>
      </c>
      <c r="I19" s="2"/>
    </row>
    <row r="20" spans="1:9" ht="18" hidden="1" x14ac:dyDescent="0.25">
      <c r="A20" s="46" t="s">
        <v>731</v>
      </c>
      <c r="B20" s="12">
        <v>1200001040</v>
      </c>
      <c r="C20" s="46" t="s">
        <v>415</v>
      </c>
      <c r="D20" s="47" t="s">
        <v>1201</v>
      </c>
      <c r="E20" s="46" t="s">
        <v>350</v>
      </c>
      <c r="F20" s="45"/>
      <c r="G20" s="115">
        <v>55.241</v>
      </c>
      <c r="H20" s="115">
        <f>+Tableau2[[#This Row],[QUANTITE]]*Tableau2[[#This Row],[TARIF HT]]</f>
        <v>0</v>
      </c>
      <c r="I20" s="2"/>
    </row>
    <row r="21" spans="1:9" ht="18" hidden="1" x14ac:dyDescent="0.25">
      <c r="A21" s="46" t="s">
        <v>731</v>
      </c>
      <c r="B21" s="12">
        <v>1200001469</v>
      </c>
      <c r="C21" s="46" t="s">
        <v>415</v>
      </c>
      <c r="D21" s="47" t="s">
        <v>1202</v>
      </c>
      <c r="E21" s="46" t="s">
        <v>350</v>
      </c>
      <c r="F21" s="45"/>
      <c r="G21" s="115">
        <v>35.658999999999999</v>
      </c>
      <c r="H21" s="115">
        <f>+Tableau2[[#This Row],[QUANTITE]]*Tableau2[[#This Row],[TARIF HT]]</f>
        <v>0</v>
      </c>
      <c r="I21" s="2"/>
    </row>
    <row r="22" spans="1:9" ht="18" hidden="1" x14ac:dyDescent="0.25">
      <c r="A22" s="46" t="s">
        <v>731</v>
      </c>
      <c r="B22" s="12">
        <v>1200001138</v>
      </c>
      <c r="C22" s="46" t="s">
        <v>415</v>
      </c>
      <c r="D22" s="47" t="s">
        <v>668</v>
      </c>
      <c r="E22" s="46" t="s">
        <v>350</v>
      </c>
      <c r="F22" s="45"/>
      <c r="G22" s="115">
        <v>35.094000000000001</v>
      </c>
      <c r="H22" s="115">
        <f>+Tableau2[[#This Row],[QUANTITE]]*Tableau2[[#This Row],[TARIF HT]]</f>
        <v>0</v>
      </c>
      <c r="I22" s="2"/>
    </row>
    <row r="23" spans="1:9" ht="18" hidden="1" x14ac:dyDescent="0.25">
      <c r="A23" s="46" t="s">
        <v>731</v>
      </c>
      <c r="B23" s="12">
        <v>1200050132</v>
      </c>
      <c r="C23" s="46" t="s">
        <v>415</v>
      </c>
      <c r="D23" s="47" t="s">
        <v>687</v>
      </c>
      <c r="E23" s="46" t="s">
        <v>350</v>
      </c>
      <c r="F23" s="45"/>
      <c r="G23" s="115">
        <v>28.640999999999998</v>
      </c>
      <c r="H23" s="115">
        <f>+Tableau2[[#This Row],[QUANTITE]]*Tableau2[[#This Row],[TARIF HT]]</f>
        <v>0</v>
      </c>
      <c r="I23" s="2"/>
    </row>
    <row r="24" spans="1:9" ht="18" hidden="1" x14ac:dyDescent="0.25">
      <c r="A24" s="46" t="s">
        <v>731</v>
      </c>
      <c r="B24" s="12">
        <v>1200001070</v>
      </c>
      <c r="C24" s="46" t="s">
        <v>415</v>
      </c>
      <c r="D24" s="47" t="s">
        <v>1203</v>
      </c>
      <c r="E24" s="46" t="s">
        <v>350</v>
      </c>
      <c r="F24" s="45"/>
      <c r="G24" s="116">
        <v>28.4</v>
      </c>
      <c r="H24" s="116">
        <f>+Tableau2[[#This Row],[QUANTITE]]*Tableau2[[#This Row],[TARIF HT]]</f>
        <v>0</v>
      </c>
      <c r="I24" s="2"/>
    </row>
    <row r="25" spans="1:9" ht="18" hidden="1" x14ac:dyDescent="0.25">
      <c r="A25" s="46" t="s">
        <v>731</v>
      </c>
      <c r="B25" s="12">
        <v>1200000972</v>
      </c>
      <c r="C25" s="46" t="s">
        <v>415</v>
      </c>
      <c r="D25" s="47" t="s">
        <v>698</v>
      </c>
      <c r="E25" s="46" t="s">
        <v>350</v>
      </c>
      <c r="F25" s="45"/>
      <c r="G25" s="115">
        <v>27.814</v>
      </c>
      <c r="H25" s="115">
        <f>+Tableau2[[#This Row],[QUANTITE]]*Tableau2[[#This Row],[TARIF HT]]</f>
        <v>0</v>
      </c>
      <c r="I25" s="2"/>
    </row>
    <row r="26" spans="1:9" ht="18" hidden="1" x14ac:dyDescent="0.25">
      <c r="A26" s="46" t="s">
        <v>731</v>
      </c>
      <c r="B26" s="12">
        <v>1200001987</v>
      </c>
      <c r="C26" s="46" t="s">
        <v>415</v>
      </c>
      <c r="D26" s="47" t="s">
        <v>1204</v>
      </c>
      <c r="E26" s="46" t="s">
        <v>350</v>
      </c>
      <c r="F26" s="45"/>
      <c r="G26" s="115">
        <v>27.001000000000001</v>
      </c>
      <c r="H26" s="115">
        <f>+Tableau2[[#This Row],[QUANTITE]]*Tableau2[[#This Row],[TARIF HT]]</f>
        <v>0</v>
      </c>
      <c r="I26" s="2"/>
    </row>
    <row r="27" spans="1:9" ht="18" hidden="1" x14ac:dyDescent="0.25">
      <c r="A27" s="46" t="s">
        <v>731</v>
      </c>
      <c r="B27" s="12">
        <v>1800007733</v>
      </c>
      <c r="C27" s="46" t="s">
        <v>415</v>
      </c>
      <c r="D27" s="47" t="s">
        <v>1205</v>
      </c>
      <c r="E27" s="46" t="s">
        <v>350</v>
      </c>
      <c r="F27" s="45"/>
      <c r="G27" s="115">
        <v>26.245000000000001</v>
      </c>
      <c r="H27" s="115">
        <f>+Tableau2[[#This Row],[QUANTITE]]*Tableau2[[#This Row],[TARIF HT]]</f>
        <v>0</v>
      </c>
      <c r="I27" s="2"/>
    </row>
    <row r="28" spans="1:9" ht="18" hidden="1" x14ac:dyDescent="0.25">
      <c r="A28" s="46" t="s">
        <v>731</v>
      </c>
      <c r="B28" s="12">
        <v>1800023400</v>
      </c>
      <c r="C28" s="46" t="s">
        <v>415</v>
      </c>
      <c r="D28" s="47" t="s">
        <v>685</v>
      </c>
      <c r="E28" s="46" t="s">
        <v>350</v>
      </c>
      <c r="F28" s="45"/>
      <c r="G28" s="116">
        <v>25.661999999999999</v>
      </c>
      <c r="H28" s="116">
        <f>+Tableau2[[#This Row],[QUANTITE]]*Tableau2[[#This Row],[TARIF HT]]</f>
        <v>0</v>
      </c>
      <c r="I28" s="2"/>
    </row>
    <row r="29" spans="1:9" ht="18" hidden="1" x14ac:dyDescent="0.25">
      <c r="A29" s="46" t="s">
        <v>731</v>
      </c>
      <c r="B29" s="12">
        <v>1200021573</v>
      </c>
      <c r="C29" s="46" t="s">
        <v>415</v>
      </c>
      <c r="D29" s="47" t="s">
        <v>670</v>
      </c>
      <c r="E29" s="46" t="s">
        <v>350</v>
      </c>
      <c r="F29" s="45"/>
      <c r="G29" s="115">
        <v>25.131</v>
      </c>
      <c r="H29" s="115">
        <f>+Tableau2[[#This Row],[QUANTITE]]*Tableau2[[#This Row],[TARIF HT]]</f>
        <v>0</v>
      </c>
      <c r="I29" s="2"/>
    </row>
    <row r="30" spans="1:9" ht="18" hidden="1" x14ac:dyDescent="0.25">
      <c r="A30" s="46" t="s">
        <v>731</v>
      </c>
      <c r="B30" s="12">
        <v>1200001330</v>
      </c>
      <c r="C30" s="46" t="s">
        <v>415</v>
      </c>
      <c r="D30" s="47" t="s">
        <v>663</v>
      </c>
      <c r="E30" s="46" t="s">
        <v>350</v>
      </c>
      <c r="F30" s="45"/>
      <c r="G30" s="115">
        <v>24.257000000000001</v>
      </c>
      <c r="H30" s="115">
        <f>+Tableau2[[#This Row],[QUANTITE]]*Tableau2[[#This Row],[TARIF HT]]</f>
        <v>0</v>
      </c>
      <c r="I30" s="2"/>
    </row>
    <row r="31" spans="1:9" ht="18" hidden="1" x14ac:dyDescent="0.25">
      <c r="A31" s="46" t="s">
        <v>731</v>
      </c>
      <c r="B31" s="12">
        <v>1200001412</v>
      </c>
      <c r="C31" s="46" t="s">
        <v>415</v>
      </c>
      <c r="D31" s="47" t="s">
        <v>686</v>
      </c>
      <c r="E31" s="46" t="s">
        <v>350</v>
      </c>
      <c r="F31" s="45"/>
      <c r="G31" s="115">
        <v>23.867000000000001</v>
      </c>
      <c r="H31" s="115">
        <f>+Tableau2[[#This Row],[QUANTITE]]*Tableau2[[#This Row],[TARIF HT]]</f>
        <v>0</v>
      </c>
      <c r="I31" s="2"/>
    </row>
    <row r="32" spans="1:9" ht="18" hidden="1" x14ac:dyDescent="0.25">
      <c r="A32" s="46" t="s">
        <v>731</v>
      </c>
      <c r="B32" s="12">
        <v>1200001349</v>
      </c>
      <c r="C32" s="46" t="s">
        <v>415</v>
      </c>
      <c r="D32" s="47" t="s">
        <v>671</v>
      </c>
      <c r="E32" s="46" t="s">
        <v>350</v>
      </c>
      <c r="F32" s="45"/>
      <c r="G32" s="116">
        <v>20.204000000000001</v>
      </c>
      <c r="H32" s="116">
        <f>+Tableau2[[#This Row],[QUANTITE]]*Tableau2[[#This Row],[TARIF HT]]</f>
        <v>0</v>
      </c>
      <c r="I32" s="2"/>
    </row>
    <row r="33" spans="1:9" ht="18" hidden="1" x14ac:dyDescent="0.25">
      <c r="A33" s="46" t="s">
        <v>731</v>
      </c>
      <c r="B33" s="12">
        <v>1200001450</v>
      </c>
      <c r="C33" s="46" t="s">
        <v>415</v>
      </c>
      <c r="D33" s="47" t="s">
        <v>695</v>
      </c>
      <c r="E33" s="46" t="s">
        <v>350</v>
      </c>
      <c r="F33" s="45"/>
      <c r="G33" s="115">
        <v>19.393000000000001</v>
      </c>
      <c r="H33" s="115">
        <f>+Tableau2[[#This Row],[QUANTITE]]*Tableau2[[#This Row],[TARIF HT]]</f>
        <v>0</v>
      </c>
      <c r="I33" s="2"/>
    </row>
    <row r="34" spans="1:9" ht="18" hidden="1" x14ac:dyDescent="0.25">
      <c r="A34" s="46" t="s">
        <v>731</v>
      </c>
      <c r="B34" s="12">
        <v>1200001324</v>
      </c>
      <c r="C34" s="46" t="s">
        <v>415</v>
      </c>
      <c r="D34" s="47" t="s">
        <v>694</v>
      </c>
      <c r="E34" s="46" t="s">
        <v>350</v>
      </c>
      <c r="F34" s="45"/>
      <c r="G34" s="115">
        <v>19.263000000000002</v>
      </c>
      <c r="H34" s="115">
        <f>+Tableau2[[#This Row],[QUANTITE]]*Tableau2[[#This Row],[TARIF HT]]</f>
        <v>0</v>
      </c>
      <c r="I34" s="2"/>
    </row>
    <row r="35" spans="1:9" ht="18" hidden="1" x14ac:dyDescent="0.25">
      <c r="A35" s="46" t="s">
        <v>731</v>
      </c>
      <c r="B35" s="12">
        <v>1200001453</v>
      </c>
      <c r="C35" s="46" t="s">
        <v>415</v>
      </c>
      <c r="D35" s="47" t="s">
        <v>697</v>
      </c>
      <c r="E35" s="46" t="s">
        <v>350</v>
      </c>
      <c r="F35" s="45"/>
      <c r="G35" s="116">
        <v>18.866</v>
      </c>
      <c r="H35" s="116">
        <f>+Tableau2[[#This Row],[QUANTITE]]*Tableau2[[#This Row],[TARIF HT]]</f>
        <v>0</v>
      </c>
      <c r="I35" s="2"/>
    </row>
    <row r="36" spans="1:9" ht="18" hidden="1" x14ac:dyDescent="0.25">
      <c r="A36" s="46" t="s">
        <v>731</v>
      </c>
      <c r="B36" s="12">
        <v>1200001485</v>
      </c>
      <c r="C36" s="46" t="s">
        <v>415</v>
      </c>
      <c r="D36" s="47" t="s">
        <v>649</v>
      </c>
      <c r="E36" s="46" t="s">
        <v>350</v>
      </c>
      <c r="F36" s="45"/>
      <c r="G36" s="116">
        <v>18.402000000000001</v>
      </c>
      <c r="H36" s="116">
        <f>+Tableau2[[#This Row],[QUANTITE]]*Tableau2[[#This Row],[TARIF HT]]</f>
        <v>0</v>
      </c>
      <c r="I36" s="2"/>
    </row>
    <row r="37" spans="1:9" ht="18" hidden="1" x14ac:dyDescent="0.25">
      <c r="A37" s="46" t="s">
        <v>731</v>
      </c>
      <c r="B37" s="12">
        <v>1200001142</v>
      </c>
      <c r="C37" s="46" t="s">
        <v>415</v>
      </c>
      <c r="D37" s="47" t="s">
        <v>676</v>
      </c>
      <c r="E37" s="46" t="s">
        <v>350</v>
      </c>
      <c r="F37" s="45"/>
      <c r="G37" s="116">
        <v>17.917999999999999</v>
      </c>
      <c r="H37" s="116">
        <f>+Tableau2[[#This Row],[QUANTITE]]*Tableau2[[#This Row],[TARIF HT]]</f>
        <v>0</v>
      </c>
      <c r="I37" s="2"/>
    </row>
    <row r="38" spans="1:9" ht="18" hidden="1" x14ac:dyDescent="0.25">
      <c r="A38" s="46" t="s">
        <v>731</v>
      </c>
      <c r="B38" s="12">
        <v>1200001342</v>
      </c>
      <c r="C38" s="46" t="s">
        <v>415</v>
      </c>
      <c r="D38" s="47" t="s">
        <v>677</v>
      </c>
      <c r="E38" s="46" t="s">
        <v>350</v>
      </c>
      <c r="F38" s="45"/>
      <c r="G38" s="116">
        <v>17.885999999999999</v>
      </c>
      <c r="H38" s="116">
        <f>+Tableau2[[#This Row],[QUANTITE]]*Tableau2[[#This Row],[TARIF HT]]</f>
        <v>0</v>
      </c>
      <c r="I38" s="2"/>
    </row>
    <row r="39" spans="1:9" ht="18" hidden="1" x14ac:dyDescent="0.25">
      <c r="A39" s="46" t="s">
        <v>731</v>
      </c>
      <c r="B39" s="12">
        <v>1200001105</v>
      </c>
      <c r="C39" s="46" t="s">
        <v>415</v>
      </c>
      <c r="D39" s="47" t="s">
        <v>681</v>
      </c>
      <c r="E39" s="46" t="s">
        <v>350</v>
      </c>
      <c r="F39" s="45"/>
      <c r="G39" s="115">
        <v>17.872</v>
      </c>
      <c r="H39" s="115">
        <f>+Tableau2[[#This Row],[QUANTITE]]*Tableau2[[#This Row],[TARIF HT]]</f>
        <v>0</v>
      </c>
      <c r="I39" s="2"/>
    </row>
    <row r="40" spans="1:9" ht="18" hidden="1" x14ac:dyDescent="0.25">
      <c r="A40" s="46" t="s">
        <v>731</v>
      </c>
      <c r="B40" s="12">
        <v>1200001143</v>
      </c>
      <c r="C40" s="46" t="s">
        <v>415</v>
      </c>
      <c r="D40" s="47" t="s">
        <v>646</v>
      </c>
      <c r="E40" s="46" t="s">
        <v>350</v>
      </c>
      <c r="F40" s="45"/>
      <c r="G40" s="115">
        <v>16.957000000000001</v>
      </c>
      <c r="H40" s="115">
        <f>+Tableau2[[#This Row],[QUANTITE]]*Tableau2[[#This Row],[TARIF HT]]</f>
        <v>0</v>
      </c>
      <c r="I40" s="2"/>
    </row>
    <row r="41" spans="1:9" ht="18" hidden="1" x14ac:dyDescent="0.25">
      <c r="A41" s="46" t="s">
        <v>731</v>
      </c>
      <c r="B41" s="12">
        <v>1200001348</v>
      </c>
      <c r="C41" s="46" t="s">
        <v>415</v>
      </c>
      <c r="D41" s="47" t="s">
        <v>688</v>
      </c>
      <c r="E41" s="46" t="s">
        <v>350</v>
      </c>
      <c r="F41" s="45"/>
      <c r="G41" s="116">
        <v>16.831</v>
      </c>
      <c r="H41" s="116">
        <f>+Tableau2[[#This Row],[QUANTITE]]*Tableau2[[#This Row],[TARIF HT]]</f>
        <v>0</v>
      </c>
      <c r="I41" s="2"/>
    </row>
    <row r="42" spans="1:9" ht="18" hidden="1" x14ac:dyDescent="0.25">
      <c r="A42" s="46" t="s">
        <v>731</v>
      </c>
      <c r="B42" s="12">
        <v>1200001479</v>
      </c>
      <c r="C42" s="46" t="s">
        <v>415</v>
      </c>
      <c r="D42" s="47" t="s">
        <v>689</v>
      </c>
      <c r="E42" s="46" t="s">
        <v>350</v>
      </c>
      <c r="F42" s="45"/>
      <c r="G42" s="116">
        <v>16.202000000000002</v>
      </c>
      <c r="H42" s="116">
        <f>+Tableau2[[#This Row],[QUANTITE]]*Tableau2[[#This Row],[TARIF HT]]</f>
        <v>0</v>
      </c>
      <c r="I42" s="2"/>
    </row>
    <row r="43" spans="1:9" ht="18" hidden="1" x14ac:dyDescent="0.25">
      <c r="A43" s="46" t="s">
        <v>731</v>
      </c>
      <c r="B43" s="12">
        <v>1200001476</v>
      </c>
      <c r="C43" s="46" t="s">
        <v>415</v>
      </c>
      <c r="D43" s="47" t="s">
        <v>669</v>
      </c>
      <c r="E43" s="46" t="s">
        <v>350</v>
      </c>
      <c r="F43" s="45"/>
      <c r="G43" s="116">
        <v>16.172000000000001</v>
      </c>
      <c r="H43" s="116">
        <f>+Tableau2[[#This Row],[QUANTITE]]*Tableau2[[#This Row],[TARIF HT]]</f>
        <v>0</v>
      </c>
      <c r="I43" s="2"/>
    </row>
    <row r="44" spans="1:9" ht="18" hidden="1" x14ac:dyDescent="0.25">
      <c r="A44" s="46" t="s">
        <v>731</v>
      </c>
      <c r="B44" s="12">
        <v>1800079926</v>
      </c>
      <c r="C44" s="46" t="s">
        <v>415</v>
      </c>
      <c r="D44" s="47" t="s">
        <v>684</v>
      </c>
      <c r="E44" s="46" t="s">
        <v>350</v>
      </c>
      <c r="F44" s="45"/>
      <c r="G44" s="115">
        <v>15.292</v>
      </c>
      <c r="H44" s="115">
        <f>+Tableau2[[#This Row],[QUANTITE]]*Tableau2[[#This Row],[TARIF HT]]</f>
        <v>0</v>
      </c>
      <c r="I44" s="2"/>
    </row>
    <row r="45" spans="1:9" ht="18" hidden="1" x14ac:dyDescent="0.25">
      <c r="A45" s="46" t="s">
        <v>731</v>
      </c>
      <c r="B45" s="12">
        <v>1200001344</v>
      </c>
      <c r="C45" s="46" t="s">
        <v>415</v>
      </c>
      <c r="D45" s="47" t="s">
        <v>678</v>
      </c>
      <c r="E45" s="46" t="s">
        <v>350</v>
      </c>
      <c r="F45" s="45"/>
      <c r="G45" s="116">
        <v>15.085000000000001</v>
      </c>
      <c r="H45" s="116">
        <f>+Tableau2[[#This Row],[QUANTITE]]*Tableau2[[#This Row],[TARIF HT]]</f>
        <v>0</v>
      </c>
      <c r="I45" s="2"/>
    </row>
    <row r="46" spans="1:9" ht="18" hidden="1" x14ac:dyDescent="0.25">
      <c r="A46" s="46" t="s">
        <v>731</v>
      </c>
      <c r="B46" s="12">
        <v>1200001102</v>
      </c>
      <c r="C46" s="46" t="s">
        <v>415</v>
      </c>
      <c r="D46" s="47" t="s">
        <v>683</v>
      </c>
      <c r="E46" s="46" t="s">
        <v>350</v>
      </c>
      <c r="F46" s="45"/>
      <c r="G46" s="116">
        <v>14.959</v>
      </c>
      <c r="H46" s="116">
        <f>+Tableau2[[#This Row],[QUANTITE]]*Tableau2[[#This Row],[TARIF HT]]</f>
        <v>0</v>
      </c>
      <c r="I46" s="2"/>
    </row>
    <row r="47" spans="1:9" ht="18" hidden="1" x14ac:dyDescent="0.25">
      <c r="A47" s="46" t="s">
        <v>731</v>
      </c>
      <c r="B47" s="12">
        <v>1800079928</v>
      </c>
      <c r="C47" s="46" t="s">
        <v>415</v>
      </c>
      <c r="D47" s="47" t="s">
        <v>682</v>
      </c>
      <c r="E47" s="46" t="s">
        <v>350</v>
      </c>
      <c r="F47" s="45"/>
      <c r="G47" s="115">
        <v>14.682</v>
      </c>
      <c r="H47" s="115">
        <f>+Tableau2[[#This Row],[QUANTITE]]*Tableau2[[#This Row],[TARIF HT]]</f>
        <v>0</v>
      </c>
      <c r="I47" s="2"/>
    </row>
    <row r="48" spans="1:9" ht="18" hidden="1" x14ac:dyDescent="0.25">
      <c r="A48" s="46" t="s">
        <v>731</v>
      </c>
      <c r="B48" s="12">
        <v>1200001248</v>
      </c>
      <c r="C48" s="46" t="s">
        <v>415</v>
      </c>
      <c r="D48" s="47" t="s">
        <v>664</v>
      </c>
      <c r="E48" s="46" t="s">
        <v>350</v>
      </c>
      <c r="F48" s="45"/>
      <c r="G48" s="115">
        <v>14.016999999999999</v>
      </c>
      <c r="H48" s="115">
        <f>+Tableau2[[#This Row],[QUANTITE]]*Tableau2[[#This Row],[TARIF HT]]</f>
        <v>0</v>
      </c>
      <c r="I48" s="2"/>
    </row>
    <row r="49" spans="1:9" ht="18" hidden="1" x14ac:dyDescent="0.25">
      <c r="A49" s="46" t="s">
        <v>731</v>
      </c>
      <c r="B49" s="12">
        <v>1200004148</v>
      </c>
      <c r="C49" s="46" t="s">
        <v>415</v>
      </c>
      <c r="D49" s="47" t="s">
        <v>648</v>
      </c>
      <c r="E49" s="46" t="s">
        <v>350</v>
      </c>
      <c r="F49" s="45"/>
      <c r="G49" s="116">
        <v>13.798</v>
      </c>
      <c r="H49" s="116">
        <f>+Tableau2[[#This Row],[QUANTITE]]*Tableau2[[#This Row],[TARIF HT]]</f>
        <v>0</v>
      </c>
      <c r="I49" s="2"/>
    </row>
    <row r="50" spans="1:9" ht="18" hidden="1" x14ac:dyDescent="0.25">
      <c r="A50" s="46" t="s">
        <v>731</v>
      </c>
      <c r="B50" s="12">
        <v>1200001467</v>
      </c>
      <c r="C50" s="46" t="s">
        <v>415</v>
      </c>
      <c r="D50" s="47" t="s">
        <v>1206</v>
      </c>
      <c r="E50" s="46" t="s">
        <v>350</v>
      </c>
      <c r="F50" s="45"/>
      <c r="G50" s="115">
        <v>13.734999999999999</v>
      </c>
      <c r="H50" s="115">
        <f>+Tableau2[[#This Row],[QUANTITE]]*Tableau2[[#This Row],[TARIF HT]]</f>
        <v>0</v>
      </c>
      <c r="I50" s="2"/>
    </row>
    <row r="51" spans="1:9" ht="18" hidden="1" x14ac:dyDescent="0.25">
      <c r="A51" s="46" t="s">
        <v>731</v>
      </c>
      <c r="B51" s="12">
        <v>1200001278</v>
      </c>
      <c r="C51" s="46" t="s">
        <v>415</v>
      </c>
      <c r="D51" s="47" t="s">
        <v>666</v>
      </c>
      <c r="E51" s="46" t="s">
        <v>350</v>
      </c>
      <c r="F51" s="45"/>
      <c r="G51" s="115">
        <v>13.521000000000001</v>
      </c>
      <c r="H51" s="115">
        <f>+Tableau2[[#This Row],[QUANTITE]]*Tableau2[[#This Row],[TARIF HT]]</f>
        <v>0</v>
      </c>
      <c r="I51" s="2"/>
    </row>
    <row r="52" spans="1:9" ht="18" hidden="1" x14ac:dyDescent="0.25">
      <c r="A52" s="46" t="s">
        <v>731</v>
      </c>
      <c r="B52" s="12">
        <v>1200001033</v>
      </c>
      <c r="C52" s="46" t="s">
        <v>415</v>
      </c>
      <c r="D52" s="47" t="s">
        <v>679</v>
      </c>
      <c r="E52" s="46" t="s">
        <v>350</v>
      </c>
      <c r="F52" s="45"/>
      <c r="G52" s="116">
        <v>13.366</v>
      </c>
      <c r="H52" s="116">
        <f>+Tableau2[[#This Row],[QUANTITE]]*Tableau2[[#This Row],[TARIF HT]]</f>
        <v>0</v>
      </c>
      <c r="I52" s="2"/>
    </row>
    <row r="53" spans="1:9" ht="18" hidden="1" x14ac:dyDescent="0.25">
      <c r="A53" s="46" t="s">
        <v>731</v>
      </c>
      <c r="B53" s="12">
        <v>1200043113</v>
      </c>
      <c r="C53" s="46" t="s">
        <v>415</v>
      </c>
      <c r="D53" s="47" t="s">
        <v>667</v>
      </c>
      <c r="E53" s="46" t="s">
        <v>350</v>
      </c>
      <c r="F53" s="45"/>
      <c r="G53" s="116">
        <v>13.125999999999999</v>
      </c>
      <c r="H53" s="116">
        <f>+Tableau2[[#This Row],[QUANTITE]]*Tableau2[[#This Row],[TARIF HT]]</f>
        <v>0</v>
      </c>
      <c r="I53" s="2"/>
    </row>
    <row r="54" spans="1:9" ht="18" hidden="1" x14ac:dyDescent="0.25">
      <c r="A54" s="46" t="s">
        <v>731</v>
      </c>
      <c r="B54" s="12">
        <v>1200001433</v>
      </c>
      <c r="C54" s="46" t="s">
        <v>415</v>
      </c>
      <c r="D54" s="47" t="s">
        <v>658</v>
      </c>
      <c r="E54" s="46" t="s">
        <v>350</v>
      </c>
      <c r="F54" s="45"/>
      <c r="G54" s="115">
        <v>12.634</v>
      </c>
      <c r="H54" s="115">
        <f>+Tableau2[[#This Row],[QUANTITE]]*Tableau2[[#This Row],[TARIF HT]]</f>
        <v>0</v>
      </c>
      <c r="I54" s="2"/>
    </row>
    <row r="55" spans="1:9" ht="18" hidden="1" x14ac:dyDescent="0.25">
      <c r="A55" s="46" t="s">
        <v>731</v>
      </c>
      <c r="B55" s="12">
        <v>1200019769</v>
      </c>
      <c r="C55" s="46" t="s">
        <v>415</v>
      </c>
      <c r="D55" s="47" t="s">
        <v>652</v>
      </c>
      <c r="E55" s="46" t="s">
        <v>350</v>
      </c>
      <c r="F55" s="45"/>
      <c r="G55" s="116">
        <v>12.586</v>
      </c>
      <c r="H55" s="116">
        <f>+Tableau2[[#This Row],[QUANTITE]]*Tableau2[[#This Row],[TARIF HT]]</f>
        <v>0</v>
      </c>
      <c r="I55" s="2"/>
    </row>
    <row r="56" spans="1:9" ht="18" hidden="1" x14ac:dyDescent="0.25">
      <c r="A56" s="46" t="s">
        <v>731</v>
      </c>
      <c r="B56" s="12">
        <v>1200001430</v>
      </c>
      <c r="C56" s="46" t="s">
        <v>415</v>
      </c>
      <c r="D56" s="47" t="s">
        <v>651</v>
      </c>
      <c r="E56" s="46" t="s">
        <v>350</v>
      </c>
      <c r="F56" s="45"/>
      <c r="G56" s="115">
        <v>12.364000000000001</v>
      </c>
      <c r="H56" s="115">
        <f>+Tableau2[[#This Row],[QUANTITE]]*Tableau2[[#This Row],[TARIF HT]]</f>
        <v>0</v>
      </c>
      <c r="I56" s="2"/>
    </row>
    <row r="57" spans="1:9" ht="18" hidden="1" x14ac:dyDescent="0.25">
      <c r="A57" s="46" t="s">
        <v>731</v>
      </c>
      <c r="B57" s="12">
        <v>1200000991</v>
      </c>
      <c r="C57" s="46" t="s">
        <v>415</v>
      </c>
      <c r="D57" s="47" t="s">
        <v>656</v>
      </c>
      <c r="E57" s="46" t="s">
        <v>350</v>
      </c>
      <c r="F57" s="45"/>
      <c r="G57" s="115">
        <v>11.586</v>
      </c>
      <c r="H57" s="115">
        <f>+Tableau2[[#This Row],[QUANTITE]]*Tableau2[[#This Row],[TARIF HT]]</f>
        <v>0</v>
      </c>
      <c r="I57" s="2"/>
    </row>
    <row r="58" spans="1:9" ht="18" hidden="1" x14ac:dyDescent="0.25">
      <c r="A58" s="46" t="s">
        <v>731</v>
      </c>
      <c r="B58" s="12">
        <v>1200045786</v>
      </c>
      <c r="C58" s="46" t="s">
        <v>415</v>
      </c>
      <c r="D58" s="47" t="s">
        <v>657</v>
      </c>
      <c r="E58" s="46" t="s">
        <v>350</v>
      </c>
      <c r="F58" s="45"/>
      <c r="G58" s="116">
        <v>11.586</v>
      </c>
      <c r="H58" s="116">
        <f>+Tableau2[[#This Row],[QUANTITE]]*Tableau2[[#This Row],[TARIF HT]]</f>
        <v>0</v>
      </c>
      <c r="I58" s="2"/>
    </row>
    <row r="59" spans="1:9" ht="18" hidden="1" x14ac:dyDescent="0.25">
      <c r="A59" s="46" t="s">
        <v>731</v>
      </c>
      <c r="B59" s="12">
        <v>1200001290</v>
      </c>
      <c r="C59" s="46" t="s">
        <v>415</v>
      </c>
      <c r="D59" s="47" t="s">
        <v>654</v>
      </c>
      <c r="E59" s="46" t="s">
        <v>350</v>
      </c>
      <c r="F59" s="45"/>
      <c r="G59" s="116">
        <v>11.339</v>
      </c>
      <c r="H59" s="116">
        <f>+Tableau2[[#This Row],[QUANTITE]]*Tableau2[[#This Row],[TARIF HT]]</f>
        <v>0</v>
      </c>
      <c r="I59" s="2"/>
    </row>
    <row r="60" spans="1:9" ht="18" hidden="1" x14ac:dyDescent="0.25">
      <c r="A60" s="46" t="s">
        <v>731</v>
      </c>
      <c r="B60" s="12">
        <v>1200013185</v>
      </c>
      <c r="C60" s="46" t="s">
        <v>415</v>
      </c>
      <c r="D60" s="47" t="s">
        <v>680</v>
      </c>
      <c r="E60" s="46" t="s">
        <v>350</v>
      </c>
      <c r="F60" s="45"/>
      <c r="G60" s="116">
        <v>11.269</v>
      </c>
      <c r="H60" s="116">
        <f>+Tableau2[[#This Row],[QUANTITE]]*Tableau2[[#This Row],[TARIF HT]]</f>
        <v>0</v>
      </c>
      <c r="I60" s="2"/>
    </row>
    <row r="61" spans="1:9" ht="18" hidden="1" x14ac:dyDescent="0.25">
      <c r="A61" s="46" t="s">
        <v>731</v>
      </c>
      <c r="B61" s="12">
        <v>1200001432</v>
      </c>
      <c r="C61" s="46" t="s">
        <v>415</v>
      </c>
      <c r="D61" s="47" t="s">
        <v>659</v>
      </c>
      <c r="E61" s="46" t="s">
        <v>350</v>
      </c>
      <c r="F61" s="45"/>
      <c r="G61" s="115">
        <v>10.451000000000001</v>
      </c>
      <c r="H61" s="115">
        <f>+Tableau2[[#This Row],[QUANTITE]]*Tableau2[[#This Row],[TARIF HT]]</f>
        <v>0</v>
      </c>
      <c r="I61" s="2"/>
    </row>
    <row r="62" spans="1:9" ht="18" hidden="1" x14ac:dyDescent="0.25">
      <c r="A62" s="46" t="s">
        <v>731</v>
      </c>
      <c r="B62" s="12">
        <v>1200001029</v>
      </c>
      <c r="C62" s="46" t="s">
        <v>415</v>
      </c>
      <c r="D62" s="47" t="s">
        <v>655</v>
      </c>
      <c r="E62" s="46" t="s">
        <v>350</v>
      </c>
      <c r="F62" s="45"/>
      <c r="G62" s="116">
        <v>10.202</v>
      </c>
      <c r="H62" s="116">
        <f>+Tableau2[[#This Row],[QUANTITE]]*Tableau2[[#This Row],[TARIF HT]]</f>
        <v>0</v>
      </c>
      <c r="I62" s="2"/>
    </row>
    <row r="63" spans="1:9" ht="18" hidden="1" x14ac:dyDescent="0.25">
      <c r="A63" s="46" t="s">
        <v>731</v>
      </c>
      <c r="B63" s="12">
        <v>1200016474</v>
      </c>
      <c r="C63" s="46" t="s">
        <v>415</v>
      </c>
      <c r="D63" s="47" t="s">
        <v>647</v>
      </c>
      <c r="E63" s="46" t="s">
        <v>350</v>
      </c>
      <c r="F63" s="45"/>
      <c r="G63" s="115">
        <v>10.159000000000001</v>
      </c>
      <c r="H63" s="115">
        <f>+Tableau2[[#This Row],[QUANTITE]]*Tableau2[[#This Row],[TARIF HT]]</f>
        <v>0</v>
      </c>
      <c r="I63" s="2"/>
    </row>
    <row r="64" spans="1:9" ht="18" hidden="1" x14ac:dyDescent="0.25">
      <c r="A64" s="46" t="s">
        <v>731</v>
      </c>
      <c r="B64" s="12">
        <v>1200001364</v>
      </c>
      <c r="C64" s="46" t="s">
        <v>415</v>
      </c>
      <c r="D64" s="47" t="s">
        <v>653</v>
      </c>
      <c r="E64" s="46" t="s">
        <v>350</v>
      </c>
      <c r="F64" s="45"/>
      <c r="G64" s="115">
        <v>9.5030000000000001</v>
      </c>
      <c r="H64" s="115">
        <f>+Tableau2[[#This Row],[QUANTITE]]*Tableau2[[#This Row],[TARIF HT]]</f>
        <v>0</v>
      </c>
      <c r="I64" s="2"/>
    </row>
    <row r="65" spans="1:9" ht="18" hidden="1" x14ac:dyDescent="0.25">
      <c r="A65" s="46" t="s">
        <v>731</v>
      </c>
      <c r="B65" s="12">
        <v>1200001206</v>
      </c>
      <c r="C65" s="46" t="s">
        <v>415</v>
      </c>
      <c r="D65" s="47" t="s">
        <v>673</v>
      </c>
      <c r="E65" s="46" t="s">
        <v>350</v>
      </c>
      <c r="F65" s="45"/>
      <c r="G65" s="115">
        <v>8.952</v>
      </c>
      <c r="H65" s="115">
        <f>+Tableau2[[#This Row],[QUANTITE]]*Tableau2[[#This Row],[TARIF HT]]</f>
        <v>0</v>
      </c>
      <c r="I65" s="2"/>
    </row>
    <row r="66" spans="1:9" ht="18" hidden="1" x14ac:dyDescent="0.25">
      <c r="A66" s="46" t="s">
        <v>731</v>
      </c>
      <c r="B66" s="12">
        <v>1200001298</v>
      </c>
      <c r="C66" s="46" t="s">
        <v>415</v>
      </c>
      <c r="D66" s="47" t="s">
        <v>661</v>
      </c>
      <c r="E66" s="46" t="s">
        <v>350</v>
      </c>
      <c r="F66" s="45"/>
      <c r="G66" s="116">
        <v>8.7889999999999997</v>
      </c>
      <c r="H66" s="116">
        <f>+Tableau2[[#This Row],[QUANTITE]]*Tableau2[[#This Row],[TARIF HT]]</f>
        <v>0</v>
      </c>
      <c r="I66" s="2"/>
    </row>
    <row r="67" spans="1:9" ht="18" hidden="1" x14ac:dyDescent="0.25">
      <c r="A67" s="46" t="s">
        <v>731</v>
      </c>
      <c r="B67" s="12">
        <v>1200001203</v>
      </c>
      <c r="C67" s="46" t="s">
        <v>415</v>
      </c>
      <c r="D67" s="47" t="s">
        <v>675</v>
      </c>
      <c r="E67" s="46" t="s">
        <v>350</v>
      </c>
      <c r="F67" s="45"/>
      <c r="G67" s="115">
        <v>8.5519999999999996</v>
      </c>
      <c r="H67" s="115">
        <f>+Tableau2[[#This Row],[QUANTITE]]*Tableau2[[#This Row],[TARIF HT]]</f>
        <v>0</v>
      </c>
      <c r="I67" s="2"/>
    </row>
    <row r="68" spans="1:9" ht="18" hidden="1" x14ac:dyDescent="0.25">
      <c r="A68" s="46" t="s">
        <v>731</v>
      </c>
      <c r="B68" s="12">
        <v>1200001205</v>
      </c>
      <c r="C68" s="46" t="s">
        <v>415</v>
      </c>
      <c r="D68" s="47" t="s">
        <v>674</v>
      </c>
      <c r="E68" s="46" t="s">
        <v>350</v>
      </c>
      <c r="F68" s="45"/>
      <c r="G68" s="116">
        <v>8.4870000000000001</v>
      </c>
      <c r="H68" s="116">
        <f>+Tableau2[[#This Row],[QUANTITE]]*Tableau2[[#This Row],[TARIF HT]]</f>
        <v>0</v>
      </c>
      <c r="I68" s="2"/>
    </row>
    <row r="69" spans="1:9" ht="18" hidden="1" x14ac:dyDescent="0.25">
      <c r="A69" s="46" t="s">
        <v>731</v>
      </c>
      <c r="B69" s="12">
        <v>1200001301</v>
      </c>
      <c r="C69" s="46" t="s">
        <v>415</v>
      </c>
      <c r="D69" s="47" t="s">
        <v>660</v>
      </c>
      <c r="E69" s="46" t="s">
        <v>350</v>
      </c>
      <c r="F69" s="45"/>
      <c r="G69" s="115">
        <v>8.4670000000000005</v>
      </c>
      <c r="H69" s="115">
        <f>+Tableau2[[#This Row],[QUANTITE]]*Tableau2[[#This Row],[TARIF HT]]</f>
        <v>0</v>
      </c>
      <c r="I69" s="2"/>
    </row>
    <row r="70" spans="1:9" ht="18" hidden="1" x14ac:dyDescent="0.25">
      <c r="A70" s="46" t="s">
        <v>731</v>
      </c>
      <c r="B70" s="12">
        <v>1200001297</v>
      </c>
      <c r="C70" s="46" t="s">
        <v>415</v>
      </c>
      <c r="D70" s="47" t="s">
        <v>662</v>
      </c>
      <c r="E70" s="46" t="s">
        <v>350</v>
      </c>
      <c r="F70" s="45"/>
      <c r="G70" s="116">
        <v>8.2520000000000007</v>
      </c>
      <c r="H70" s="116">
        <f>+Tableau2[[#This Row],[QUANTITE]]*Tableau2[[#This Row],[TARIF HT]]</f>
        <v>0</v>
      </c>
      <c r="I70" s="2"/>
    </row>
    <row r="71" spans="1:9" ht="18" hidden="1" x14ac:dyDescent="0.25">
      <c r="A71" s="46" t="s">
        <v>731</v>
      </c>
      <c r="B71" s="12">
        <v>1200001200</v>
      </c>
      <c r="C71" s="46" t="s">
        <v>415</v>
      </c>
      <c r="D71" s="47" t="s">
        <v>672</v>
      </c>
      <c r="E71" s="46" t="s">
        <v>350</v>
      </c>
      <c r="F71" s="45"/>
      <c r="G71" s="115">
        <v>7.0659999999999998</v>
      </c>
      <c r="H71" s="115">
        <f>+Tableau2[[#This Row],[QUANTITE]]*Tableau2[[#This Row],[TARIF HT]]</f>
        <v>0</v>
      </c>
      <c r="I71" s="2"/>
    </row>
    <row r="72" spans="1:9" ht="18" hidden="1" x14ac:dyDescent="0.25">
      <c r="A72" s="46" t="s">
        <v>731</v>
      </c>
      <c r="B72" s="12">
        <v>1100000639</v>
      </c>
      <c r="C72" s="46" t="s">
        <v>413</v>
      </c>
      <c r="D72" s="47" t="s">
        <v>625</v>
      </c>
      <c r="E72" s="46" t="s">
        <v>350</v>
      </c>
      <c r="F72" s="45"/>
      <c r="G72" s="115">
        <v>4.3650000000000002</v>
      </c>
      <c r="H72" s="115">
        <f>+Tableau2[[#This Row],[QUANTITE]]*Tableau2[[#This Row],[TARIF HT]]</f>
        <v>0</v>
      </c>
      <c r="I72" s="2"/>
    </row>
    <row r="73" spans="1:9" ht="18" hidden="1" x14ac:dyDescent="0.25">
      <c r="A73" s="46" t="s">
        <v>731</v>
      </c>
      <c r="B73" s="12">
        <v>1100000406</v>
      </c>
      <c r="C73" s="46" t="s">
        <v>413</v>
      </c>
      <c r="D73" s="47" t="s">
        <v>624</v>
      </c>
      <c r="E73" s="46" t="s">
        <v>350</v>
      </c>
      <c r="F73" s="45"/>
      <c r="G73" s="116">
        <v>4.2759999999999998</v>
      </c>
      <c r="H73" s="116">
        <f>+Tableau2[[#This Row],[QUANTITE]]*Tableau2[[#This Row],[TARIF HT]]</f>
        <v>0</v>
      </c>
      <c r="I73" s="2"/>
    </row>
    <row r="74" spans="1:9" ht="18" hidden="1" x14ac:dyDescent="0.25">
      <c r="A74" s="46" t="s">
        <v>731</v>
      </c>
      <c r="B74" s="12">
        <v>1100000425</v>
      </c>
      <c r="C74" s="46" t="s">
        <v>413</v>
      </c>
      <c r="D74" s="47" t="s">
        <v>618</v>
      </c>
      <c r="E74" s="46" t="s">
        <v>350</v>
      </c>
      <c r="F74" s="45"/>
      <c r="G74" s="116">
        <v>4.1849999999999996</v>
      </c>
      <c r="H74" s="116">
        <f>+Tableau2[[#This Row],[QUANTITE]]*Tableau2[[#This Row],[TARIF HT]]</f>
        <v>0</v>
      </c>
      <c r="I74" s="2"/>
    </row>
    <row r="75" spans="1:9" ht="18" hidden="1" x14ac:dyDescent="0.25">
      <c r="A75" s="46" t="s">
        <v>731</v>
      </c>
      <c r="B75" s="12">
        <v>1100000420</v>
      </c>
      <c r="C75" s="46" t="s">
        <v>413</v>
      </c>
      <c r="D75" s="47" t="s">
        <v>620</v>
      </c>
      <c r="E75" s="46" t="s">
        <v>350</v>
      </c>
      <c r="F75" s="45"/>
      <c r="G75" s="115">
        <v>3.6509999999999998</v>
      </c>
      <c r="H75" s="115">
        <f>+Tableau2[[#This Row],[QUANTITE]]*Tableau2[[#This Row],[TARIF HT]]</f>
        <v>0</v>
      </c>
      <c r="I75" s="2"/>
    </row>
    <row r="76" spans="1:9" ht="18" hidden="1" x14ac:dyDescent="0.25">
      <c r="A76" s="46" t="s">
        <v>731</v>
      </c>
      <c r="B76" s="12">
        <v>1100000408</v>
      </c>
      <c r="C76" s="46" t="s">
        <v>413</v>
      </c>
      <c r="D76" s="47" t="s">
        <v>623</v>
      </c>
      <c r="E76" s="46" t="s">
        <v>350</v>
      </c>
      <c r="F76" s="45"/>
      <c r="G76" s="116">
        <v>3.4359999999999999</v>
      </c>
      <c r="H76" s="116">
        <f>+Tableau2[[#This Row],[QUANTITE]]*Tableau2[[#This Row],[TARIF HT]]</f>
        <v>0</v>
      </c>
      <c r="I76" s="2"/>
    </row>
    <row r="77" spans="1:9" ht="18" hidden="1" x14ac:dyDescent="0.25">
      <c r="A77" s="46" t="s">
        <v>731</v>
      </c>
      <c r="B77" s="12">
        <v>1100000415</v>
      </c>
      <c r="C77" s="46" t="s">
        <v>413</v>
      </c>
      <c r="D77" s="47" t="s">
        <v>622</v>
      </c>
      <c r="E77" s="46" t="s">
        <v>350</v>
      </c>
      <c r="F77" s="45"/>
      <c r="G77" s="116">
        <v>3.093</v>
      </c>
      <c r="H77" s="116">
        <f>+Tableau2[[#This Row],[QUANTITE]]*Tableau2[[#This Row],[TARIF HT]]</f>
        <v>0</v>
      </c>
      <c r="I77" s="2"/>
    </row>
    <row r="78" spans="1:9" ht="18" hidden="1" x14ac:dyDescent="0.25">
      <c r="A78" s="46" t="s">
        <v>731</v>
      </c>
      <c r="B78" s="12">
        <v>1100000423</v>
      </c>
      <c r="C78" s="46" t="s">
        <v>413</v>
      </c>
      <c r="D78" s="47" t="s">
        <v>619</v>
      </c>
      <c r="E78" s="46" t="s">
        <v>350</v>
      </c>
      <c r="F78" s="45"/>
      <c r="G78" s="116">
        <v>3.0470000000000002</v>
      </c>
      <c r="H78" s="116">
        <f>+Tableau2[[#This Row],[QUANTITE]]*Tableau2[[#This Row],[TARIF HT]]</f>
        <v>0</v>
      </c>
      <c r="I78" s="2"/>
    </row>
    <row r="79" spans="1:9" ht="18" hidden="1" x14ac:dyDescent="0.25">
      <c r="A79" s="46" t="s">
        <v>731</v>
      </c>
      <c r="B79" s="12">
        <v>1100000418</v>
      </c>
      <c r="C79" s="46" t="s">
        <v>413</v>
      </c>
      <c r="D79" s="47" t="s">
        <v>621</v>
      </c>
      <c r="E79" s="46" t="s">
        <v>350</v>
      </c>
      <c r="F79" s="45"/>
      <c r="G79" s="115">
        <v>2.9910000000000001</v>
      </c>
      <c r="H79" s="115">
        <f>+Tableau2[[#This Row],[QUANTITE]]*Tableau2[[#This Row],[TARIF HT]]</f>
        <v>0</v>
      </c>
      <c r="I79" s="2"/>
    </row>
    <row r="80" spans="1:9" ht="18" hidden="1" x14ac:dyDescent="0.25">
      <c r="A80" s="46" t="s">
        <v>731</v>
      </c>
      <c r="B80" s="12">
        <v>1100000689</v>
      </c>
      <c r="C80" s="46" t="s">
        <v>414</v>
      </c>
      <c r="D80" s="47" t="s">
        <v>644</v>
      </c>
      <c r="E80" s="46" t="s">
        <v>350</v>
      </c>
      <c r="F80" s="45"/>
      <c r="G80" s="115">
        <v>2.504</v>
      </c>
      <c r="H80" s="115">
        <f>+Tableau2[[#This Row],[QUANTITE]]*Tableau2[[#This Row],[TARIF HT]]</f>
        <v>0</v>
      </c>
      <c r="I80" s="2"/>
    </row>
    <row r="81" spans="1:9" ht="18" hidden="1" x14ac:dyDescent="0.25">
      <c r="A81" s="46" t="s">
        <v>731</v>
      </c>
      <c r="B81" s="12">
        <v>1100000754</v>
      </c>
      <c r="C81" s="46" t="s">
        <v>412</v>
      </c>
      <c r="D81" s="47" t="s">
        <v>602</v>
      </c>
      <c r="E81" s="46" t="s">
        <v>350</v>
      </c>
      <c r="F81" s="45"/>
      <c r="G81" s="116">
        <v>2.3119999999999998</v>
      </c>
      <c r="H81" s="116">
        <f>+Tableau2[[#This Row],[QUANTITE]]*Tableau2[[#This Row],[TARIF HT]]</f>
        <v>0</v>
      </c>
      <c r="I81" s="2"/>
    </row>
    <row r="82" spans="1:9" ht="18" hidden="1" x14ac:dyDescent="0.25">
      <c r="A82" s="46" t="s">
        <v>731</v>
      </c>
      <c r="B82" s="12">
        <v>1100000959</v>
      </c>
      <c r="C82" s="46" t="s">
        <v>414</v>
      </c>
      <c r="D82" s="47" t="s">
        <v>627</v>
      </c>
      <c r="E82" s="46" t="s">
        <v>350</v>
      </c>
      <c r="F82" s="45"/>
      <c r="G82" s="115">
        <v>2.1720000000000002</v>
      </c>
      <c r="H82" s="115">
        <f>+Tableau2[[#This Row],[QUANTITE]]*Tableau2[[#This Row],[TARIF HT]]</f>
        <v>0</v>
      </c>
      <c r="I82" s="2"/>
    </row>
    <row r="83" spans="1:9" ht="18" hidden="1" x14ac:dyDescent="0.25">
      <c r="A83" s="46" t="s">
        <v>731</v>
      </c>
      <c r="B83" s="12">
        <v>1200008289</v>
      </c>
      <c r="C83" s="46" t="s">
        <v>449</v>
      </c>
      <c r="D83" s="47" t="s">
        <v>589</v>
      </c>
      <c r="E83" s="46" t="s">
        <v>350</v>
      </c>
      <c r="F83" s="45"/>
      <c r="G83" s="115">
        <v>2.1469999999999998</v>
      </c>
      <c r="H83" s="115">
        <f>+Tableau2[[#This Row],[QUANTITE]]*Tableau2[[#This Row],[TARIF HT]]</f>
        <v>0</v>
      </c>
      <c r="I83" s="2"/>
    </row>
    <row r="84" spans="1:9" ht="18" hidden="1" x14ac:dyDescent="0.25">
      <c r="A84" s="46" t="s">
        <v>731</v>
      </c>
      <c r="B84" s="12">
        <v>1100000683</v>
      </c>
      <c r="C84" s="46" t="s">
        <v>414</v>
      </c>
      <c r="D84" s="47" t="s">
        <v>631</v>
      </c>
      <c r="E84" s="46" t="s">
        <v>350</v>
      </c>
      <c r="F84" s="45"/>
      <c r="G84" s="116">
        <v>2.0720000000000001</v>
      </c>
      <c r="H84" s="116">
        <f>+Tableau2[[#This Row],[QUANTITE]]*Tableau2[[#This Row],[TARIF HT]]</f>
        <v>0</v>
      </c>
      <c r="I84" s="2"/>
    </row>
    <row r="85" spans="1:9" ht="18" hidden="1" x14ac:dyDescent="0.25">
      <c r="A85" s="46" t="s">
        <v>731</v>
      </c>
      <c r="B85" s="12">
        <v>1100000889</v>
      </c>
      <c r="C85" s="46" t="s">
        <v>412</v>
      </c>
      <c r="D85" s="47" t="s">
        <v>604</v>
      </c>
      <c r="E85" s="46" t="s">
        <v>350</v>
      </c>
      <c r="F85" s="45"/>
      <c r="G85" s="115">
        <v>2.008</v>
      </c>
      <c r="H85" s="115">
        <f>+Tableau2[[#This Row],[QUANTITE]]*Tableau2[[#This Row],[TARIF HT]]</f>
        <v>0</v>
      </c>
      <c r="I85" s="2"/>
    </row>
    <row r="86" spans="1:9" ht="18" hidden="1" x14ac:dyDescent="0.25">
      <c r="A86" s="46" t="s">
        <v>731</v>
      </c>
      <c r="B86" s="12">
        <v>1100000647</v>
      </c>
      <c r="C86" s="46" t="s">
        <v>411</v>
      </c>
      <c r="D86" s="47" t="s">
        <v>596</v>
      </c>
      <c r="E86" s="46" t="s">
        <v>350</v>
      </c>
      <c r="F86" s="45"/>
      <c r="G86" s="115">
        <v>1.97</v>
      </c>
      <c r="H86" s="115">
        <f>+Tableau2[[#This Row],[QUANTITE]]*Tableau2[[#This Row],[TARIF HT]]</f>
        <v>0</v>
      </c>
      <c r="I86" s="2"/>
    </row>
    <row r="87" spans="1:9" ht="18" hidden="1" x14ac:dyDescent="0.25">
      <c r="A87" s="46" t="s">
        <v>731</v>
      </c>
      <c r="B87" s="12">
        <v>1100000851</v>
      </c>
      <c r="C87" s="46" t="s">
        <v>412</v>
      </c>
      <c r="D87" s="47" t="s">
        <v>605</v>
      </c>
      <c r="E87" s="46" t="s">
        <v>350</v>
      </c>
      <c r="F87" s="45"/>
      <c r="G87" s="116">
        <v>1.853</v>
      </c>
      <c r="H87" s="116">
        <f>+Tableau2[[#This Row],[QUANTITE]]*Tableau2[[#This Row],[TARIF HT]]</f>
        <v>0</v>
      </c>
      <c r="I87" s="2"/>
    </row>
    <row r="88" spans="1:9" ht="18" hidden="1" x14ac:dyDescent="0.25">
      <c r="A88" s="46" t="s">
        <v>731</v>
      </c>
      <c r="B88" s="12">
        <v>1100000755</v>
      </c>
      <c r="C88" s="46" t="s">
        <v>412</v>
      </c>
      <c r="D88" s="47" t="s">
        <v>606</v>
      </c>
      <c r="E88" s="46" t="s">
        <v>350</v>
      </c>
      <c r="F88" s="45"/>
      <c r="G88" s="115">
        <v>1.8520000000000001</v>
      </c>
      <c r="H88" s="115">
        <f>+Tableau2[[#This Row],[QUANTITE]]*Tableau2[[#This Row],[TARIF HT]]</f>
        <v>0</v>
      </c>
      <c r="I88" s="2"/>
    </row>
    <row r="89" spans="1:9" ht="18" hidden="1" x14ac:dyDescent="0.25">
      <c r="A89" s="46" t="s">
        <v>731</v>
      </c>
      <c r="B89" s="12">
        <v>1100000756</v>
      </c>
      <c r="C89" s="46" t="s">
        <v>412</v>
      </c>
      <c r="D89" s="47" t="s">
        <v>609</v>
      </c>
      <c r="E89" s="46" t="s">
        <v>350</v>
      </c>
      <c r="F89" s="45"/>
      <c r="G89" s="116">
        <v>1.819</v>
      </c>
      <c r="H89" s="116">
        <f>+Tableau2[[#This Row],[QUANTITE]]*Tableau2[[#This Row],[TARIF HT]]</f>
        <v>0</v>
      </c>
      <c r="I89" s="2"/>
    </row>
    <row r="90" spans="1:9" ht="18" hidden="1" x14ac:dyDescent="0.25">
      <c r="A90" s="46" t="s">
        <v>731</v>
      </c>
      <c r="B90" s="12">
        <v>1100000855</v>
      </c>
      <c r="C90" s="46" t="s">
        <v>412</v>
      </c>
      <c r="D90" s="47" t="s">
        <v>612</v>
      </c>
      <c r="E90" s="46" t="s">
        <v>350</v>
      </c>
      <c r="F90" s="45"/>
      <c r="G90" s="115">
        <v>1.7869999999999999</v>
      </c>
      <c r="H90" s="115">
        <f>+Tableau2[[#This Row],[QUANTITE]]*Tableau2[[#This Row],[TARIF HT]]</f>
        <v>0</v>
      </c>
      <c r="I90" s="2"/>
    </row>
    <row r="91" spans="1:9" ht="18" hidden="1" x14ac:dyDescent="0.25">
      <c r="A91" s="46" t="s">
        <v>731</v>
      </c>
      <c r="B91" s="12">
        <v>1100000974</v>
      </c>
      <c r="C91" s="46" t="s">
        <v>414</v>
      </c>
      <c r="D91" s="47" t="s">
        <v>635</v>
      </c>
      <c r="E91" s="46" t="s">
        <v>350</v>
      </c>
      <c r="F91" s="45"/>
      <c r="G91" s="116">
        <v>1.605</v>
      </c>
      <c r="H91" s="116">
        <f>+Tableau2[[#This Row],[QUANTITE]]*Tableau2[[#This Row],[TARIF HT]]</f>
        <v>0</v>
      </c>
      <c r="I91" s="2"/>
    </row>
    <row r="92" spans="1:9" ht="18" hidden="1" x14ac:dyDescent="0.25">
      <c r="A92" s="46" t="s">
        <v>731</v>
      </c>
      <c r="B92" s="12">
        <v>1100000976</v>
      </c>
      <c r="C92" s="46" t="s">
        <v>414</v>
      </c>
      <c r="D92" s="47" t="s">
        <v>638</v>
      </c>
      <c r="E92" s="46" t="s">
        <v>350</v>
      </c>
      <c r="F92" s="45"/>
      <c r="G92" s="115">
        <v>1.605</v>
      </c>
      <c r="H92" s="115">
        <f>+Tableau2[[#This Row],[QUANTITE]]*Tableau2[[#This Row],[TARIF HT]]</f>
        <v>0</v>
      </c>
      <c r="I92" s="2"/>
    </row>
    <row r="93" spans="1:9" ht="18" hidden="1" x14ac:dyDescent="0.25">
      <c r="A93" s="46" t="s">
        <v>731</v>
      </c>
      <c r="B93" s="12">
        <v>1100000839</v>
      </c>
      <c r="C93" s="46" t="s">
        <v>412</v>
      </c>
      <c r="D93" s="47" t="s">
        <v>601</v>
      </c>
      <c r="E93" s="46" t="s">
        <v>350</v>
      </c>
      <c r="F93" s="45"/>
      <c r="G93" s="115">
        <v>1.151</v>
      </c>
      <c r="H93" s="115">
        <f>+Tableau2[[#This Row],[QUANTITE]]*Tableau2[[#This Row],[TARIF HT]]</f>
        <v>0</v>
      </c>
      <c r="I93" s="2"/>
    </row>
    <row r="94" spans="1:9" ht="18" hidden="1" x14ac:dyDescent="0.25">
      <c r="A94" s="46" t="s">
        <v>731</v>
      </c>
      <c r="B94" s="12">
        <v>1200000034</v>
      </c>
      <c r="C94" s="46" t="s">
        <v>569</v>
      </c>
      <c r="D94" s="47" t="s">
        <v>577</v>
      </c>
      <c r="E94" s="46" t="s">
        <v>350</v>
      </c>
      <c r="F94" s="45"/>
      <c r="G94" s="116">
        <v>1.1399999999999999</v>
      </c>
      <c r="H94" s="116">
        <f>+Tableau2[[#This Row],[QUANTITE]]*Tableau2[[#This Row],[TARIF HT]]</f>
        <v>0</v>
      </c>
      <c r="I94" s="2"/>
    </row>
    <row r="95" spans="1:9" ht="18" hidden="1" x14ac:dyDescent="0.25">
      <c r="A95" s="46" t="s">
        <v>731</v>
      </c>
      <c r="B95" s="12">
        <v>1200012005</v>
      </c>
      <c r="C95" s="46" t="s">
        <v>569</v>
      </c>
      <c r="D95" s="47" t="s">
        <v>573</v>
      </c>
      <c r="E95" s="46" t="s">
        <v>350</v>
      </c>
      <c r="F95" s="45"/>
      <c r="G95" s="115">
        <v>1.135</v>
      </c>
      <c r="H95" s="115">
        <f>+Tableau2[[#This Row],[QUANTITE]]*Tableau2[[#This Row],[TARIF HT]]</f>
        <v>0</v>
      </c>
      <c r="I95" s="2"/>
    </row>
    <row r="96" spans="1:9" ht="18" hidden="1" x14ac:dyDescent="0.25">
      <c r="A96" s="46" t="s">
        <v>731</v>
      </c>
      <c r="B96" s="12">
        <v>1200012004</v>
      </c>
      <c r="C96" s="46" t="s">
        <v>569</v>
      </c>
      <c r="D96" s="47" t="s">
        <v>575</v>
      </c>
      <c r="E96" s="46" t="s">
        <v>350</v>
      </c>
      <c r="F96" s="45"/>
      <c r="G96" s="116">
        <v>1.1220000000000001</v>
      </c>
      <c r="H96" s="116">
        <f>+Tableau2[[#This Row],[QUANTITE]]*Tableau2[[#This Row],[TARIF HT]]</f>
        <v>0</v>
      </c>
      <c r="I96" s="2"/>
    </row>
    <row r="97" spans="1:9" ht="18" hidden="1" x14ac:dyDescent="0.25">
      <c r="A97" s="46" t="s">
        <v>731</v>
      </c>
      <c r="B97" s="12">
        <v>1100000505</v>
      </c>
      <c r="C97" s="46" t="s">
        <v>411</v>
      </c>
      <c r="D97" s="47" t="s">
        <v>591</v>
      </c>
      <c r="E97" s="46" t="s">
        <v>350</v>
      </c>
      <c r="F97" s="45"/>
      <c r="G97" s="115">
        <v>1.0349999999999999</v>
      </c>
      <c r="H97" s="115">
        <f>+Tableau2[[#This Row],[QUANTITE]]*Tableau2[[#This Row],[TARIF HT]]</f>
        <v>0</v>
      </c>
      <c r="I97" s="2"/>
    </row>
    <row r="98" spans="1:9" ht="18" hidden="1" x14ac:dyDescent="0.25">
      <c r="A98" s="46" t="s">
        <v>731</v>
      </c>
      <c r="B98" s="12">
        <v>1100001038</v>
      </c>
      <c r="C98" s="46" t="s">
        <v>412</v>
      </c>
      <c r="D98" s="47" t="s">
        <v>613</v>
      </c>
      <c r="E98" s="46" t="s">
        <v>350</v>
      </c>
      <c r="F98" s="45"/>
      <c r="G98" s="115">
        <v>0.96399999999999997</v>
      </c>
      <c r="H98" s="115">
        <f>+Tableau2[[#This Row],[QUANTITE]]*Tableau2[[#This Row],[TARIF HT]]</f>
        <v>0</v>
      </c>
      <c r="I98" s="2"/>
    </row>
    <row r="99" spans="1:9" ht="18" hidden="1" x14ac:dyDescent="0.25">
      <c r="A99" s="46" t="s">
        <v>731</v>
      </c>
      <c r="B99" s="12">
        <v>1100002422</v>
      </c>
      <c r="C99" s="46" t="s">
        <v>411</v>
      </c>
      <c r="D99" s="47" t="s">
        <v>590</v>
      </c>
      <c r="E99" s="46" t="s">
        <v>350</v>
      </c>
      <c r="F99" s="45"/>
      <c r="G99" s="116">
        <v>0.93799999999999994</v>
      </c>
      <c r="H99" s="116">
        <f>+Tableau2[[#This Row],[QUANTITE]]*Tableau2[[#This Row],[TARIF HT]]</f>
        <v>0</v>
      </c>
      <c r="I99" s="2"/>
    </row>
    <row r="100" spans="1:9" ht="18" hidden="1" x14ac:dyDescent="0.25">
      <c r="A100" s="46" t="s">
        <v>731</v>
      </c>
      <c r="B100" s="12">
        <v>1100000776</v>
      </c>
      <c r="C100" s="46" t="s">
        <v>414</v>
      </c>
      <c r="D100" s="47" t="s">
        <v>643</v>
      </c>
      <c r="E100" s="46" t="s">
        <v>350</v>
      </c>
      <c r="F100" s="45"/>
      <c r="G100" s="115">
        <v>0.92200000000000004</v>
      </c>
      <c r="H100" s="115">
        <f>+Tableau2[[#This Row],[QUANTITE]]*Tableau2[[#This Row],[TARIF HT]]</f>
        <v>0</v>
      </c>
      <c r="I100" s="2"/>
    </row>
    <row r="101" spans="1:9" ht="18" hidden="1" x14ac:dyDescent="0.25">
      <c r="A101" s="46" t="s">
        <v>731</v>
      </c>
      <c r="B101" s="12">
        <v>1200039518</v>
      </c>
      <c r="C101" s="46" t="s">
        <v>569</v>
      </c>
      <c r="D101" s="47" t="s">
        <v>588</v>
      </c>
      <c r="E101" s="46" t="s">
        <v>350</v>
      </c>
      <c r="F101" s="45"/>
      <c r="G101" s="115">
        <v>0.88400000000000001</v>
      </c>
      <c r="H101" s="115">
        <f>+Tableau2[[#This Row],[QUANTITE]]*Tableau2[[#This Row],[TARIF HT]]</f>
        <v>0</v>
      </c>
      <c r="I101" s="2"/>
    </row>
    <row r="102" spans="1:9" ht="18" hidden="1" x14ac:dyDescent="0.25">
      <c r="A102" s="46" t="s">
        <v>731</v>
      </c>
      <c r="B102" s="12">
        <v>1200044129</v>
      </c>
      <c r="C102" s="46" t="s">
        <v>569</v>
      </c>
      <c r="D102" s="47" t="s">
        <v>584</v>
      </c>
      <c r="E102" s="46" t="s">
        <v>350</v>
      </c>
      <c r="F102" s="45"/>
      <c r="G102" s="116">
        <v>0.875</v>
      </c>
      <c r="H102" s="116">
        <f>+Tableau2[[#This Row],[QUANTITE]]*Tableau2[[#This Row],[TARIF HT]]</f>
        <v>0</v>
      </c>
      <c r="I102" s="2"/>
    </row>
    <row r="103" spans="1:9" ht="18" hidden="1" x14ac:dyDescent="0.25">
      <c r="A103" s="46" t="s">
        <v>731</v>
      </c>
      <c r="B103" s="12">
        <v>1100000492</v>
      </c>
      <c r="C103" s="46" t="s">
        <v>411</v>
      </c>
      <c r="D103" s="47" t="s">
        <v>595</v>
      </c>
      <c r="E103" s="46" t="s">
        <v>350</v>
      </c>
      <c r="F103" s="45"/>
      <c r="G103" s="116">
        <v>0.84199999999999997</v>
      </c>
      <c r="H103" s="116">
        <f>+Tableau2[[#This Row],[QUANTITE]]*Tableau2[[#This Row],[TARIF HT]]</f>
        <v>0</v>
      </c>
      <c r="I103" s="2"/>
    </row>
    <row r="104" spans="1:9" ht="18" hidden="1" x14ac:dyDescent="0.25">
      <c r="A104" s="46" t="s">
        <v>731</v>
      </c>
      <c r="B104" s="12">
        <v>1100000702</v>
      </c>
      <c r="C104" s="46" t="s">
        <v>414</v>
      </c>
      <c r="D104" s="47" t="s">
        <v>645</v>
      </c>
      <c r="E104" s="46" t="s">
        <v>350</v>
      </c>
      <c r="F104" s="45"/>
      <c r="G104" s="116">
        <v>0.79800000000000004</v>
      </c>
      <c r="H104" s="116">
        <f>+Tableau2[[#This Row],[QUANTITE]]*Tableau2[[#This Row],[TARIF HT]]</f>
        <v>0</v>
      </c>
      <c r="I104" s="2"/>
    </row>
    <row r="105" spans="1:9" ht="18" hidden="1" x14ac:dyDescent="0.25">
      <c r="A105" s="46" t="s">
        <v>731</v>
      </c>
      <c r="B105" s="12">
        <v>1100002215</v>
      </c>
      <c r="C105" s="46" t="s">
        <v>412</v>
      </c>
      <c r="D105" s="47" t="s">
        <v>600</v>
      </c>
      <c r="E105" s="46" t="s">
        <v>350</v>
      </c>
      <c r="F105" s="45"/>
      <c r="G105" s="115">
        <v>0.78900000000000003</v>
      </c>
      <c r="H105" s="115">
        <f>+Tableau2[[#This Row],[QUANTITE]]*Tableau2[[#This Row],[TARIF HT]]</f>
        <v>0</v>
      </c>
      <c r="I105" s="2"/>
    </row>
    <row r="106" spans="1:9" ht="18" hidden="1" x14ac:dyDescent="0.25">
      <c r="A106" s="46" t="s">
        <v>731</v>
      </c>
      <c r="B106" s="12">
        <v>1100001188</v>
      </c>
      <c r="C106" s="46" t="s">
        <v>412</v>
      </c>
      <c r="D106" s="47" t="s">
        <v>617</v>
      </c>
      <c r="E106" s="46" t="s">
        <v>350</v>
      </c>
      <c r="F106" s="45"/>
      <c r="G106" s="116">
        <v>0.78700000000000003</v>
      </c>
      <c r="H106" s="116">
        <f>+Tableau2[[#This Row],[QUANTITE]]*Tableau2[[#This Row],[TARIF HT]]</f>
        <v>0</v>
      </c>
      <c r="I106" s="2"/>
    </row>
    <row r="107" spans="1:9" ht="18" hidden="1" x14ac:dyDescent="0.25">
      <c r="A107" s="46" t="s">
        <v>731</v>
      </c>
      <c r="B107" s="12">
        <v>1100003982</v>
      </c>
      <c r="C107" s="46" t="s">
        <v>412</v>
      </c>
      <c r="D107" s="47" t="s">
        <v>608</v>
      </c>
      <c r="E107" s="46" t="s">
        <v>350</v>
      </c>
      <c r="F107" s="45"/>
      <c r="G107" s="115">
        <v>0.76300000000000001</v>
      </c>
      <c r="H107" s="115">
        <f>+Tableau2[[#This Row],[QUANTITE]]*Tableau2[[#This Row],[TARIF HT]]</f>
        <v>0</v>
      </c>
      <c r="I107" s="2"/>
    </row>
    <row r="108" spans="1:9" ht="18" hidden="1" x14ac:dyDescent="0.25">
      <c r="A108" s="46" t="s">
        <v>731</v>
      </c>
      <c r="B108" s="12">
        <v>1200004285</v>
      </c>
      <c r="C108" s="46" t="s">
        <v>412</v>
      </c>
      <c r="D108" s="47" t="s">
        <v>611</v>
      </c>
      <c r="E108" s="46" t="s">
        <v>350</v>
      </c>
      <c r="F108" s="45"/>
      <c r="G108" s="115">
        <v>0.74299999999999999</v>
      </c>
      <c r="H108" s="115">
        <f>+Tableau2[[#This Row],[QUANTITE]]*Tableau2[[#This Row],[TARIF HT]]</f>
        <v>0</v>
      </c>
      <c r="I108" s="2"/>
    </row>
    <row r="109" spans="1:9" ht="18" hidden="1" x14ac:dyDescent="0.25">
      <c r="A109" s="46" t="s">
        <v>731</v>
      </c>
      <c r="B109" s="12">
        <v>1100000704</v>
      </c>
      <c r="C109" s="46" t="s">
        <v>414</v>
      </c>
      <c r="D109" s="47" t="s">
        <v>633</v>
      </c>
      <c r="E109" s="46" t="s">
        <v>350</v>
      </c>
      <c r="F109" s="45"/>
      <c r="G109" s="116">
        <v>0.74299999999999999</v>
      </c>
      <c r="H109" s="116">
        <f>+Tableau2[[#This Row],[QUANTITE]]*Tableau2[[#This Row],[TARIF HT]]</f>
        <v>0</v>
      </c>
      <c r="I109" s="2"/>
    </row>
    <row r="110" spans="1:9" ht="18" hidden="1" x14ac:dyDescent="0.25">
      <c r="A110" s="46" t="s">
        <v>731</v>
      </c>
      <c r="B110" s="12">
        <v>1100000676</v>
      </c>
      <c r="C110" s="46" t="s">
        <v>414</v>
      </c>
      <c r="D110" s="47" t="s">
        <v>632</v>
      </c>
      <c r="E110" s="46" t="s">
        <v>350</v>
      </c>
      <c r="F110" s="45"/>
      <c r="G110" s="115">
        <v>0.72599999999999998</v>
      </c>
      <c r="H110" s="115">
        <f>+Tableau2[[#This Row],[QUANTITE]]*Tableau2[[#This Row],[TARIF HT]]</f>
        <v>0</v>
      </c>
      <c r="I110" s="2"/>
    </row>
    <row r="111" spans="1:9" ht="18" hidden="1" x14ac:dyDescent="0.25">
      <c r="A111" s="46" t="s">
        <v>731</v>
      </c>
      <c r="B111" s="12">
        <v>1100000484</v>
      </c>
      <c r="C111" s="46" t="s">
        <v>411</v>
      </c>
      <c r="D111" s="47" t="s">
        <v>597</v>
      </c>
      <c r="E111" s="46" t="s">
        <v>350</v>
      </c>
      <c r="F111" s="45"/>
      <c r="G111" s="115">
        <v>0.71799999999999997</v>
      </c>
      <c r="H111" s="115">
        <f>+Tableau2[[#This Row],[QUANTITE]]*Tableau2[[#This Row],[TARIF HT]]</f>
        <v>0</v>
      </c>
      <c r="I111" s="2"/>
    </row>
    <row r="112" spans="1:9" ht="18" hidden="1" x14ac:dyDescent="0.25">
      <c r="A112" s="46" t="s">
        <v>731</v>
      </c>
      <c r="B112" s="12">
        <v>1100003983</v>
      </c>
      <c r="C112" s="46" t="s">
        <v>412</v>
      </c>
      <c r="D112" s="47" t="s">
        <v>615</v>
      </c>
      <c r="E112" s="46" t="s">
        <v>350</v>
      </c>
      <c r="F112" s="45"/>
      <c r="G112" s="116">
        <v>0.71599999999999997</v>
      </c>
      <c r="H112" s="116">
        <f>+Tableau2[[#This Row],[QUANTITE]]*Tableau2[[#This Row],[TARIF HT]]</f>
        <v>0</v>
      </c>
      <c r="I112" s="2"/>
    </row>
    <row r="113" spans="1:9" ht="18" hidden="1" x14ac:dyDescent="0.25">
      <c r="A113" s="46" t="s">
        <v>731</v>
      </c>
      <c r="B113" s="12">
        <v>1100000757</v>
      </c>
      <c r="C113" s="46" t="s">
        <v>414</v>
      </c>
      <c r="D113" s="47" t="s">
        <v>628</v>
      </c>
      <c r="E113" s="46" t="s">
        <v>350</v>
      </c>
      <c r="F113" s="45"/>
      <c r="G113" s="116">
        <v>0.70499999999999996</v>
      </c>
      <c r="H113" s="116">
        <f>+Tableau2[[#This Row],[QUANTITE]]*Tableau2[[#This Row],[TARIF HT]]</f>
        <v>0</v>
      </c>
      <c r="I113" s="2"/>
    </row>
    <row r="114" spans="1:9" ht="18" hidden="1" x14ac:dyDescent="0.25">
      <c r="A114" s="46" t="s">
        <v>731</v>
      </c>
      <c r="B114" s="12">
        <v>1800003946</v>
      </c>
      <c r="C114" s="46" t="s">
        <v>414</v>
      </c>
      <c r="D114" s="47" t="s">
        <v>626</v>
      </c>
      <c r="E114" s="46" t="s">
        <v>350</v>
      </c>
      <c r="F114" s="45"/>
      <c r="G114" s="116">
        <v>0.68700000000000006</v>
      </c>
      <c r="H114" s="116">
        <f>+Tableau2[[#This Row],[QUANTITE]]*Tableau2[[#This Row],[TARIF HT]]</f>
        <v>0</v>
      </c>
      <c r="I114" s="2"/>
    </row>
    <row r="115" spans="1:9" ht="18" hidden="1" x14ac:dyDescent="0.25">
      <c r="A115" s="46" t="s">
        <v>731</v>
      </c>
      <c r="B115" s="12">
        <v>1100000494</v>
      </c>
      <c r="C115" s="46" t="s">
        <v>411</v>
      </c>
      <c r="D115" s="47" t="s">
        <v>592</v>
      </c>
      <c r="E115" s="46" t="s">
        <v>350</v>
      </c>
      <c r="F115" s="45"/>
      <c r="G115" s="116">
        <v>0.66400000000000003</v>
      </c>
      <c r="H115" s="116">
        <f>+Tableau2[[#This Row],[QUANTITE]]*Tableau2[[#This Row],[TARIF HT]]</f>
        <v>0</v>
      </c>
      <c r="I115" s="2"/>
    </row>
    <row r="116" spans="1:9" ht="18" hidden="1" x14ac:dyDescent="0.25">
      <c r="A116" s="46" t="s">
        <v>731</v>
      </c>
      <c r="B116" s="12">
        <v>1100004253</v>
      </c>
      <c r="C116" s="46" t="s">
        <v>414</v>
      </c>
      <c r="D116" s="47" t="s">
        <v>630</v>
      </c>
      <c r="E116" s="46" t="s">
        <v>350</v>
      </c>
      <c r="F116" s="45"/>
      <c r="G116" s="115">
        <v>0.66400000000000003</v>
      </c>
      <c r="H116" s="115">
        <f>+Tableau2[[#This Row],[QUANTITE]]*Tableau2[[#This Row],[TARIF HT]]</f>
        <v>0</v>
      </c>
      <c r="I116" s="2"/>
    </row>
    <row r="117" spans="1:9" ht="18" hidden="1" x14ac:dyDescent="0.25">
      <c r="A117" s="46" t="s">
        <v>731</v>
      </c>
      <c r="B117" s="12">
        <v>1100000806</v>
      </c>
      <c r="C117" s="46" t="s">
        <v>412</v>
      </c>
      <c r="D117" s="47" t="s">
        <v>603</v>
      </c>
      <c r="E117" s="46" t="s">
        <v>350</v>
      </c>
      <c r="F117" s="45"/>
      <c r="G117" s="116">
        <v>0.65800000000000003</v>
      </c>
      <c r="H117" s="116">
        <f>+Tableau2[[#This Row],[QUANTITE]]*Tableau2[[#This Row],[TARIF HT]]</f>
        <v>0</v>
      </c>
      <c r="I117" s="2"/>
    </row>
    <row r="118" spans="1:9" ht="18" hidden="1" x14ac:dyDescent="0.25">
      <c r="A118" s="46" t="s">
        <v>731</v>
      </c>
      <c r="B118" s="12">
        <v>1100004399</v>
      </c>
      <c r="C118" s="46" t="s">
        <v>411</v>
      </c>
      <c r="D118" s="47" t="s">
        <v>593</v>
      </c>
      <c r="E118" s="46" t="s">
        <v>350</v>
      </c>
      <c r="F118" s="45"/>
      <c r="G118" s="115">
        <v>0.64300000000000002</v>
      </c>
      <c r="H118" s="115">
        <f>+Tableau2[[#This Row],[QUANTITE]]*Tableau2[[#This Row],[TARIF HT]]</f>
        <v>0</v>
      </c>
      <c r="I118" s="2"/>
    </row>
    <row r="119" spans="1:9" ht="18" hidden="1" x14ac:dyDescent="0.25">
      <c r="A119" s="46" t="s">
        <v>731</v>
      </c>
      <c r="B119" s="12">
        <v>1100000804</v>
      </c>
      <c r="C119" s="46" t="s">
        <v>412</v>
      </c>
      <c r="D119" s="47" t="s">
        <v>599</v>
      </c>
      <c r="E119" s="46" t="s">
        <v>350</v>
      </c>
      <c r="F119" s="45"/>
      <c r="G119" s="116">
        <v>0.621</v>
      </c>
      <c r="H119" s="116">
        <f>+Tableau2[[#This Row],[QUANTITE]]*Tableau2[[#This Row],[TARIF HT]]</f>
        <v>0</v>
      </c>
      <c r="I119" s="2"/>
    </row>
    <row r="120" spans="1:9" ht="18" hidden="1" x14ac:dyDescent="0.25">
      <c r="A120" s="46" t="s">
        <v>731</v>
      </c>
      <c r="B120" s="12">
        <v>1100002803</v>
      </c>
      <c r="C120" s="46" t="s">
        <v>414</v>
      </c>
      <c r="D120" s="47" t="s">
        <v>636</v>
      </c>
      <c r="E120" s="46" t="s">
        <v>350</v>
      </c>
      <c r="F120" s="45"/>
      <c r="G120" s="116">
        <v>0.61299999999999999</v>
      </c>
      <c r="H120" s="116">
        <f>+Tableau2[[#This Row],[QUANTITE]]*Tableau2[[#This Row],[TARIF HT]]</f>
        <v>0</v>
      </c>
      <c r="I120" s="2"/>
    </row>
    <row r="121" spans="1:9" ht="18" hidden="1" x14ac:dyDescent="0.25">
      <c r="A121" s="46" t="s">
        <v>731</v>
      </c>
      <c r="B121" s="12">
        <v>1800078798</v>
      </c>
      <c r="C121" s="46" t="s">
        <v>414</v>
      </c>
      <c r="D121" s="47" t="s">
        <v>642</v>
      </c>
      <c r="E121" s="46" t="s">
        <v>350</v>
      </c>
      <c r="F121" s="45"/>
      <c r="G121" s="115">
        <v>0.61199999999999999</v>
      </c>
      <c r="H121" s="115">
        <f>+Tableau2[[#This Row],[QUANTITE]]*Tableau2[[#This Row],[TARIF HT]]</f>
        <v>0</v>
      </c>
      <c r="I121" s="2"/>
    </row>
    <row r="122" spans="1:9" ht="18" hidden="1" x14ac:dyDescent="0.25">
      <c r="A122" s="46" t="s">
        <v>731</v>
      </c>
      <c r="B122" s="12">
        <v>1100002800</v>
      </c>
      <c r="C122" s="46" t="s">
        <v>414</v>
      </c>
      <c r="D122" s="47" t="s">
        <v>639</v>
      </c>
      <c r="E122" s="46" t="s">
        <v>350</v>
      </c>
      <c r="F122" s="45"/>
      <c r="G122" s="116">
        <v>0.60899999999999999</v>
      </c>
      <c r="H122" s="116">
        <f>+Tableau2[[#This Row],[QUANTITE]]*Tableau2[[#This Row],[TARIF HT]]</f>
        <v>0</v>
      </c>
      <c r="I122" s="2"/>
    </row>
    <row r="123" spans="1:9" ht="18" hidden="1" x14ac:dyDescent="0.25">
      <c r="A123" s="46" t="s">
        <v>731</v>
      </c>
      <c r="B123" s="12">
        <v>1100000506</v>
      </c>
      <c r="C123" s="46" t="s">
        <v>411</v>
      </c>
      <c r="D123" s="47" t="s">
        <v>594</v>
      </c>
      <c r="E123" s="46" t="s">
        <v>350</v>
      </c>
      <c r="F123" s="45"/>
      <c r="G123" s="116">
        <v>0.58099999999999996</v>
      </c>
      <c r="H123" s="116">
        <f>+Tableau2[[#This Row],[QUANTITE]]*Tableau2[[#This Row],[TARIF HT]]</f>
        <v>0</v>
      </c>
      <c r="I123" s="2"/>
    </row>
    <row r="124" spans="1:9" ht="18" hidden="1" x14ac:dyDescent="0.25">
      <c r="A124" s="46" t="s">
        <v>731</v>
      </c>
      <c r="B124" s="12">
        <v>1100000811</v>
      </c>
      <c r="C124" s="46" t="s">
        <v>412</v>
      </c>
      <c r="D124" s="47" t="s">
        <v>616</v>
      </c>
      <c r="E124" s="46" t="s">
        <v>350</v>
      </c>
      <c r="F124" s="45"/>
      <c r="G124" s="115">
        <v>0.58099999999999996</v>
      </c>
      <c r="H124" s="115">
        <f>+Tableau2[[#This Row],[QUANTITE]]*Tableau2[[#This Row],[TARIF HT]]</f>
        <v>0</v>
      </c>
      <c r="I124" s="2"/>
    </row>
    <row r="125" spans="1:9" ht="18" hidden="1" x14ac:dyDescent="0.25">
      <c r="A125" s="46" t="s">
        <v>731</v>
      </c>
      <c r="B125" s="12">
        <v>1100000808</v>
      </c>
      <c r="C125" s="46" t="s">
        <v>412</v>
      </c>
      <c r="D125" s="47" t="s">
        <v>607</v>
      </c>
      <c r="E125" s="46" t="s">
        <v>350</v>
      </c>
      <c r="F125" s="45"/>
      <c r="G125" s="116">
        <v>0.57099999999999995</v>
      </c>
      <c r="H125" s="116">
        <f>+Tableau2[[#This Row],[QUANTITE]]*Tableau2[[#This Row],[TARIF HT]]</f>
        <v>0</v>
      </c>
      <c r="I125" s="2"/>
    </row>
    <row r="126" spans="1:9" ht="18" hidden="1" x14ac:dyDescent="0.25">
      <c r="A126" s="46" t="s">
        <v>731</v>
      </c>
      <c r="B126" s="12">
        <v>1100000809</v>
      </c>
      <c r="C126" s="46" t="s">
        <v>412</v>
      </c>
      <c r="D126" s="47" t="s">
        <v>610</v>
      </c>
      <c r="E126" s="46" t="s">
        <v>350</v>
      </c>
      <c r="F126" s="45"/>
      <c r="G126" s="115">
        <v>0.54</v>
      </c>
      <c r="H126" s="115">
        <f>+Tableau2[[#This Row],[QUANTITE]]*Tableau2[[#This Row],[TARIF HT]]</f>
        <v>0</v>
      </c>
      <c r="I126" s="2"/>
    </row>
    <row r="127" spans="1:9" ht="18" hidden="1" x14ac:dyDescent="0.25">
      <c r="A127" s="46" t="s">
        <v>731</v>
      </c>
      <c r="B127" s="12">
        <v>1100000819</v>
      </c>
      <c r="C127" s="46" t="s">
        <v>412</v>
      </c>
      <c r="D127" s="47" t="s">
        <v>614</v>
      </c>
      <c r="E127" s="46" t="s">
        <v>350</v>
      </c>
      <c r="F127" s="45"/>
      <c r="G127" s="116">
        <v>0.54</v>
      </c>
      <c r="H127" s="116">
        <f>+Tableau2[[#This Row],[QUANTITE]]*Tableau2[[#This Row],[TARIF HT]]</f>
        <v>0</v>
      </c>
      <c r="I127" s="2"/>
    </row>
    <row r="128" spans="1:9" ht="18" hidden="1" x14ac:dyDescent="0.25">
      <c r="A128" s="46" t="s">
        <v>731</v>
      </c>
      <c r="B128" s="12">
        <v>1800003945</v>
      </c>
      <c r="C128" s="46" t="s">
        <v>414</v>
      </c>
      <c r="D128" s="47" t="s">
        <v>637</v>
      </c>
      <c r="E128" s="46" t="s">
        <v>350</v>
      </c>
      <c r="F128" s="45"/>
      <c r="G128" s="115">
        <v>0.53</v>
      </c>
      <c r="H128" s="115">
        <f>+Tableau2[[#This Row],[QUANTITE]]*Tableau2[[#This Row],[TARIF HT]]</f>
        <v>0</v>
      </c>
      <c r="I128" s="2"/>
    </row>
    <row r="129" spans="1:9" ht="18" hidden="1" x14ac:dyDescent="0.25">
      <c r="A129" s="46" t="s">
        <v>731</v>
      </c>
      <c r="B129" s="12">
        <v>1800003527</v>
      </c>
      <c r="C129" s="46" t="s">
        <v>414</v>
      </c>
      <c r="D129" s="47" t="s">
        <v>634</v>
      </c>
      <c r="E129" s="46" t="s">
        <v>350</v>
      </c>
      <c r="F129" s="45"/>
      <c r="G129" s="116">
        <v>0.52800000000000002</v>
      </c>
      <c r="H129" s="116">
        <f>+Tableau2[[#This Row],[QUANTITE]]*Tableau2[[#This Row],[TARIF HT]]</f>
        <v>0</v>
      </c>
      <c r="I129" s="2"/>
    </row>
    <row r="130" spans="1:9" ht="18" hidden="1" x14ac:dyDescent="0.25">
      <c r="A130" s="46" t="s">
        <v>731</v>
      </c>
      <c r="B130" s="12">
        <v>1800003948</v>
      </c>
      <c r="C130" s="46" t="s">
        <v>414</v>
      </c>
      <c r="D130" s="47" t="s">
        <v>640</v>
      </c>
      <c r="E130" s="46" t="s">
        <v>350</v>
      </c>
      <c r="F130" s="45"/>
      <c r="G130" s="115">
        <v>0.52800000000000002</v>
      </c>
      <c r="H130" s="115">
        <f>+Tableau2[[#This Row],[QUANTITE]]*Tableau2[[#This Row],[TARIF HT]]</f>
        <v>0</v>
      </c>
      <c r="I130" s="2"/>
    </row>
    <row r="131" spans="1:9" ht="18" hidden="1" x14ac:dyDescent="0.25">
      <c r="A131" s="46" t="s">
        <v>731</v>
      </c>
      <c r="B131" s="12">
        <v>1800021286</v>
      </c>
      <c r="C131" s="46" t="s">
        <v>414</v>
      </c>
      <c r="D131" s="47" t="s">
        <v>641</v>
      </c>
      <c r="E131" s="46" t="s">
        <v>350</v>
      </c>
      <c r="F131" s="45"/>
      <c r="G131" s="116">
        <v>0.51900000000000002</v>
      </c>
      <c r="H131" s="116">
        <f>+Tableau2[[#This Row],[QUANTITE]]*Tableau2[[#This Row],[TARIF HT]]</f>
        <v>0</v>
      </c>
      <c r="I131" s="2"/>
    </row>
    <row r="132" spans="1:9" ht="18" hidden="1" x14ac:dyDescent="0.25">
      <c r="A132" s="46" t="s">
        <v>731</v>
      </c>
      <c r="B132" s="12">
        <v>1100000486</v>
      </c>
      <c r="C132" s="46" t="s">
        <v>411</v>
      </c>
      <c r="D132" s="47" t="s">
        <v>598</v>
      </c>
      <c r="E132" s="46" t="s">
        <v>350</v>
      </c>
      <c r="F132" s="45"/>
      <c r="G132" s="116">
        <v>0.46899999999999997</v>
      </c>
      <c r="H132" s="116">
        <f>+Tableau2[[#This Row],[QUANTITE]]*Tableau2[[#This Row],[TARIF HT]]</f>
        <v>0</v>
      </c>
      <c r="I132" s="2"/>
    </row>
    <row r="133" spans="1:9" ht="18" hidden="1" x14ac:dyDescent="0.25">
      <c r="A133" s="46" t="s">
        <v>731</v>
      </c>
      <c r="B133" s="12">
        <v>1100000883</v>
      </c>
      <c r="C133" s="46" t="s">
        <v>414</v>
      </c>
      <c r="D133" s="47" t="s">
        <v>629</v>
      </c>
      <c r="E133" s="46" t="s">
        <v>345</v>
      </c>
      <c r="F133" s="45"/>
      <c r="G133" s="116">
        <v>9.1039999999999992</v>
      </c>
      <c r="H133" s="116">
        <f>+Tableau2[[#This Row],[QUANTITE]]*Tableau2[[#This Row],[TARIF HT]]</f>
        <v>0</v>
      </c>
      <c r="I133" s="2"/>
    </row>
    <row r="134" spans="1:9" ht="18" hidden="1" x14ac:dyDescent="0.25">
      <c r="A134" s="46" t="s">
        <v>731</v>
      </c>
      <c r="B134" s="12">
        <v>1800106308</v>
      </c>
      <c r="C134" s="46" t="s">
        <v>569</v>
      </c>
      <c r="D134" s="47" t="s">
        <v>580</v>
      </c>
      <c r="E134" s="46" t="s">
        <v>345</v>
      </c>
      <c r="F134" s="45"/>
      <c r="G134" s="115">
        <v>4.1029999999999998</v>
      </c>
      <c r="H134" s="115">
        <f>+Tableau2[[#This Row],[QUANTITE]]*Tableau2[[#This Row],[TARIF HT]]</f>
        <v>0</v>
      </c>
      <c r="I134" s="2"/>
    </row>
    <row r="135" spans="1:9" ht="18" hidden="1" x14ac:dyDescent="0.25">
      <c r="A135" s="46" t="s">
        <v>731</v>
      </c>
      <c r="B135" s="12">
        <v>1200059938</v>
      </c>
      <c r="C135" s="46" t="s">
        <v>569</v>
      </c>
      <c r="D135" s="47" t="s">
        <v>581</v>
      </c>
      <c r="E135" s="46" t="s">
        <v>345</v>
      </c>
      <c r="F135" s="45"/>
      <c r="G135" s="115">
        <v>4.0590000000000002</v>
      </c>
      <c r="H135" s="115">
        <f>+Tableau2[[#This Row],[QUANTITE]]*Tableau2[[#This Row],[TARIF HT]]</f>
        <v>0</v>
      </c>
      <c r="I135" s="2"/>
    </row>
    <row r="136" spans="1:9" ht="18" hidden="1" x14ac:dyDescent="0.25">
      <c r="A136" s="46" t="s">
        <v>731</v>
      </c>
      <c r="B136" s="12">
        <v>1200052454</v>
      </c>
      <c r="C136" s="46" t="s">
        <v>569</v>
      </c>
      <c r="D136" s="47" t="s">
        <v>582</v>
      </c>
      <c r="E136" s="46" t="s">
        <v>345</v>
      </c>
      <c r="F136" s="45"/>
      <c r="G136" s="115">
        <v>4.0090000000000003</v>
      </c>
      <c r="H136" s="115">
        <f>+Tableau2[[#This Row],[QUANTITE]]*Tableau2[[#This Row],[TARIF HT]]</f>
        <v>0</v>
      </c>
      <c r="I136" s="2"/>
    </row>
    <row r="137" spans="1:9" ht="18" hidden="1" x14ac:dyDescent="0.25">
      <c r="A137" s="46" t="s">
        <v>731</v>
      </c>
      <c r="B137" s="12">
        <v>1200000102</v>
      </c>
      <c r="C137" s="46" t="s">
        <v>569</v>
      </c>
      <c r="D137" s="47" t="s">
        <v>574</v>
      </c>
      <c r="E137" s="46" t="s">
        <v>345</v>
      </c>
      <c r="F137" s="45"/>
      <c r="G137" s="115">
        <v>3.887</v>
      </c>
      <c r="H137" s="115">
        <f>+Tableau2[[#This Row],[QUANTITE]]*Tableau2[[#This Row],[TARIF HT]]</f>
        <v>0</v>
      </c>
      <c r="I137" s="2"/>
    </row>
    <row r="138" spans="1:9" ht="18" hidden="1" x14ac:dyDescent="0.25">
      <c r="A138" s="46" t="s">
        <v>731</v>
      </c>
      <c r="B138" s="12">
        <v>1200000056</v>
      </c>
      <c r="C138" s="46" t="s">
        <v>569</v>
      </c>
      <c r="D138" s="47" t="s">
        <v>578</v>
      </c>
      <c r="E138" s="46" t="s">
        <v>345</v>
      </c>
      <c r="F138" s="45"/>
      <c r="G138" s="115">
        <v>3.657</v>
      </c>
      <c r="H138" s="115">
        <f>+Tableau2[[#This Row],[QUANTITE]]*Tableau2[[#This Row],[TARIF HT]]</f>
        <v>0</v>
      </c>
      <c r="I138" s="2"/>
    </row>
    <row r="139" spans="1:9" ht="18" hidden="1" x14ac:dyDescent="0.25">
      <c r="A139" s="46" t="s">
        <v>731</v>
      </c>
      <c r="B139" s="12">
        <v>1200000137</v>
      </c>
      <c r="C139" s="46" t="s">
        <v>569</v>
      </c>
      <c r="D139" s="47" t="s">
        <v>579</v>
      </c>
      <c r="E139" s="46" t="s">
        <v>345</v>
      </c>
      <c r="F139" s="45"/>
      <c r="G139" s="116">
        <v>3.657</v>
      </c>
      <c r="H139" s="116">
        <f>+Tableau2[[#This Row],[QUANTITE]]*Tableau2[[#This Row],[TARIF HT]]</f>
        <v>0</v>
      </c>
      <c r="I139" s="2"/>
    </row>
    <row r="140" spans="1:9" ht="18" hidden="1" x14ac:dyDescent="0.25">
      <c r="A140" s="46" t="s">
        <v>731</v>
      </c>
      <c r="B140" s="12">
        <v>1200000187</v>
      </c>
      <c r="C140" s="46" t="s">
        <v>569</v>
      </c>
      <c r="D140" s="47" t="s">
        <v>576</v>
      </c>
      <c r="E140" s="46" t="s">
        <v>345</v>
      </c>
      <c r="F140" s="45"/>
      <c r="G140" s="116">
        <v>3.544</v>
      </c>
      <c r="H140" s="116">
        <f>+Tableau2[[#This Row],[QUANTITE]]*Tableau2[[#This Row],[TARIF HT]]</f>
        <v>0</v>
      </c>
      <c r="I140" s="2"/>
    </row>
    <row r="141" spans="1:9" ht="18" hidden="1" x14ac:dyDescent="0.25">
      <c r="A141" s="46" t="s">
        <v>731</v>
      </c>
      <c r="B141" s="12">
        <v>1200000029</v>
      </c>
      <c r="C141" s="46" t="s">
        <v>569</v>
      </c>
      <c r="D141" s="47" t="s">
        <v>583</v>
      </c>
      <c r="E141" s="46" t="s">
        <v>345</v>
      </c>
      <c r="F141" s="45"/>
      <c r="G141" s="116">
        <v>3.3410000000000002</v>
      </c>
      <c r="H141" s="116">
        <f>+Tableau2[[#This Row],[QUANTITE]]*Tableau2[[#This Row],[TARIF HT]]</f>
        <v>0</v>
      </c>
      <c r="I141" s="2"/>
    </row>
    <row r="142" spans="1:9" ht="18" hidden="1" x14ac:dyDescent="0.25">
      <c r="A142" s="46" t="s">
        <v>731</v>
      </c>
      <c r="B142" s="12">
        <v>1200000128</v>
      </c>
      <c r="C142" s="46" t="s">
        <v>569</v>
      </c>
      <c r="D142" s="47" t="s">
        <v>585</v>
      </c>
      <c r="E142" s="46" t="s">
        <v>345</v>
      </c>
      <c r="F142" s="45"/>
      <c r="G142" s="116">
        <v>3.17</v>
      </c>
      <c r="H142" s="116">
        <f>+Tableau2[[#This Row],[QUANTITE]]*Tableau2[[#This Row],[TARIF HT]]</f>
        <v>0</v>
      </c>
      <c r="I142" s="2"/>
    </row>
    <row r="143" spans="1:9" ht="18" hidden="1" x14ac:dyDescent="0.25">
      <c r="A143" s="46" t="s">
        <v>731</v>
      </c>
      <c r="B143" s="12">
        <v>1200000132</v>
      </c>
      <c r="C143" s="46" t="s">
        <v>569</v>
      </c>
      <c r="D143" s="47" t="s">
        <v>586</v>
      </c>
      <c r="E143" s="46" t="s">
        <v>345</v>
      </c>
      <c r="F143" s="45"/>
      <c r="G143" s="115">
        <v>3.0430000000000001</v>
      </c>
      <c r="H143" s="115">
        <f>+Tableau2[[#This Row],[QUANTITE]]*Tableau2[[#This Row],[TARIF HT]]</f>
        <v>0</v>
      </c>
      <c r="I143" s="2"/>
    </row>
    <row r="144" spans="1:9" ht="18" hidden="1" x14ac:dyDescent="0.25">
      <c r="A144" s="46" t="s">
        <v>731</v>
      </c>
      <c r="B144" s="12">
        <v>1200003455</v>
      </c>
      <c r="C144" s="46" t="s">
        <v>569</v>
      </c>
      <c r="D144" s="47" t="s">
        <v>587</v>
      </c>
      <c r="E144" s="46" t="s">
        <v>345</v>
      </c>
      <c r="F144" s="45"/>
      <c r="G144" s="115">
        <v>3.0070000000000001</v>
      </c>
      <c r="H144" s="115">
        <f>+Tableau2[[#This Row],[QUANTITE]]*Tableau2[[#This Row],[TARIF HT]]</f>
        <v>0</v>
      </c>
      <c r="I144" s="2"/>
    </row>
    <row r="145" spans="1:9" ht="18" hidden="1" x14ac:dyDescent="0.25">
      <c r="A145" s="46" t="s">
        <v>340</v>
      </c>
      <c r="B145" s="12">
        <v>400244</v>
      </c>
      <c r="C145" s="46" t="s">
        <v>732</v>
      </c>
      <c r="D145" s="47" t="s">
        <v>702</v>
      </c>
      <c r="E145" s="46" t="s">
        <v>309</v>
      </c>
      <c r="F145" s="45"/>
      <c r="G145" s="116">
        <f>8.55/0.5</f>
        <v>17.100000000000001</v>
      </c>
      <c r="H145" s="116">
        <f>+Tableau2[[#This Row],[QUANTITE]]*Tableau2[[#This Row],[TARIF HT]]</f>
        <v>0</v>
      </c>
      <c r="I145" s="2"/>
    </row>
    <row r="146" spans="1:9" ht="18" hidden="1" x14ac:dyDescent="0.25">
      <c r="A146" s="46" t="s">
        <v>340</v>
      </c>
      <c r="B146" s="12">
        <v>420154</v>
      </c>
      <c r="C146" s="46" t="s">
        <v>732</v>
      </c>
      <c r="D146" s="47" t="s">
        <v>348</v>
      </c>
      <c r="E146" s="46" t="s">
        <v>309</v>
      </c>
      <c r="F146" s="45"/>
      <c r="G146" s="116">
        <f>12.65/0.6</f>
        <v>21.083333333333336</v>
      </c>
      <c r="H146" s="116">
        <f>+Tableau2[[#This Row],[QUANTITE]]*Tableau2[[#This Row],[TARIF HT]]</f>
        <v>0</v>
      </c>
      <c r="I146" s="2"/>
    </row>
    <row r="147" spans="1:9" ht="18" hidden="1" x14ac:dyDescent="0.25">
      <c r="A147" s="46" t="s">
        <v>340</v>
      </c>
      <c r="B147" s="12">
        <v>403116</v>
      </c>
      <c r="C147" s="46" t="s">
        <v>732</v>
      </c>
      <c r="D147" s="47" t="s">
        <v>709</v>
      </c>
      <c r="E147" s="46" t="s">
        <v>1199</v>
      </c>
      <c r="F147" s="45"/>
      <c r="G147" s="116">
        <f>30.5/25</f>
        <v>1.22</v>
      </c>
      <c r="H147" s="116">
        <f>+Tableau2[[#This Row],[QUANTITE]]*Tableau2[[#This Row],[TARIF HT]]</f>
        <v>0</v>
      </c>
      <c r="I147" s="2"/>
    </row>
    <row r="148" spans="1:9" ht="18" hidden="1" x14ac:dyDescent="0.25">
      <c r="A148" s="46" t="s">
        <v>340</v>
      </c>
      <c r="B148" s="12">
        <v>403284</v>
      </c>
      <c r="C148" s="46" t="s">
        <v>732</v>
      </c>
      <c r="D148" s="47" t="s">
        <v>344</v>
      </c>
      <c r="E148" s="46" t="s">
        <v>345</v>
      </c>
      <c r="F148" s="45"/>
      <c r="G148" s="116">
        <v>5.8</v>
      </c>
      <c r="H148" s="116">
        <f>+Tableau2[[#This Row],[QUANTITE]]*Tableau2[[#This Row],[TARIF HT]]</f>
        <v>0</v>
      </c>
      <c r="I148" s="2"/>
    </row>
    <row r="149" spans="1:9" ht="18" x14ac:dyDescent="0.25">
      <c r="A149" s="46" t="s">
        <v>340</v>
      </c>
      <c r="B149" s="12">
        <v>401871</v>
      </c>
      <c r="C149" s="46" t="s">
        <v>732</v>
      </c>
      <c r="D149" s="47" t="s">
        <v>722</v>
      </c>
      <c r="E149" s="46" t="s">
        <v>309</v>
      </c>
      <c r="F149" s="45">
        <v>4</v>
      </c>
      <c r="G149" s="115">
        <f>5.95/2.5</f>
        <v>2.38</v>
      </c>
      <c r="H149" s="115">
        <f>+Tableau2[[#This Row],[QUANTITE]]*Tableau2[[#This Row],[TARIF HT]]</f>
        <v>9.52</v>
      </c>
      <c r="I149" s="2"/>
    </row>
    <row r="150" spans="1:9" ht="18" x14ac:dyDescent="0.25">
      <c r="A150" s="46" t="s">
        <v>340</v>
      </c>
      <c r="B150" s="12">
        <v>420144</v>
      </c>
      <c r="C150" s="46" t="s">
        <v>732</v>
      </c>
      <c r="D150" s="47" t="s">
        <v>347</v>
      </c>
      <c r="E150" s="46" t="s">
        <v>309</v>
      </c>
      <c r="F150" s="45">
        <v>2</v>
      </c>
      <c r="G150" s="115">
        <f>10.3/0.6</f>
        <v>17.166666666666668</v>
      </c>
      <c r="H150" s="115">
        <f>+Tableau2[[#This Row],[QUANTITE]]*Tableau2[[#This Row],[TARIF HT]]</f>
        <v>34.333333333333336</v>
      </c>
      <c r="I150" s="2"/>
    </row>
    <row r="151" spans="1:9" ht="18" hidden="1" x14ac:dyDescent="0.25">
      <c r="A151" s="46" t="s">
        <v>340</v>
      </c>
      <c r="B151" s="12">
        <v>400167</v>
      </c>
      <c r="C151" s="46" t="s">
        <v>732</v>
      </c>
      <c r="D151" s="47" t="s">
        <v>703</v>
      </c>
      <c r="E151" s="46" t="s">
        <v>309</v>
      </c>
      <c r="F151" s="45"/>
      <c r="G151" s="115">
        <f>8.55/0.5</f>
        <v>17.100000000000001</v>
      </c>
      <c r="H151" s="115">
        <f>+Tableau2[[#This Row],[QUANTITE]]*Tableau2[[#This Row],[TARIF HT]]</f>
        <v>0</v>
      </c>
      <c r="I151" s="2"/>
    </row>
    <row r="152" spans="1:9" ht="18" x14ac:dyDescent="0.25">
      <c r="A152" s="46" t="s">
        <v>340</v>
      </c>
      <c r="B152" s="12">
        <v>402320</v>
      </c>
      <c r="C152" s="46" t="s">
        <v>732</v>
      </c>
      <c r="D152" s="47" t="s">
        <v>710</v>
      </c>
      <c r="E152" s="46" t="s">
        <v>349</v>
      </c>
      <c r="F152" s="45">
        <f>25+8+10+5</f>
        <v>48</v>
      </c>
      <c r="G152" s="115">
        <f>6.17/25</f>
        <v>0.24679999999999999</v>
      </c>
      <c r="H152" s="115">
        <f>+Tableau2[[#This Row],[QUANTITE]]*Tableau2[[#This Row],[TARIF HT]]</f>
        <v>11.846399999999999</v>
      </c>
      <c r="I152" s="2"/>
    </row>
    <row r="153" spans="1:9" ht="18" x14ac:dyDescent="0.25">
      <c r="A153" s="46" t="s">
        <v>340</v>
      </c>
      <c r="B153" s="12">
        <v>403665</v>
      </c>
      <c r="C153" s="46" t="s">
        <v>732</v>
      </c>
      <c r="D153" s="47" t="s">
        <v>708</v>
      </c>
      <c r="E153" s="46" t="s">
        <v>1199</v>
      </c>
      <c r="F153" s="45">
        <v>35</v>
      </c>
      <c r="G153" s="116">
        <f>24.3/100</f>
        <v>0.24299999999999999</v>
      </c>
      <c r="H153" s="116">
        <f>+Tableau2[[#This Row],[QUANTITE]]*Tableau2[[#This Row],[TARIF HT]]</f>
        <v>8.504999999999999</v>
      </c>
      <c r="I153" s="2"/>
    </row>
    <row r="154" spans="1:9" ht="18" hidden="1" x14ac:dyDescent="0.25">
      <c r="A154" s="46" t="s">
        <v>340</v>
      </c>
      <c r="B154" s="12">
        <v>420278</v>
      </c>
      <c r="C154" s="46" t="s">
        <v>732</v>
      </c>
      <c r="D154" s="47" t="s">
        <v>724</v>
      </c>
      <c r="E154" s="46" t="s">
        <v>349</v>
      </c>
      <c r="F154" s="45"/>
      <c r="G154" s="115">
        <f>3.55/25</f>
        <v>0.14199999999999999</v>
      </c>
      <c r="H154" s="115">
        <f>+Tableau2[[#This Row],[QUANTITE]]*Tableau2[[#This Row],[TARIF HT]]</f>
        <v>0</v>
      </c>
      <c r="I154" s="2"/>
    </row>
    <row r="155" spans="1:9" ht="18" x14ac:dyDescent="0.25">
      <c r="A155" s="46" t="s">
        <v>340</v>
      </c>
      <c r="B155" s="12">
        <v>401228</v>
      </c>
      <c r="C155" s="46" t="s">
        <v>732</v>
      </c>
      <c r="D155" s="47" t="s">
        <v>342</v>
      </c>
      <c r="E155" s="46" t="s">
        <v>309</v>
      </c>
      <c r="F155" s="45">
        <v>6.5</v>
      </c>
      <c r="G155" s="116">
        <v>17.398</v>
      </c>
      <c r="H155" s="116">
        <f>+Tableau2[[#This Row],[QUANTITE]]*Tableau2[[#This Row],[TARIF HT]]</f>
        <v>113.087</v>
      </c>
      <c r="I155" s="2"/>
    </row>
    <row r="156" spans="1:9" ht="18" x14ac:dyDescent="0.25">
      <c r="A156" s="46" t="s">
        <v>340</v>
      </c>
      <c r="B156" s="12">
        <v>420573</v>
      </c>
      <c r="C156" s="46" t="s">
        <v>732</v>
      </c>
      <c r="D156" s="47" t="s">
        <v>1234</v>
      </c>
      <c r="E156" s="46" t="s">
        <v>349</v>
      </c>
      <c r="F156" s="45">
        <v>33</v>
      </c>
      <c r="G156" s="116">
        <f>3.65/25</f>
        <v>0.14599999999999999</v>
      </c>
      <c r="H156" s="116">
        <f>+Tableau2[[#This Row],[QUANTITE]]*Tableau2[[#This Row],[TARIF HT]]</f>
        <v>4.8179999999999996</v>
      </c>
      <c r="I156" s="2"/>
    </row>
    <row r="157" spans="1:9" ht="18" hidden="1" x14ac:dyDescent="0.25">
      <c r="A157" s="46" t="s">
        <v>340</v>
      </c>
      <c r="B157" s="12">
        <v>402324</v>
      </c>
      <c r="C157" s="46" t="s">
        <v>732</v>
      </c>
      <c r="D157" s="47" t="s">
        <v>711</v>
      </c>
      <c r="E157" s="46" t="s">
        <v>349</v>
      </c>
      <c r="F157" s="45"/>
      <c r="G157" s="116">
        <f>6.17/25</f>
        <v>0.24679999999999999</v>
      </c>
      <c r="H157" s="116">
        <f>+Tableau2[[#This Row],[QUANTITE]]*Tableau2[[#This Row],[TARIF HT]]</f>
        <v>0</v>
      </c>
      <c r="I157" s="2"/>
    </row>
    <row r="158" spans="1:9" ht="18" hidden="1" x14ac:dyDescent="0.25">
      <c r="A158" s="46" t="s">
        <v>340</v>
      </c>
      <c r="B158" s="12">
        <v>420574</v>
      </c>
      <c r="C158" s="46" t="s">
        <v>732</v>
      </c>
      <c r="D158" s="47" t="s">
        <v>1237</v>
      </c>
      <c r="E158" s="46" t="s">
        <v>349</v>
      </c>
      <c r="F158" s="45"/>
      <c r="G158" s="115">
        <f>3.65/25</f>
        <v>0.14599999999999999</v>
      </c>
      <c r="H158" s="115">
        <f>+Tableau2[[#This Row],[QUANTITE]]*Tableau2[[#This Row],[TARIF HT]]</f>
        <v>0</v>
      </c>
      <c r="I158" s="2"/>
    </row>
    <row r="159" spans="1:9" ht="18" hidden="1" x14ac:dyDescent="0.25">
      <c r="A159" s="46" t="s">
        <v>340</v>
      </c>
      <c r="B159" s="12">
        <v>403664</v>
      </c>
      <c r="C159" s="46" t="s">
        <v>732</v>
      </c>
      <c r="D159" s="47" t="s">
        <v>708</v>
      </c>
      <c r="E159" s="46" t="s">
        <v>349</v>
      </c>
      <c r="F159" s="45"/>
      <c r="G159" s="115">
        <f>6.15/25</f>
        <v>0.24600000000000002</v>
      </c>
      <c r="H159" s="115">
        <f>+Tableau2[[#This Row],[QUANTITE]]*Tableau2[[#This Row],[TARIF HT]]</f>
        <v>0</v>
      </c>
      <c r="I159" s="2"/>
    </row>
    <row r="160" spans="1:9" ht="18" x14ac:dyDescent="0.25">
      <c r="A160" s="46" t="s">
        <v>340</v>
      </c>
      <c r="B160" s="12">
        <v>420279</v>
      </c>
      <c r="C160" s="46" t="s">
        <v>732</v>
      </c>
      <c r="D160" s="47" t="s">
        <v>1238</v>
      </c>
      <c r="E160" s="46" t="s">
        <v>349</v>
      </c>
      <c r="F160" s="45">
        <v>19</v>
      </c>
      <c r="G160" s="116">
        <f>3.55/25</f>
        <v>0.14199999999999999</v>
      </c>
      <c r="H160" s="116">
        <f>+Tableau2[[#This Row],[QUANTITE]]*Tableau2[[#This Row],[TARIF HT]]</f>
        <v>2.698</v>
      </c>
      <c r="I160" s="2"/>
    </row>
    <row r="161" spans="1:9" ht="18" x14ac:dyDescent="0.25">
      <c r="A161" s="46" t="s">
        <v>340</v>
      </c>
      <c r="B161" s="12">
        <v>420576</v>
      </c>
      <c r="C161" s="46" t="s">
        <v>732</v>
      </c>
      <c r="D161" s="47" t="s">
        <v>1239</v>
      </c>
      <c r="E161" s="46" t="s">
        <v>349</v>
      </c>
      <c r="F161" s="45">
        <v>0</v>
      </c>
      <c r="G161" s="115">
        <f>3.65/25</f>
        <v>0.14599999999999999</v>
      </c>
      <c r="H161" s="115">
        <f>+Tableau2[[#This Row],[QUANTITE]]*Tableau2[[#This Row],[TARIF HT]]</f>
        <v>0</v>
      </c>
      <c r="I161" s="2"/>
    </row>
    <row r="162" spans="1:9" ht="18" hidden="1" x14ac:dyDescent="0.25">
      <c r="A162" s="46" t="s">
        <v>340</v>
      </c>
      <c r="B162" s="12">
        <v>401274</v>
      </c>
      <c r="C162" s="46" t="s">
        <v>732</v>
      </c>
      <c r="D162" s="47" t="s">
        <v>704</v>
      </c>
      <c r="E162" s="46" t="s">
        <v>1199</v>
      </c>
      <c r="F162" s="45"/>
      <c r="G162" s="115">
        <f>24.3/100</f>
        <v>0.24299999999999999</v>
      </c>
      <c r="H162" s="115">
        <f>+Tableau2[[#This Row],[QUANTITE]]*Tableau2[[#This Row],[TARIF HT]]</f>
        <v>0</v>
      </c>
      <c r="I162" s="2"/>
    </row>
    <row r="163" spans="1:9" ht="18" hidden="1" x14ac:dyDescent="0.25">
      <c r="A163" s="46" t="s">
        <v>340</v>
      </c>
      <c r="B163" s="12">
        <v>403024</v>
      </c>
      <c r="C163" s="46" t="s">
        <v>732</v>
      </c>
      <c r="D163" s="47" t="s">
        <v>704</v>
      </c>
      <c r="E163" s="46" t="s">
        <v>349</v>
      </c>
      <c r="F163" s="45"/>
      <c r="G163" s="116">
        <f>6.15/25</f>
        <v>0.24600000000000002</v>
      </c>
      <c r="H163" s="116">
        <f>+Tableau2[[#This Row],[QUANTITE]]*Tableau2[[#This Row],[TARIF HT]]</f>
        <v>0</v>
      </c>
      <c r="I163" s="2"/>
    </row>
    <row r="164" spans="1:9" ht="18" hidden="1" x14ac:dyDescent="0.25">
      <c r="A164" s="46" t="s">
        <v>340</v>
      </c>
      <c r="B164" s="12">
        <v>420750</v>
      </c>
      <c r="C164" s="46" t="s">
        <v>732</v>
      </c>
      <c r="D164" s="47" t="s">
        <v>707</v>
      </c>
      <c r="E164" s="46" t="s">
        <v>1199</v>
      </c>
      <c r="F164" s="45"/>
      <c r="G164" s="115">
        <f>7.9/25</f>
        <v>0.316</v>
      </c>
      <c r="H164" s="115">
        <f>+Tableau2[[#This Row],[QUANTITE]]*Tableau2[[#This Row],[TARIF HT]]</f>
        <v>0</v>
      </c>
      <c r="I164" s="2"/>
    </row>
    <row r="165" spans="1:9" ht="18" hidden="1" x14ac:dyDescent="0.25">
      <c r="A165" s="46" t="s">
        <v>340</v>
      </c>
      <c r="B165" s="12">
        <v>420575</v>
      </c>
      <c r="C165" s="46" t="s">
        <v>732</v>
      </c>
      <c r="D165" s="47" t="s">
        <v>1240</v>
      </c>
      <c r="E165" s="46" t="s">
        <v>349</v>
      </c>
      <c r="F165" s="45"/>
      <c r="G165" s="116">
        <f>3.65/25</f>
        <v>0.14599999999999999</v>
      </c>
      <c r="H165" s="116">
        <f>+Tableau2[[#This Row],[QUANTITE]]*Tableau2[[#This Row],[TARIF HT]]</f>
        <v>0</v>
      </c>
      <c r="I165" s="2"/>
    </row>
    <row r="166" spans="1:9" ht="18" hidden="1" x14ac:dyDescent="0.25">
      <c r="A166" s="46" t="s">
        <v>340</v>
      </c>
      <c r="B166" s="12">
        <v>420824</v>
      </c>
      <c r="C166" s="46" t="s">
        <v>732</v>
      </c>
      <c r="D166" s="47" t="s">
        <v>706</v>
      </c>
      <c r="E166" s="46" t="s">
        <v>1199</v>
      </c>
      <c r="F166" s="45"/>
      <c r="G166" s="116">
        <f>7.9/25</f>
        <v>0.316</v>
      </c>
      <c r="H166" s="116">
        <f>+Tableau2[[#This Row],[QUANTITE]]*Tableau2[[#This Row],[TARIF HT]]</f>
        <v>0</v>
      </c>
      <c r="I166" s="2"/>
    </row>
    <row r="167" spans="1:9" ht="18" x14ac:dyDescent="0.25">
      <c r="A167" s="46" t="s">
        <v>340</v>
      </c>
      <c r="B167" s="12">
        <v>420572</v>
      </c>
      <c r="C167" s="46" t="s">
        <v>732</v>
      </c>
      <c r="D167" s="47" t="s">
        <v>1243</v>
      </c>
      <c r="E167" s="46" t="s">
        <v>349</v>
      </c>
      <c r="F167" s="45">
        <f>25+9+18+10</f>
        <v>62</v>
      </c>
      <c r="G167" s="116">
        <f>3.65/25</f>
        <v>0.14599999999999999</v>
      </c>
      <c r="H167" s="116">
        <f>+Tableau2[[#This Row],[QUANTITE]]*Tableau2[[#This Row],[TARIF HT]]</f>
        <v>9.0519999999999996</v>
      </c>
      <c r="I167" s="2"/>
    </row>
    <row r="168" spans="1:9" ht="18" x14ac:dyDescent="0.25">
      <c r="A168" s="46" t="s">
        <v>340</v>
      </c>
      <c r="B168" s="12">
        <v>420577</v>
      </c>
      <c r="C168" s="46" t="s">
        <v>732</v>
      </c>
      <c r="D168" s="47" t="s">
        <v>1244</v>
      </c>
      <c r="E168" s="46" t="s">
        <v>349</v>
      </c>
      <c r="F168" s="45">
        <v>8</v>
      </c>
      <c r="G168" s="115">
        <f>3.65/25</f>
        <v>0.14599999999999999</v>
      </c>
      <c r="H168" s="115">
        <f>+Tableau2[[#This Row],[QUANTITE]]*Tableau2[[#This Row],[TARIF HT]]</f>
        <v>1.1679999999999999</v>
      </c>
      <c r="I168" s="2"/>
    </row>
    <row r="169" spans="1:9" ht="18" hidden="1" x14ac:dyDescent="0.25">
      <c r="A169" s="46" t="s">
        <v>340</v>
      </c>
      <c r="B169" s="12">
        <v>402346</v>
      </c>
      <c r="C169" s="46" t="s">
        <v>732</v>
      </c>
      <c r="D169" s="47" t="s">
        <v>713</v>
      </c>
      <c r="E169" s="46" t="s">
        <v>349</v>
      </c>
      <c r="F169" s="45"/>
      <c r="G169" s="116">
        <f>6.17/25</f>
        <v>0.24679999999999999</v>
      </c>
      <c r="H169" s="116">
        <f>+Tableau2[[#This Row],[QUANTITE]]*Tableau2[[#This Row],[TARIF HT]]</f>
        <v>0</v>
      </c>
      <c r="I169" s="2"/>
    </row>
    <row r="170" spans="1:9" ht="18" x14ac:dyDescent="0.25">
      <c r="A170" s="46" t="s">
        <v>340</v>
      </c>
      <c r="B170" s="12">
        <v>402325</v>
      </c>
      <c r="C170" s="46" t="s">
        <v>732</v>
      </c>
      <c r="D170" s="47" t="s">
        <v>712</v>
      </c>
      <c r="E170" s="46" t="s">
        <v>349</v>
      </c>
      <c r="F170" s="45">
        <f>25+8+20+15</f>
        <v>68</v>
      </c>
      <c r="G170" s="115">
        <f>6.17/25</f>
        <v>0.24679999999999999</v>
      </c>
      <c r="H170" s="115">
        <f>+Tableau2[[#This Row],[QUANTITE]]*Tableau2[[#This Row],[TARIF HT]]</f>
        <v>16.782399999999999</v>
      </c>
      <c r="I170" s="2"/>
    </row>
    <row r="171" spans="1:9" ht="18" hidden="1" x14ac:dyDescent="0.25">
      <c r="A171" s="46" t="s">
        <v>340</v>
      </c>
      <c r="B171" s="12">
        <v>400125</v>
      </c>
      <c r="C171" s="46" t="s">
        <v>732</v>
      </c>
      <c r="D171" s="47" t="s">
        <v>341</v>
      </c>
      <c r="E171" s="46" t="s">
        <v>309</v>
      </c>
      <c r="F171" s="45"/>
      <c r="G171" s="115">
        <v>10.050000000000001</v>
      </c>
      <c r="H171" s="115">
        <f>+Tableau2[[#This Row],[QUANTITE]]*Tableau2[[#This Row],[TARIF HT]]</f>
        <v>0</v>
      </c>
      <c r="I171" s="2"/>
    </row>
    <row r="172" spans="1:9" ht="18" hidden="1" x14ac:dyDescent="0.25">
      <c r="A172" s="46" t="s">
        <v>340</v>
      </c>
      <c r="B172" s="12">
        <v>420706</v>
      </c>
      <c r="C172" s="46" t="s">
        <v>732</v>
      </c>
      <c r="D172" s="47" t="s">
        <v>721</v>
      </c>
      <c r="E172" s="46" t="s">
        <v>345</v>
      </c>
      <c r="F172" s="45"/>
      <c r="G172" s="115">
        <f>41.2/4</f>
        <v>10.3</v>
      </c>
      <c r="H172" s="115">
        <f>+Tableau2[[#This Row],[QUANTITE]]*Tableau2[[#This Row],[TARIF HT]]</f>
        <v>0</v>
      </c>
      <c r="I172" s="2"/>
    </row>
    <row r="173" spans="1:9" ht="18" x14ac:dyDescent="0.25">
      <c r="A173" s="46" t="s">
        <v>340</v>
      </c>
      <c r="B173" s="12">
        <v>403674</v>
      </c>
      <c r="C173" s="46" t="s">
        <v>732</v>
      </c>
      <c r="D173" s="47" t="s">
        <v>705</v>
      </c>
      <c r="E173" s="46" t="s">
        <v>1199</v>
      </c>
      <c r="F173" s="45">
        <f>25+7+9</f>
        <v>41</v>
      </c>
      <c r="G173" s="116">
        <f>7.9/25</f>
        <v>0.316</v>
      </c>
      <c r="H173" s="116">
        <f>+Tableau2[[#This Row],[QUANTITE]]*Tableau2[[#This Row],[TARIF HT]]</f>
        <v>12.956</v>
      </c>
      <c r="I173" s="2"/>
    </row>
    <row r="174" spans="1:9" ht="18" hidden="1" x14ac:dyDescent="0.25">
      <c r="A174" s="46" t="s">
        <v>340</v>
      </c>
      <c r="B174" s="12">
        <v>403850</v>
      </c>
      <c r="C174" s="46" t="s">
        <v>732</v>
      </c>
      <c r="D174" s="47" t="s">
        <v>346</v>
      </c>
      <c r="E174" s="46" t="s">
        <v>309</v>
      </c>
      <c r="F174" s="45"/>
      <c r="G174" s="116">
        <f>19.8/3.5</f>
        <v>5.6571428571428575</v>
      </c>
      <c r="H174" s="116">
        <f>+Tableau2[[#This Row],[QUANTITE]]*Tableau2[[#This Row],[TARIF HT]]</f>
        <v>0</v>
      </c>
      <c r="I174" s="2"/>
    </row>
    <row r="175" spans="1:9" ht="18" hidden="1" x14ac:dyDescent="0.25">
      <c r="A175" s="46" t="s">
        <v>340</v>
      </c>
      <c r="B175" s="12">
        <v>403127</v>
      </c>
      <c r="C175" s="46" t="s">
        <v>732</v>
      </c>
      <c r="D175" s="47" t="s">
        <v>714</v>
      </c>
      <c r="E175" s="46" t="s">
        <v>349</v>
      </c>
      <c r="F175" s="45"/>
      <c r="G175" s="115">
        <f>6.17/25</f>
        <v>0.24679999999999999</v>
      </c>
      <c r="H175" s="115">
        <f>+Tableau2[[#This Row],[QUANTITE]]*Tableau2[[#This Row],[TARIF HT]]</f>
        <v>0</v>
      </c>
      <c r="I175" s="2"/>
    </row>
    <row r="176" spans="1:9" ht="18" x14ac:dyDescent="0.25">
      <c r="A176" s="46" t="s">
        <v>340</v>
      </c>
      <c r="B176" s="132"/>
      <c r="C176" s="133"/>
      <c r="D176" s="134" t="s">
        <v>1228</v>
      </c>
      <c r="E176" s="133" t="s">
        <v>349</v>
      </c>
      <c r="F176" s="135">
        <f>85+16</f>
        <v>101</v>
      </c>
      <c r="G176" s="136">
        <v>0.25</v>
      </c>
      <c r="H176" s="116">
        <f>+Tableau2[[#This Row],[QUANTITE]]*Tableau2[[#This Row],[TARIF HT]]</f>
        <v>25.25</v>
      </c>
      <c r="I176" s="2"/>
    </row>
    <row r="177" spans="1:9" ht="18" x14ac:dyDescent="0.25">
      <c r="A177" s="46" t="s">
        <v>340</v>
      </c>
      <c r="B177" s="12">
        <v>420283</v>
      </c>
      <c r="C177" s="46" t="s">
        <v>732</v>
      </c>
      <c r="D177" s="47" t="s">
        <v>1233</v>
      </c>
      <c r="E177" s="46" t="s">
        <v>349</v>
      </c>
      <c r="F177" s="45">
        <f>25+7+9</f>
        <v>41</v>
      </c>
      <c r="G177" s="116">
        <f t="shared" ref="G177:G182" si="0">3.55/25</f>
        <v>0.14199999999999999</v>
      </c>
      <c r="H177" s="116">
        <f>+Tableau2[[#This Row],[QUANTITE]]*Tableau2[[#This Row],[TARIF HT]]</f>
        <v>5.8219999999999992</v>
      </c>
      <c r="I177" s="2"/>
    </row>
    <row r="178" spans="1:9" ht="18" hidden="1" x14ac:dyDescent="0.25">
      <c r="A178" s="46" t="s">
        <v>340</v>
      </c>
      <c r="B178" s="12">
        <v>420282</v>
      </c>
      <c r="C178" s="46" t="s">
        <v>732</v>
      </c>
      <c r="D178" s="47" t="s">
        <v>728</v>
      </c>
      <c r="E178" s="46" t="s">
        <v>349</v>
      </c>
      <c r="F178" s="45"/>
      <c r="G178" s="115">
        <f t="shared" si="0"/>
        <v>0.14199999999999999</v>
      </c>
      <c r="H178" s="115">
        <f>+Tableau2[[#This Row],[QUANTITE]]*Tableau2[[#This Row],[TARIF HT]]</f>
        <v>0</v>
      </c>
      <c r="I178" s="2"/>
    </row>
    <row r="179" spans="1:9" ht="18" x14ac:dyDescent="0.25">
      <c r="A179" s="46" t="s">
        <v>340</v>
      </c>
      <c r="B179" s="12">
        <v>420280</v>
      </c>
      <c r="C179" s="46" t="s">
        <v>732</v>
      </c>
      <c r="D179" s="47" t="s">
        <v>1235</v>
      </c>
      <c r="E179" s="46" t="s">
        <v>349</v>
      </c>
      <c r="F179" s="45">
        <f>25+13+20</f>
        <v>58</v>
      </c>
      <c r="G179" s="116">
        <f t="shared" si="0"/>
        <v>0.14199999999999999</v>
      </c>
      <c r="H179" s="116">
        <f>+Tableau2[[#This Row],[QUANTITE]]*Tableau2[[#This Row],[TARIF HT]]</f>
        <v>8.2359999999999989</v>
      </c>
      <c r="I179" s="2"/>
    </row>
    <row r="180" spans="1:9" ht="18" x14ac:dyDescent="0.25">
      <c r="A180" s="46" t="s">
        <v>340</v>
      </c>
      <c r="B180" s="12">
        <v>420277</v>
      </c>
      <c r="C180" s="46" t="s">
        <v>732</v>
      </c>
      <c r="D180" s="47" t="s">
        <v>1236</v>
      </c>
      <c r="E180" s="46" t="s">
        <v>349</v>
      </c>
      <c r="F180" s="45">
        <f>25+13+18</f>
        <v>56</v>
      </c>
      <c r="G180" s="115">
        <f t="shared" si="0"/>
        <v>0.14199999999999999</v>
      </c>
      <c r="H180" s="115">
        <f>+Tableau2[[#This Row],[QUANTITE]]*Tableau2[[#This Row],[TARIF HT]]</f>
        <v>7.9519999999999991</v>
      </c>
      <c r="I180" s="2"/>
    </row>
    <row r="181" spans="1:9" ht="18" x14ac:dyDescent="0.25">
      <c r="A181" s="46" t="s">
        <v>340</v>
      </c>
      <c r="B181" s="12">
        <v>420276</v>
      </c>
      <c r="C181" s="46" t="s">
        <v>732</v>
      </c>
      <c r="D181" s="47" t="s">
        <v>1241</v>
      </c>
      <c r="E181" s="46" t="s">
        <v>349</v>
      </c>
      <c r="F181" s="45">
        <f>25+8+3</f>
        <v>36</v>
      </c>
      <c r="G181" s="116">
        <f t="shared" si="0"/>
        <v>0.14199999999999999</v>
      </c>
      <c r="H181" s="116">
        <f>+Tableau2[[#This Row],[QUANTITE]]*Tableau2[[#This Row],[TARIF HT]]</f>
        <v>5.1119999999999992</v>
      </c>
      <c r="I181" s="2"/>
    </row>
    <row r="182" spans="1:9" ht="18" x14ac:dyDescent="0.25">
      <c r="A182" s="46" t="s">
        <v>340</v>
      </c>
      <c r="B182" s="12">
        <v>420281</v>
      </c>
      <c r="C182" s="46" t="s">
        <v>732</v>
      </c>
      <c r="D182" s="47" t="s">
        <v>1242</v>
      </c>
      <c r="E182" s="46" t="s">
        <v>349</v>
      </c>
      <c r="F182" s="45">
        <f>8+25+7</f>
        <v>40</v>
      </c>
      <c r="G182" s="115">
        <f t="shared" si="0"/>
        <v>0.14199999999999999</v>
      </c>
      <c r="H182" s="115">
        <f>+Tableau2[[#This Row],[QUANTITE]]*Tableau2[[#This Row],[TARIF HT]]</f>
        <v>5.68</v>
      </c>
      <c r="I182" s="2"/>
    </row>
    <row r="183" spans="1:9" ht="18" x14ac:dyDescent="0.25">
      <c r="A183" s="46" t="s">
        <v>297</v>
      </c>
      <c r="B183" s="12" t="s">
        <v>285</v>
      </c>
      <c r="C183" s="46" t="s">
        <v>1190</v>
      </c>
      <c r="D183" s="47" t="s">
        <v>1315</v>
      </c>
      <c r="E183" s="46" t="s">
        <v>350</v>
      </c>
      <c r="F183" s="45">
        <v>11</v>
      </c>
      <c r="G183" s="115">
        <v>4.7300000000000004</v>
      </c>
      <c r="H183" s="115">
        <f>+Tableau2[[#This Row],[QUANTITE]]*Tableau2[[#This Row],[TARIF HT]]</f>
        <v>52.03</v>
      </c>
      <c r="I183" s="2"/>
    </row>
    <row r="184" spans="1:9" ht="18" hidden="1" x14ac:dyDescent="0.25">
      <c r="A184" s="46" t="s">
        <v>297</v>
      </c>
      <c r="B184" s="12" t="s">
        <v>296</v>
      </c>
      <c r="C184" s="46" t="s">
        <v>1197</v>
      </c>
      <c r="D184" s="47" t="s">
        <v>407</v>
      </c>
      <c r="E184" s="46" t="s">
        <v>350</v>
      </c>
      <c r="F184" s="45"/>
      <c r="G184" s="116">
        <v>5.53</v>
      </c>
      <c r="H184" s="116">
        <f>+Tableau2[[#This Row],[QUANTITE]]*Tableau2[[#This Row],[TARIF HT]]</f>
        <v>0</v>
      </c>
      <c r="I184" s="2"/>
    </row>
    <row r="185" spans="1:9" ht="18" x14ac:dyDescent="0.25">
      <c r="A185" s="46" t="s">
        <v>297</v>
      </c>
      <c r="B185" s="12" t="s">
        <v>288</v>
      </c>
      <c r="C185" s="46" t="s">
        <v>1190</v>
      </c>
      <c r="D185" s="47" t="s">
        <v>369</v>
      </c>
      <c r="E185" s="46" t="s">
        <v>350</v>
      </c>
      <c r="F185" s="45">
        <v>4</v>
      </c>
      <c r="G185" s="116">
        <v>5.46</v>
      </c>
      <c r="H185" s="116">
        <f>+Tableau2[[#This Row],[QUANTITE]]*Tableau2[[#This Row],[TARIF HT]]</f>
        <v>21.84</v>
      </c>
      <c r="I185" s="2"/>
    </row>
    <row r="186" spans="1:9" ht="18" x14ac:dyDescent="0.25">
      <c r="A186" s="46" t="s">
        <v>297</v>
      </c>
      <c r="B186" s="132"/>
      <c r="C186" s="133"/>
      <c r="D186" s="134" t="s">
        <v>1230</v>
      </c>
      <c r="E186" s="46" t="s">
        <v>350</v>
      </c>
      <c r="F186" s="135">
        <v>1</v>
      </c>
      <c r="G186" s="136">
        <v>4.2300000000000004</v>
      </c>
      <c r="H186" s="116">
        <f>+Tableau2[[#This Row],[QUANTITE]]*Tableau2[[#This Row],[TARIF HT]]</f>
        <v>4.2300000000000004</v>
      </c>
      <c r="I186" s="2"/>
    </row>
    <row r="187" spans="1:9" ht="18" hidden="1" x14ac:dyDescent="0.25">
      <c r="A187" s="46" t="s">
        <v>297</v>
      </c>
      <c r="B187" s="12" t="s">
        <v>37</v>
      </c>
      <c r="C187" s="46" t="s">
        <v>1197</v>
      </c>
      <c r="D187" s="47" t="s">
        <v>404</v>
      </c>
      <c r="E187" s="46" t="s">
        <v>350</v>
      </c>
      <c r="F187" s="45"/>
      <c r="G187" s="116">
        <v>5.01</v>
      </c>
      <c r="H187" s="116">
        <f>+Tableau2[[#This Row],[QUANTITE]]*Tableau2[[#This Row],[TARIF HT]]</f>
        <v>0</v>
      </c>
      <c r="I187" s="2"/>
    </row>
    <row r="188" spans="1:9" ht="18" x14ac:dyDescent="0.25">
      <c r="A188" s="46" t="s">
        <v>297</v>
      </c>
      <c r="B188" s="12" t="s">
        <v>27</v>
      </c>
      <c r="C188" s="46" t="s">
        <v>1198</v>
      </c>
      <c r="D188" s="47" t="s">
        <v>356</v>
      </c>
      <c r="E188" s="46" t="s">
        <v>345</v>
      </c>
      <c r="F188" s="45">
        <v>45</v>
      </c>
      <c r="G188" s="115">
        <f>33.6/10</f>
        <v>3.3600000000000003</v>
      </c>
      <c r="H188" s="115">
        <f>+Tableau2[[#This Row],[QUANTITE]]*Tableau2[[#This Row],[TARIF HT]]</f>
        <v>151.20000000000002</v>
      </c>
      <c r="I188" s="2"/>
    </row>
    <row r="189" spans="1:9" ht="18" x14ac:dyDescent="0.25">
      <c r="A189" s="46" t="s">
        <v>297</v>
      </c>
      <c r="B189" s="12" t="s">
        <v>30</v>
      </c>
      <c r="C189" s="46" t="s">
        <v>1198</v>
      </c>
      <c r="D189" s="47" t="s">
        <v>358</v>
      </c>
      <c r="E189" s="46" t="s">
        <v>345</v>
      </c>
      <c r="F189" s="45">
        <v>19</v>
      </c>
      <c r="G189" s="125">
        <v>16.5</v>
      </c>
      <c r="H189" s="115">
        <f>+Tableau2[[#This Row],[QUANTITE]]*Tableau2[[#This Row],[TARIF HT]]</f>
        <v>313.5</v>
      </c>
      <c r="I189" s="2"/>
    </row>
    <row r="190" spans="1:9" ht="18" x14ac:dyDescent="0.25">
      <c r="A190" s="46" t="s">
        <v>297</v>
      </c>
      <c r="B190" s="12" t="s">
        <v>24</v>
      </c>
      <c r="C190" s="46" t="s">
        <v>1198</v>
      </c>
      <c r="D190" s="47" t="s">
        <v>353</v>
      </c>
      <c r="E190" s="46" t="s">
        <v>345</v>
      </c>
      <c r="F190" s="45">
        <v>18</v>
      </c>
      <c r="G190" s="116">
        <f>187.3/19</f>
        <v>9.8578947368421055</v>
      </c>
      <c r="H190" s="116">
        <f>+Tableau2[[#This Row],[QUANTITE]]*Tableau2[[#This Row],[TARIF HT]]</f>
        <v>177.44210526315788</v>
      </c>
      <c r="I190" s="2"/>
    </row>
    <row r="191" spans="1:9" ht="18" x14ac:dyDescent="0.25">
      <c r="A191" s="46" t="s">
        <v>297</v>
      </c>
      <c r="B191" s="12" t="s">
        <v>26</v>
      </c>
      <c r="C191" s="46" t="s">
        <v>1198</v>
      </c>
      <c r="D191" s="47" t="s">
        <v>355</v>
      </c>
      <c r="E191" s="46" t="s">
        <v>345</v>
      </c>
      <c r="F191" s="45">
        <v>5.5</v>
      </c>
      <c r="G191" s="115">
        <f>18.07/5</f>
        <v>3.6139999999999999</v>
      </c>
      <c r="H191" s="115">
        <f>+Tableau2[[#This Row],[QUANTITE]]*Tableau2[[#This Row],[TARIF HT]]</f>
        <v>19.876999999999999</v>
      </c>
      <c r="I191" s="2"/>
    </row>
    <row r="192" spans="1:9" ht="18" x14ac:dyDescent="0.25">
      <c r="A192" s="46" t="s">
        <v>297</v>
      </c>
      <c r="B192" s="12" t="s">
        <v>284</v>
      </c>
      <c r="C192" s="46" t="s">
        <v>1198</v>
      </c>
      <c r="D192" s="47" t="s">
        <v>359</v>
      </c>
      <c r="E192" s="46" t="s">
        <v>345</v>
      </c>
      <c r="F192" s="45">
        <v>7</v>
      </c>
      <c r="G192" s="116">
        <f>90.9/5</f>
        <v>18.18</v>
      </c>
      <c r="H192" s="116">
        <f>+Tableau2[[#This Row],[QUANTITE]]*Tableau2[[#This Row],[TARIF HT]]</f>
        <v>127.25999999999999</v>
      </c>
      <c r="I192" s="2"/>
    </row>
    <row r="193" spans="1:9" ht="18" x14ac:dyDescent="0.25">
      <c r="A193" s="46" t="s">
        <v>297</v>
      </c>
      <c r="B193" s="12" t="s">
        <v>28</v>
      </c>
      <c r="C193" s="46" t="s">
        <v>1198</v>
      </c>
      <c r="D193" s="47" t="s">
        <v>357</v>
      </c>
      <c r="E193" s="46" t="s">
        <v>345</v>
      </c>
      <c r="F193" s="45">
        <v>8.5</v>
      </c>
      <c r="G193" s="115">
        <f>90.1/5</f>
        <v>18.02</v>
      </c>
      <c r="H193" s="115">
        <f>+Tableau2[[#This Row],[QUANTITE]]*Tableau2[[#This Row],[TARIF HT]]</f>
        <v>153.16999999999999</v>
      </c>
      <c r="I193" s="2"/>
    </row>
    <row r="194" spans="1:9" ht="18" x14ac:dyDescent="0.25">
      <c r="A194" s="46" t="s">
        <v>297</v>
      </c>
      <c r="B194" s="12" t="s">
        <v>25</v>
      </c>
      <c r="C194" s="46" t="s">
        <v>1198</v>
      </c>
      <c r="D194" s="47" t="s">
        <v>354</v>
      </c>
      <c r="E194" s="46" t="s">
        <v>345</v>
      </c>
      <c r="F194" s="45">
        <v>48</v>
      </c>
      <c r="G194" s="116">
        <f>33.6/10</f>
        <v>3.3600000000000003</v>
      </c>
      <c r="H194" s="116">
        <f>+Tableau2[[#This Row],[QUANTITE]]*Tableau2[[#This Row],[TARIF HT]]</f>
        <v>161.28000000000003</v>
      </c>
      <c r="I194" s="2"/>
    </row>
    <row r="195" spans="1:9" ht="18" x14ac:dyDescent="0.25">
      <c r="A195" s="46" t="s">
        <v>297</v>
      </c>
      <c r="B195" s="12" t="s">
        <v>735</v>
      </c>
      <c r="C195" s="46" t="s">
        <v>1198</v>
      </c>
      <c r="D195" s="47" t="s">
        <v>745</v>
      </c>
      <c r="E195" s="46" t="s">
        <v>345</v>
      </c>
      <c r="F195" s="45">
        <v>25</v>
      </c>
      <c r="G195" s="115">
        <f>25.72/10</f>
        <v>2.5720000000000001</v>
      </c>
      <c r="H195" s="115">
        <f>+Tableau2[[#This Row],[QUANTITE]]*Tableau2[[#This Row],[TARIF HT]]</f>
        <v>64.3</v>
      </c>
      <c r="I195" s="2"/>
    </row>
    <row r="196" spans="1:9" ht="18" x14ac:dyDescent="0.25">
      <c r="A196" s="46" t="s">
        <v>297</v>
      </c>
      <c r="B196" s="12" t="s">
        <v>734</v>
      </c>
      <c r="C196" s="46" t="s">
        <v>1198</v>
      </c>
      <c r="D196" s="47" t="s">
        <v>744</v>
      </c>
      <c r="E196" s="46" t="s">
        <v>345</v>
      </c>
      <c r="F196" s="45">
        <v>25</v>
      </c>
      <c r="G196" s="116">
        <f>25.72/10</f>
        <v>2.5720000000000001</v>
      </c>
      <c r="H196" s="116">
        <f>+Tableau2[[#This Row],[QUANTITE]]*Tableau2[[#This Row],[TARIF HT]]</f>
        <v>64.3</v>
      </c>
      <c r="I196" s="2"/>
    </row>
    <row r="197" spans="1:9" ht="18" x14ac:dyDescent="0.25">
      <c r="A197" s="46" t="s">
        <v>297</v>
      </c>
      <c r="B197" s="12" t="s">
        <v>280</v>
      </c>
      <c r="C197" s="46" t="s">
        <v>1195</v>
      </c>
      <c r="D197" s="47" t="s">
        <v>398</v>
      </c>
      <c r="E197" s="46" t="s">
        <v>350</v>
      </c>
      <c r="F197" s="45">
        <v>2</v>
      </c>
      <c r="G197" s="115">
        <v>5.55</v>
      </c>
      <c r="H197" s="115">
        <f>+Tableau2[[#This Row],[QUANTITE]]*Tableau2[[#This Row],[TARIF HT]]</f>
        <v>11.1</v>
      </c>
      <c r="I197" s="2"/>
    </row>
    <row r="198" spans="1:9" ht="18" hidden="1" x14ac:dyDescent="0.25">
      <c r="A198" s="46" t="s">
        <v>297</v>
      </c>
      <c r="B198" s="12" t="s">
        <v>48</v>
      </c>
      <c r="C198" s="46" t="s">
        <v>1197</v>
      </c>
      <c r="D198" s="47" t="s">
        <v>402</v>
      </c>
      <c r="E198" s="46" t="s">
        <v>350</v>
      </c>
      <c r="F198" s="45"/>
      <c r="G198" s="115">
        <v>13</v>
      </c>
      <c r="H198" s="115">
        <f>+Tableau2[[#This Row],[QUANTITE]]*Tableau2[[#This Row],[TARIF HT]]</f>
        <v>0</v>
      </c>
      <c r="I198" s="2"/>
    </row>
    <row r="199" spans="1:9" ht="18" x14ac:dyDescent="0.25">
      <c r="A199" s="46" t="s">
        <v>297</v>
      </c>
      <c r="B199" s="12" t="s">
        <v>36</v>
      </c>
      <c r="C199" s="46" t="s">
        <v>1190</v>
      </c>
      <c r="D199" s="47" t="s">
        <v>361</v>
      </c>
      <c r="E199" s="46" t="s">
        <v>350</v>
      </c>
      <c r="F199" s="45">
        <v>9</v>
      </c>
      <c r="G199" s="115">
        <v>3.38</v>
      </c>
      <c r="H199" s="115">
        <f>+Tableau2[[#This Row],[QUANTITE]]*Tableau2[[#This Row],[TARIF HT]]</f>
        <v>30.419999999999998</v>
      </c>
      <c r="I199" s="2"/>
    </row>
    <row r="200" spans="1:9" ht="18" x14ac:dyDescent="0.25">
      <c r="A200" s="46" t="s">
        <v>297</v>
      </c>
      <c r="B200" s="12" t="s">
        <v>33</v>
      </c>
      <c r="C200" s="46" t="s">
        <v>1190</v>
      </c>
      <c r="D200" s="47" t="s">
        <v>746</v>
      </c>
      <c r="E200" s="46" t="s">
        <v>350</v>
      </c>
      <c r="F200" s="45">
        <v>3</v>
      </c>
      <c r="G200" s="115">
        <v>7.53</v>
      </c>
      <c r="H200" s="115">
        <f>+Tableau2[[#This Row],[QUANTITE]]*Tableau2[[#This Row],[TARIF HT]]</f>
        <v>22.59</v>
      </c>
      <c r="I200" s="2"/>
    </row>
    <row r="201" spans="1:9" ht="18" x14ac:dyDescent="0.25">
      <c r="A201" s="46" t="s">
        <v>297</v>
      </c>
      <c r="B201" s="12" t="s">
        <v>294</v>
      </c>
      <c r="C201" s="46" t="s">
        <v>1196</v>
      </c>
      <c r="D201" s="47" t="s">
        <v>400</v>
      </c>
      <c r="E201" s="46" t="s">
        <v>350</v>
      </c>
      <c r="F201" s="45">
        <v>1</v>
      </c>
      <c r="G201" s="115">
        <v>118.2</v>
      </c>
      <c r="H201" s="115">
        <f>+Tableau2[[#This Row],[QUANTITE]]*Tableau2[[#This Row],[TARIF HT]]</f>
        <v>118.2</v>
      </c>
      <c r="I201" s="2"/>
    </row>
    <row r="202" spans="1:9" ht="18" x14ac:dyDescent="0.25">
      <c r="A202" s="46" t="s">
        <v>297</v>
      </c>
      <c r="B202" s="12" t="s">
        <v>41</v>
      </c>
      <c r="C202" s="46" t="s">
        <v>1190</v>
      </c>
      <c r="D202" s="47" t="s">
        <v>363</v>
      </c>
      <c r="E202" s="46" t="s">
        <v>350</v>
      </c>
      <c r="F202" s="45">
        <v>7</v>
      </c>
      <c r="G202" s="115">
        <v>6.46</v>
      </c>
      <c r="H202" s="115">
        <f>+Tableau2[[#This Row],[QUANTITE]]*Tableau2[[#This Row],[TARIF HT]]</f>
        <v>45.22</v>
      </c>
      <c r="I202" s="2"/>
    </row>
    <row r="203" spans="1:9" ht="18" hidden="1" x14ac:dyDescent="0.25">
      <c r="A203" s="46" t="s">
        <v>297</v>
      </c>
      <c r="B203" s="12" t="s">
        <v>291</v>
      </c>
      <c r="C203" s="46" t="s">
        <v>1194</v>
      </c>
      <c r="D203" s="47" t="s">
        <v>387</v>
      </c>
      <c r="E203" s="46" t="s">
        <v>350</v>
      </c>
      <c r="F203" s="45"/>
      <c r="G203" s="115">
        <v>45.7</v>
      </c>
      <c r="H203" s="115">
        <f>+Tableau2[[#This Row],[QUANTITE]]*Tableau2[[#This Row],[TARIF HT]]</f>
        <v>0</v>
      </c>
      <c r="I203" s="2"/>
    </row>
    <row r="204" spans="1:9" ht="18" x14ac:dyDescent="0.25">
      <c r="A204" s="46" t="s">
        <v>297</v>
      </c>
      <c r="B204" s="12" t="s">
        <v>61</v>
      </c>
      <c r="C204" s="46" t="s">
        <v>1194</v>
      </c>
      <c r="D204" s="47" t="s">
        <v>386</v>
      </c>
      <c r="E204" s="46" t="s">
        <v>350</v>
      </c>
      <c r="F204" s="45">
        <v>13.5</v>
      </c>
      <c r="G204" s="115">
        <v>11.42</v>
      </c>
      <c r="H204" s="115">
        <f>+Tableau2[[#This Row],[QUANTITE]]*Tableau2[[#This Row],[TARIF HT]]</f>
        <v>154.16999999999999</v>
      </c>
      <c r="I204" s="2"/>
    </row>
    <row r="205" spans="1:9" ht="18" x14ac:dyDescent="0.25">
      <c r="A205" s="46" t="s">
        <v>297</v>
      </c>
      <c r="B205" s="12" t="s">
        <v>60</v>
      </c>
      <c r="C205" s="46" t="s">
        <v>1194</v>
      </c>
      <c r="D205" s="47" t="s">
        <v>385</v>
      </c>
      <c r="E205" s="46" t="s">
        <v>350</v>
      </c>
      <c r="F205" s="45">
        <v>8</v>
      </c>
      <c r="G205" s="115">
        <v>22.89</v>
      </c>
      <c r="H205" s="115">
        <f>+Tableau2[[#This Row],[QUANTITE]]*Tableau2[[#This Row],[TARIF HT]]</f>
        <v>183.12</v>
      </c>
      <c r="I205" s="2"/>
    </row>
    <row r="206" spans="1:9" ht="18" x14ac:dyDescent="0.25">
      <c r="A206" s="46" t="s">
        <v>297</v>
      </c>
      <c r="B206" s="12" t="s">
        <v>56</v>
      </c>
      <c r="C206" s="46" t="s">
        <v>1193</v>
      </c>
      <c r="D206" s="47" t="s">
        <v>380</v>
      </c>
      <c r="E206" s="46" t="s">
        <v>350</v>
      </c>
      <c r="F206" s="45">
        <v>22.5</v>
      </c>
      <c r="G206" s="115">
        <v>3.58</v>
      </c>
      <c r="H206" s="115">
        <f>+Tableau2[[#This Row],[QUANTITE]]*Tableau2[[#This Row],[TARIF HT]]</f>
        <v>80.55</v>
      </c>
      <c r="I206" s="2"/>
    </row>
    <row r="207" spans="1:9" ht="18" x14ac:dyDescent="0.25">
      <c r="A207" s="46" t="s">
        <v>297</v>
      </c>
      <c r="B207" s="12" t="s">
        <v>59</v>
      </c>
      <c r="C207" s="46" t="s">
        <v>1194</v>
      </c>
      <c r="D207" s="47" t="s">
        <v>384</v>
      </c>
      <c r="E207" s="46" t="s">
        <v>350</v>
      </c>
      <c r="F207" s="45">
        <v>23.5</v>
      </c>
      <c r="G207" s="115">
        <v>3.47</v>
      </c>
      <c r="H207" s="115">
        <f>+Tableau2[[#This Row],[QUANTITE]]*Tableau2[[#This Row],[TARIF HT]]</f>
        <v>81.545000000000002</v>
      </c>
      <c r="I207" s="2"/>
    </row>
    <row r="208" spans="1:9" ht="18" hidden="1" x14ac:dyDescent="0.25">
      <c r="A208" s="46" t="s">
        <v>297</v>
      </c>
      <c r="B208" s="12" t="s">
        <v>40</v>
      </c>
      <c r="C208" s="46" t="s">
        <v>1197</v>
      </c>
      <c r="D208" s="47" t="s">
        <v>406</v>
      </c>
      <c r="E208" s="46" t="s">
        <v>350</v>
      </c>
      <c r="F208" s="45"/>
      <c r="G208" s="116">
        <v>5.33</v>
      </c>
      <c r="H208" s="116">
        <f>+Tableau2[[#This Row],[QUANTITE]]*Tableau2[[#This Row],[TARIF HT]]</f>
        <v>0</v>
      </c>
      <c r="I208" s="2"/>
    </row>
    <row r="209" spans="1:9" ht="18" x14ac:dyDescent="0.25">
      <c r="A209" s="46" t="s">
        <v>297</v>
      </c>
      <c r="B209" s="12" t="s">
        <v>290</v>
      </c>
      <c r="C209" s="46" t="s">
        <v>1193</v>
      </c>
      <c r="D209" s="47" t="s">
        <v>382</v>
      </c>
      <c r="E209" s="46" t="s">
        <v>350</v>
      </c>
      <c r="F209" s="45">
        <v>5.5</v>
      </c>
      <c r="G209" s="116">
        <v>3.81</v>
      </c>
      <c r="H209" s="116">
        <f>+Tableau2[[#This Row],[QUANTITE]]*Tableau2[[#This Row],[TARIF HT]]</f>
        <v>20.955000000000002</v>
      </c>
      <c r="I209" s="2"/>
    </row>
    <row r="210" spans="1:9" ht="18" x14ac:dyDescent="0.25">
      <c r="A210" s="46" t="s">
        <v>297</v>
      </c>
      <c r="B210" s="132"/>
      <c r="C210" s="133"/>
      <c r="D210" s="134" t="s">
        <v>1229</v>
      </c>
      <c r="E210" s="46" t="s">
        <v>350</v>
      </c>
      <c r="F210" s="135">
        <v>1</v>
      </c>
      <c r="G210" s="136">
        <v>8.6300000000000008</v>
      </c>
      <c r="H210" s="116">
        <f>+Tableau2[[#This Row],[QUANTITE]]*Tableau2[[#This Row],[TARIF HT]]</f>
        <v>8.6300000000000008</v>
      </c>
      <c r="I210" s="2"/>
    </row>
    <row r="211" spans="1:9" ht="18" x14ac:dyDescent="0.25">
      <c r="A211" s="46" t="s">
        <v>297</v>
      </c>
      <c r="B211" s="12" t="s">
        <v>50</v>
      </c>
      <c r="C211" s="46" t="s">
        <v>1191</v>
      </c>
      <c r="D211" s="47" t="s">
        <v>371</v>
      </c>
      <c r="E211" s="46" t="s">
        <v>350</v>
      </c>
      <c r="F211" s="45">
        <v>1</v>
      </c>
      <c r="G211" s="115">
        <v>15</v>
      </c>
      <c r="H211" s="115">
        <f>+Tableau2[[#This Row],[QUANTITE]]*Tableau2[[#This Row],[TARIF HT]]</f>
        <v>15</v>
      </c>
      <c r="I211" s="2"/>
    </row>
    <row r="212" spans="1:9" ht="18" x14ac:dyDescent="0.25">
      <c r="A212" s="46" t="s">
        <v>297</v>
      </c>
      <c r="B212" s="12" t="s">
        <v>351</v>
      </c>
      <c r="C212" s="46" t="s">
        <v>1190</v>
      </c>
      <c r="D212" s="47" t="s">
        <v>370</v>
      </c>
      <c r="E212" s="46" t="s">
        <v>350</v>
      </c>
      <c r="F212" s="45">
        <v>3</v>
      </c>
      <c r="G212" s="116">
        <v>3.9649999999999999</v>
      </c>
      <c r="H212" s="116">
        <f>+Tableau2[[#This Row],[QUANTITE]]*Tableau2[[#This Row],[TARIF HT]]</f>
        <v>11.895</v>
      </c>
      <c r="I212" s="2"/>
    </row>
    <row r="213" spans="1:9" ht="18" x14ac:dyDescent="0.25">
      <c r="A213" s="46" t="s">
        <v>297</v>
      </c>
      <c r="B213" s="12" t="s">
        <v>57</v>
      </c>
      <c r="C213" s="46" t="s">
        <v>1193</v>
      </c>
      <c r="D213" s="47" t="s">
        <v>381</v>
      </c>
      <c r="E213" s="46" t="s">
        <v>350</v>
      </c>
      <c r="F213" s="45">
        <v>8.5</v>
      </c>
      <c r="G213" s="115">
        <v>6.86</v>
      </c>
      <c r="H213" s="115">
        <f>+Tableau2[[#This Row],[QUANTITE]]*Tableau2[[#This Row],[TARIF HT]]</f>
        <v>58.31</v>
      </c>
      <c r="I213" s="2"/>
    </row>
    <row r="214" spans="1:9" ht="18" x14ac:dyDescent="0.25">
      <c r="A214" s="46" t="s">
        <v>297</v>
      </c>
      <c r="B214" s="12" t="s">
        <v>740</v>
      </c>
      <c r="C214" s="46" t="s">
        <v>1192</v>
      </c>
      <c r="D214" s="47" t="s">
        <v>752</v>
      </c>
      <c r="E214" s="46" t="s">
        <v>350</v>
      </c>
      <c r="F214" s="45">
        <v>6.5</v>
      </c>
      <c r="G214" s="116">
        <v>6.13</v>
      </c>
      <c r="H214" s="116">
        <f>+Tableau2[[#This Row],[QUANTITE]]*Tableau2[[#This Row],[TARIF HT]]</f>
        <v>39.844999999999999</v>
      </c>
      <c r="I214" s="2"/>
    </row>
    <row r="215" spans="1:9" ht="18" hidden="1" x14ac:dyDescent="0.25">
      <c r="A215" s="46" t="s">
        <v>297</v>
      </c>
      <c r="B215" s="12" t="s">
        <v>38</v>
      </c>
      <c r="C215" s="46" t="s">
        <v>1190</v>
      </c>
      <c r="D215" s="47" t="s">
        <v>362</v>
      </c>
      <c r="E215" s="46" t="s">
        <v>350</v>
      </c>
      <c r="F215" s="45"/>
      <c r="G215" s="116">
        <v>3.7</v>
      </c>
      <c r="H215" s="116">
        <f>+Tableau2[[#This Row],[QUANTITE]]*Tableau2[[#This Row],[TARIF HT]]</f>
        <v>0</v>
      </c>
      <c r="I215" s="2"/>
    </row>
    <row r="216" spans="1:9" ht="18" x14ac:dyDescent="0.25">
      <c r="A216" s="46" t="s">
        <v>297</v>
      </c>
      <c r="B216" s="12" t="s">
        <v>58</v>
      </c>
      <c r="C216" s="46" t="s">
        <v>1194</v>
      </c>
      <c r="D216" s="47" t="s">
        <v>383</v>
      </c>
      <c r="E216" s="46" t="s">
        <v>350</v>
      </c>
      <c r="F216" s="45">
        <v>2.5</v>
      </c>
      <c r="G216" s="115">
        <v>5.5</v>
      </c>
      <c r="H216" s="115">
        <f>+Tableau2[[#This Row],[QUANTITE]]*Tableau2[[#This Row],[TARIF HT]]</f>
        <v>13.75</v>
      </c>
      <c r="I216" s="2"/>
    </row>
    <row r="217" spans="1:9" ht="18" x14ac:dyDescent="0.25">
      <c r="A217" s="46" t="s">
        <v>297</v>
      </c>
      <c r="B217" s="12" t="s">
        <v>45</v>
      </c>
      <c r="C217" s="46" t="s">
        <v>1191</v>
      </c>
      <c r="D217" s="47" t="s">
        <v>373</v>
      </c>
      <c r="E217" s="46" t="s">
        <v>350</v>
      </c>
      <c r="F217" s="45">
        <v>2</v>
      </c>
      <c r="G217" s="116">
        <v>12.25</v>
      </c>
      <c r="H217" s="116">
        <f>+Tableau2[[#This Row],[QUANTITE]]*Tableau2[[#This Row],[TARIF HT]]</f>
        <v>24.5</v>
      </c>
      <c r="I217" s="2"/>
    </row>
    <row r="218" spans="1:9" ht="18" x14ac:dyDescent="0.25">
      <c r="A218" s="46" t="s">
        <v>297</v>
      </c>
      <c r="B218" s="12" t="s">
        <v>738</v>
      </c>
      <c r="C218" s="46" t="s">
        <v>1191</v>
      </c>
      <c r="D218" s="47" t="s">
        <v>750</v>
      </c>
      <c r="E218" s="46" t="s">
        <v>350</v>
      </c>
      <c r="F218" s="45">
        <v>6</v>
      </c>
      <c r="G218" s="116">
        <v>10.38</v>
      </c>
      <c r="H218" s="116">
        <f>+Tableau2[[#This Row],[QUANTITE]]*Tableau2[[#This Row],[TARIF HT]]</f>
        <v>62.28</v>
      </c>
      <c r="I218" s="2"/>
    </row>
    <row r="219" spans="1:9" ht="18" x14ac:dyDescent="0.25">
      <c r="A219" s="46" t="s">
        <v>297</v>
      </c>
      <c r="B219" s="12" t="s">
        <v>51</v>
      </c>
      <c r="C219" s="46" t="s">
        <v>1191</v>
      </c>
      <c r="D219" s="47" t="s">
        <v>372</v>
      </c>
      <c r="E219" s="46" t="s">
        <v>350</v>
      </c>
      <c r="F219" s="45">
        <v>5</v>
      </c>
      <c r="G219" s="115">
        <v>11.31</v>
      </c>
      <c r="H219" s="115">
        <f>+Tableau2[[#This Row],[QUANTITE]]*Tableau2[[#This Row],[TARIF HT]]</f>
        <v>56.550000000000004</v>
      </c>
      <c r="I219" s="2"/>
    </row>
    <row r="220" spans="1:9" ht="18" x14ac:dyDescent="0.25">
      <c r="A220" s="46" t="s">
        <v>297</v>
      </c>
      <c r="B220" s="12" t="s">
        <v>300</v>
      </c>
      <c r="C220" s="46" t="s">
        <v>1191</v>
      </c>
      <c r="D220" s="47" t="s">
        <v>376</v>
      </c>
      <c r="E220" s="46" t="s">
        <v>350</v>
      </c>
      <c r="F220" s="45">
        <v>8</v>
      </c>
      <c r="G220" s="116">
        <v>19.100000000000001</v>
      </c>
      <c r="H220" s="116">
        <f>+Tableau2[[#This Row],[QUANTITE]]*Tableau2[[#This Row],[TARIF HT]]</f>
        <v>152.80000000000001</v>
      </c>
      <c r="I220" s="2"/>
    </row>
    <row r="221" spans="1:9" ht="18" hidden="1" x14ac:dyDescent="0.25">
      <c r="A221" s="46" t="s">
        <v>297</v>
      </c>
      <c r="B221" s="12" t="s">
        <v>52</v>
      </c>
      <c r="C221" s="46" t="s">
        <v>1197</v>
      </c>
      <c r="D221" s="47" t="s">
        <v>405</v>
      </c>
      <c r="E221" s="46" t="s">
        <v>350</v>
      </c>
      <c r="F221" s="45"/>
      <c r="G221" s="115">
        <v>14.8</v>
      </c>
      <c r="H221" s="115">
        <f>+Tableau2[[#This Row],[QUANTITE]]*Tableau2[[#This Row],[TARIF HT]]</f>
        <v>0</v>
      </c>
      <c r="I221" s="2"/>
    </row>
    <row r="222" spans="1:9" ht="18" x14ac:dyDescent="0.25">
      <c r="A222" s="46" t="s">
        <v>297</v>
      </c>
      <c r="B222" s="12" t="s">
        <v>287</v>
      </c>
      <c r="C222" s="46" t="s">
        <v>1191</v>
      </c>
      <c r="D222" s="47" t="s">
        <v>375</v>
      </c>
      <c r="E222" s="46" t="s">
        <v>350</v>
      </c>
      <c r="F222" s="45">
        <v>3</v>
      </c>
      <c r="G222" s="115">
        <v>9.89</v>
      </c>
      <c r="H222" s="115">
        <f>+Tableau2[[#This Row],[QUANTITE]]*Tableau2[[#This Row],[TARIF HT]]</f>
        <v>29.67</v>
      </c>
      <c r="I222" s="2"/>
    </row>
    <row r="223" spans="1:9" ht="18" hidden="1" x14ac:dyDescent="0.25">
      <c r="A223" s="46" t="s">
        <v>297</v>
      </c>
      <c r="B223" s="12" t="s">
        <v>35</v>
      </c>
      <c r="C223" s="46" t="s">
        <v>1197</v>
      </c>
      <c r="D223" s="47" t="s">
        <v>403</v>
      </c>
      <c r="E223" s="46" t="s">
        <v>350</v>
      </c>
      <c r="F223" s="45"/>
      <c r="G223" s="115">
        <v>4.88</v>
      </c>
      <c r="H223" s="115">
        <f>+Tableau2[[#This Row],[QUANTITE]]*Tableau2[[#This Row],[TARIF HT]]</f>
        <v>0</v>
      </c>
      <c r="I223" s="2"/>
    </row>
    <row r="224" spans="1:9" ht="18" x14ac:dyDescent="0.25">
      <c r="A224" s="46" t="s">
        <v>297</v>
      </c>
      <c r="B224" s="12" t="s">
        <v>301</v>
      </c>
      <c r="C224" s="46" t="s">
        <v>1192</v>
      </c>
      <c r="D224" s="47" t="s">
        <v>378</v>
      </c>
      <c r="E224" s="46" t="s">
        <v>350</v>
      </c>
      <c r="F224" s="45">
        <v>15.5</v>
      </c>
      <c r="G224" s="115">
        <v>4.8099999999999996</v>
      </c>
      <c r="H224" s="115">
        <f>+Tableau2[[#This Row],[QUANTITE]]*Tableau2[[#This Row],[TARIF HT]]</f>
        <v>74.554999999999993</v>
      </c>
      <c r="I224" s="2"/>
    </row>
    <row r="225" spans="1:9" ht="18" x14ac:dyDescent="0.25">
      <c r="A225" s="46" t="s">
        <v>297</v>
      </c>
      <c r="B225" s="12" t="s">
        <v>42</v>
      </c>
      <c r="C225" s="46" t="s">
        <v>1190</v>
      </c>
      <c r="D225" s="47" t="s">
        <v>364</v>
      </c>
      <c r="E225" s="46" t="s">
        <v>350</v>
      </c>
      <c r="F225" s="45">
        <v>15</v>
      </c>
      <c r="G225" s="115">
        <v>5.79</v>
      </c>
      <c r="H225" s="115">
        <f>+Tableau2[[#This Row],[QUANTITE]]*Tableau2[[#This Row],[TARIF HT]]</f>
        <v>86.85</v>
      </c>
      <c r="I225" s="2"/>
    </row>
    <row r="226" spans="1:9" ht="18" x14ac:dyDescent="0.25">
      <c r="A226" s="46" t="s">
        <v>297</v>
      </c>
      <c r="B226" s="12" t="s">
        <v>289</v>
      </c>
      <c r="C226" s="46" t="s">
        <v>1191</v>
      </c>
      <c r="D226" s="47" t="s">
        <v>374</v>
      </c>
      <c r="E226" s="46" t="s">
        <v>350</v>
      </c>
      <c r="F226" s="45">
        <v>18</v>
      </c>
      <c r="G226" s="116">
        <v>7.8</v>
      </c>
      <c r="H226" s="116">
        <f>+Tableau2[[#This Row],[QUANTITE]]*Tableau2[[#This Row],[TARIF HT]]</f>
        <v>140.4</v>
      </c>
      <c r="I226" s="2"/>
    </row>
    <row r="227" spans="1:9" ht="18" x14ac:dyDescent="0.25">
      <c r="A227" s="46" t="s">
        <v>297</v>
      </c>
      <c r="B227" s="12" t="s">
        <v>43</v>
      </c>
      <c r="C227" s="46" t="s">
        <v>1190</v>
      </c>
      <c r="D227" s="47" t="s">
        <v>365</v>
      </c>
      <c r="E227" s="46" t="s">
        <v>350</v>
      </c>
      <c r="F227" s="45">
        <v>0</v>
      </c>
      <c r="G227" s="116">
        <v>3.58</v>
      </c>
      <c r="H227" s="116">
        <f>+Tableau2[[#This Row],[QUANTITE]]*Tableau2[[#This Row],[TARIF HT]]</f>
        <v>0</v>
      </c>
      <c r="I227" s="2"/>
    </row>
    <row r="228" spans="1:9" ht="18" hidden="1" x14ac:dyDescent="0.25">
      <c r="A228" s="46" t="s">
        <v>297</v>
      </c>
      <c r="B228" s="12" t="s">
        <v>75</v>
      </c>
      <c r="C228" s="46" t="s">
        <v>1190</v>
      </c>
      <c r="D228" s="47" t="s">
        <v>366</v>
      </c>
      <c r="E228" s="46" t="s">
        <v>350</v>
      </c>
      <c r="F228" s="45"/>
      <c r="G228" s="115">
        <v>5.14</v>
      </c>
      <c r="H228" s="115">
        <f>+Tableau2[[#This Row],[QUANTITE]]*Tableau2[[#This Row],[TARIF HT]]</f>
        <v>0</v>
      </c>
      <c r="I228" s="2"/>
    </row>
    <row r="229" spans="1:9" ht="18" x14ac:dyDescent="0.25">
      <c r="A229" s="46" t="s">
        <v>297</v>
      </c>
      <c r="B229" s="12" t="s">
        <v>736</v>
      </c>
      <c r="C229" s="46" t="s">
        <v>1190</v>
      </c>
      <c r="D229" s="47" t="s">
        <v>747</v>
      </c>
      <c r="E229" s="46" t="s">
        <v>350</v>
      </c>
      <c r="F229" s="45">
        <v>2</v>
      </c>
      <c r="G229" s="116">
        <v>6.44</v>
      </c>
      <c r="H229" s="116">
        <f>+Tableau2[[#This Row],[QUANTITE]]*Tableau2[[#This Row],[TARIF HT]]</f>
        <v>12.88</v>
      </c>
      <c r="I229" s="2"/>
    </row>
    <row r="230" spans="1:9" ht="18" x14ac:dyDescent="0.25">
      <c r="A230" s="46" t="s">
        <v>297</v>
      </c>
      <c r="B230" s="12" t="s">
        <v>32</v>
      </c>
      <c r="C230" s="46" t="s">
        <v>1190</v>
      </c>
      <c r="D230" s="47" t="s">
        <v>360</v>
      </c>
      <c r="E230" s="46" t="s">
        <v>350</v>
      </c>
      <c r="F230" s="45">
        <v>2</v>
      </c>
      <c r="G230" s="116">
        <v>9.82</v>
      </c>
      <c r="H230" s="116">
        <f>+Tableau2[[#This Row],[QUANTITE]]*Tableau2[[#This Row],[TARIF HT]]</f>
        <v>19.64</v>
      </c>
      <c r="I230" s="2"/>
    </row>
    <row r="231" spans="1:9" ht="18" x14ac:dyDescent="0.25">
      <c r="A231" s="46" t="s">
        <v>297</v>
      </c>
      <c r="B231" s="12" t="s">
        <v>69</v>
      </c>
      <c r="C231" s="46" t="s">
        <v>1195</v>
      </c>
      <c r="D231" s="47" t="s">
        <v>394</v>
      </c>
      <c r="E231" s="46" t="s">
        <v>350</v>
      </c>
      <c r="F231" s="45">
        <v>1</v>
      </c>
      <c r="G231" s="115">
        <v>6.93</v>
      </c>
      <c r="H231" s="115">
        <f>+Tableau2[[#This Row],[QUANTITE]]*Tableau2[[#This Row],[TARIF HT]]</f>
        <v>6.93</v>
      </c>
      <c r="I231" s="2"/>
    </row>
    <row r="232" spans="1:9" ht="18" x14ac:dyDescent="0.25">
      <c r="A232" s="46" t="s">
        <v>297</v>
      </c>
      <c r="B232" s="12" t="s">
        <v>71</v>
      </c>
      <c r="C232" s="46" t="s">
        <v>1195</v>
      </c>
      <c r="D232" s="47" t="s">
        <v>397</v>
      </c>
      <c r="E232" s="46" t="s">
        <v>350</v>
      </c>
      <c r="F232" s="45">
        <v>1</v>
      </c>
      <c r="G232" s="116">
        <v>7.79</v>
      </c>
      <c r="H232" s="116">
        <f>+Tableau2[[#This Row],[QUANTITE]]*Tableau2[[#This Row],[TARIF HT]]</f>
        <v>7.79</v>
      </c>
      <c r="I232" s="2"/>
    </row>
    <row r="233" spans="1:9" ht="18" x14ac:dyDescent="0.25">
      <c r="A233" s="46" t="s">
        <v>297</v>
      </c>
      <c r="B233" s="12" t="s">
        <v>62</v>
      </c>
      <c r="C233" s="46" t="s">
        <v>1195</v>
      </c>
      <c r="D233" s="47" t="s">
        <v>389</v>
      </c>
      <c r="E233" s="46" t="s">
        <v>350</v>
      </c>
      <c r="F233" s="45">
        <v>1</v>
      </c>
      <c r="G233" s="115">
        <v>7.79</v>
      </c>
      <c r="H233" s="115">
        <f>+Tableau2[[#This Row],[QUANTITE]]*Tableau2[[#This Row],[TARIF HT]]</f>
        <v>7.79</v>
      </c>
      <c r="I233" s="2"/>
    </row>
    <row r="234" spans="1:9" ht="18" x14ac:dyDescent="0.25">
      <c r="A234" s="46" t="s">
        <v>297</v>
      </c>
      <c r="B234" s="12" t="s">
        <v>742</v>
      </c>
      <c r="C234" s="46" t="s">
        <v>1195</v>
      </c>
      <c r="D234" s="47" t="s">
        <v>754</v>
      </c>
      <c r="E234" s="46" t="s">
        <v>350</v>
      </c>
      <c r="F234" s="45">
        <v>0</v>
      </c>
      <c r="G234" s="116">
        <v>7.36</v>
      </c>
      <c r="H234" s="116">
        <f>+Tableau2[[#This Row],[QUANTITE]]*Tableau2[[#This Row],[TARIF HT]]</f>
        <v>0</v>
      </c>
      <c r="I234" s="2"/>
    </row>
    <row r="235" spans="1:9" ht="18" x14ac:dyDescent="0.25">
      <c r="A235" s="46" t="s">
        <v>297</v>
      </c>
      <c r="B235" s="12" t="s">
        <v>279</v>
      </c>
      <c r="C235" s="46" t="s">
        <v>1195</v>
      </c>
      <c r="D235" s="47" t="s">
        <v>756</v>
      </c>
      <c r="E235" s="46" t="s">
        <v>350</v>
      </c>
      <c r="F235" s="45">
        <v>1</v>
      </c>
      <c r="G235" s="115">
        <v>8.19</v>
      </c>
      <c r="H235" s="115">
        <f>+Tableau2[[#This Row],[QUANTITE]]*Tableau2[[#This Row],[TARIF HT]]</f>
        <v>8.19</v>
      </c>
      <c r="I235" s="2"/>
    </row>
    <row r="236" spans="1:9" ht="18" hidden="1" x14ac:dyDescent="0.25">
      <c r="A236" s="46" t="s">
        <v>297</v>
      </c>
      <c r="B236" s="12" t="s">
        <v>54</v>
      </c>
      <c r="C236" s="46" t="s">
        <v>1192</v>
      </c>
      <c r="D236" s="47" t="s">
        <v>379</v>
      </c>
      <c r="E236" s="46" t="s">
        <v>350</v>
      </c>
      <c r="F236" s="45"/>
      <c r="G236" s="115">
        <v>3.51</v>
      </c>
      <c r="H236" s="115">
        <f>+Tableau2[[#This Row],[QUANTITE]]*Tableau2[[#This Row],[TARIF HT]]</f>
        <v>0</v>
      </c>
      <c r="I236" s="2"/>
    </row>
    <row r="237" spans="1:9" ht="18" x14ac:dyDescent="0.25">
      <c r="A237" s="46" t="s">
        <v>297</v>
      </c>
      <c r="B237" s="12" t="s">
        <v>352</v>
      </c>
      <c r="C237" s="46" t="s">
        <v>1191</v>
      </c>
      <c r="D237" s="47" t="s">
        <v>749</v>
      </c>
      <c r="E237" s="46" t="s">
        <v>350</v>
      </c>
      <c r="F237" s="45">
        <v>2</v>
      </c>
      <c r="G237" s="115">
        <v>8.6300000000000008</v>
      </c>
      <c r="H237" s="115">
        <f>+Tableau2[[#This Row],[QUANTITE]]*Tableau2[[#This Row],[TARIF HT]]</f>
        <v>17.260000000000002</v>
      </c>
      <c r="I237" s="2"/>
    </row>
    <row r="238" spans="1:9" ht="18" hidden="1" x14ac:dyDescent="0.25">
      <c r="A238" s="46" t="s">
        <v>297</v>
      </c>
      <c r="B238" s="12" t="s">
        <v>737</v>
      </c>
      <c r="C238" s="46" t="s">
        <v>1190</v>
      </c>
      <c r="D238" s="47" t="s">
        <v>748</v>
      </c>
      <c r="E238" s="46" t="s">
        <v>350</v>
      </c>
      <c r="F238" s="45"/>
      <c r="G238" s="116">
        <v>4.6399999999999997</v>
      </c>
      <c r="H238" s="116">
        <f>+Tableau2[[#This Row],[QUANTITE]]*Tableau2[[#This Row],[TARIF HT]]</f>
        <v>0</v>
      </c>
      <c r="I238" s="2"/>
    </row>
    <row r="239" spans="1:9" ht="18" x14ac:dyDescent="0.25">
      <c r="A239" s="46" t="s">
        <v>297</v>
      </c>
      <c r="B239" s="12" t="s">
        <v>47</v>
      </c>
      <c r="C239" s="46" t="s">
        <v>1197</v>
      </c>
      <c r="D239" s="47" t="s">
        <v>401</v>
      </c>
      <c r="E239" s="46" t="s">
        <v>350</v>
      </c>
      <c r="F239" s="45">
        <v>1</v>
      </c>
      <c r="G239" s="116">
        <v>65</v>
      </c>
      <c r="H239" s="116">
        <f>+Tableau2[[#This Row],[QUANTITE]]*Tableau2[[#This Row],[TARIF HT]]</f>
        <v>65</v>
      </c>
      <c r="I239" s="2"/>
    </row>
    <row r="240" spans="1:9" ht="18" x14ac:dyDescent="0.25">
      <c r="A240" s="46" t="s">
        <v>297</v>
      </c>
      <c r="B240" s="12" t="s">
        <v>286</v>
      </c>
      <c r="C240" s="46" t="s">
        <v>1190</v>
      </c>
      <c r="D240" s="47" t="s">
        <v>368</v>
      </c>
      <c r="E240" s="46" t="s">
        <v>350</v>
      </c>
      <c r="F240" s="45">
        <v>14</v>
      </c>
      <c r="G240" s="116">
        <v>5.18</v>
      </c>
      <c r="H240" s="116">
        <f>+Tableau2[[#This Row],[QUANTITE]]*Tableau2[[#This Row],[TARIF HT]]</f>
        <v>72.52</v>
      </c>
      <c r="I240" s="2"/>
    </row>
    <row r="241" spans="1:9" ht="18" x14ac:dyDescent="0.25">
      <c r="A241" s="46" t="s">
        <v>297</v>
      </c>
      <c r="B241" s="12" t="s">
        <v>292</v>
      </c>
      <c r="C241" s="46" t="s">
        <v>1195</v>
      </c>
      <c r="D241" s="47" t="s">
        <v>388</v>
      </c>
      <c r="E241" s="46" t="s">
        <v>350</v>
      </c>
      <c r="F241" s="45">
        <v>1</v>
      </c>
      <c r="G241" s="116">
        <v>4.8</v>
      </c>
      <c r="H241" s="116">
        <f>+Tableau2[[#This Row],[QUANTITE]]*Tableau2[[#This Row],[TARIF HT]]</f>
        <v>4.8</v>
      </c>
      <c r="I241" s="2"/>
    </row>
    <row r="242" spans="1:9" ht="18" x14ac:dyDescent="0.25">
      <c r="A242" s="46" t="s">
        <v>297</v>
      </c>
      <c r="B242" s="12" t="s">
        <v>741</v>
      </c>
      <c r="C242" s="46" t="s">
        <v>1195</v>
      </c>
      <c r="D242" s="47" t="s">
        <v>753</v>
      </c>
      <c r="E242" s="46" t="s">
        <v>350</v>
      </c>
      <c r="F242" s="45">
        <v>2</v>
      </c>
      <c r="G242" s="116">
        <v>5.09</v>
      </c>
      <c r="H242" s="116">
        <f>+Tableau2[[#This Row],[QUANTITE]]*Tableau2[[#This Row],[TARIF HT]]</f>
        <v>10.18</v>
      </c>
      <c r="I242" s="2"/>
    </row>
    <row r="243" spans="1:9" ht="18" x14ac:dyDescent="0.25">
      <c r="A243" s="46" t="s">
        <v>297</v>
      </c>
      <c r="B243" s="12" t="s">
        <v>66</v>
      </c>
      <c r="C243" s="46" t="s">
        <v>1195</v>
      </c>
      <c r="D243" s="47" t="s">
        <v>393</v>
      </c>
      <c r="E243" s="46" t="s">
        <v>350</v>
      </c>
      <c r="F243" s="45">
        <v>4.5</v>
      </c>
      <c r="G243" s="116">
        <v>5.0999999999999996</v>
      </c>
      <c r="H243" s="116">
        <f>+Tableau2[[#This Row],[QUANTITE]]*Tableau2[[#This Row],[TARIF HT]]</f>
        <v>22.95</v>
      </c>
      <c r="I243" s="2"/>
    </row>
    <row r="244" spans="1:9" ht="18" hidden="1" x14ac:dyDescent="0.25">
      <c r="A244" s="46" t="s">
        <v>297</v>
      </c>
      <c r="B244" s="12" t="s">
        <v>64</v>
      </c>
      <c r="C244" s="46" t="s">
        <v>1195</v>
      </c>
      <c r="D244" s="47" t="s">
        <v>391</v>
      </c>
      <c r="E244" s="46" t="s">
        <v>350</v>
      </c>
      <c r="F244" s="45"/>
      <c r="G244" s="115">
        <v>4.8</v>
      </c>
      <c r="H244" s="115">
        <f>+Tableau2[[#This Row],[QUANTITE]]*Tableau2[[#This Row],[TARIF HT]]</f>
        <v>0</v>
      </c>
      <c r="I244" s="2"/>
    </row>
    <row r="245" spans="1:9" ht="18" x14ac:dyDescent="0.25">
      <c r="A245" s="46" t="s">
        <v>297</v>
      </c>
      <c r="B245" s="12" t="s">
        <v>70</v>
      </c>
      <c r="C245" s="46" t="s">
        <v>1195</v>
      </c>
      <c r="D245" s="47" t="s">
        <v>395</v>
      </c>
      <c r="E245" s="46" t="s">
        <v>350</v>
      </c>
      <c r="F245" s="45">
        <v>3.75</v>
      </c>
      <c r="G245" s="116">
        <v>4.92</v>
      </c>
      <c r="H245" s="116">
        <f>+Tableau2[[#This Row],[QUANTITE]]*Tableau2[[#This Row],[TARIF HT]]</f>
        <v>18.45</v>
      </c>
      <c r="I245" s="2"/>
    </row>
    <row r="246" spans="1:9" ht="18" x14ac:dyDescent="0.25">
      <c r="A246" s="46" t="s">
        <v>297</v>
      </c>
      <c r="B246" s="12" t="s">
        <v>63</v>
      </c>
      <c r="C246" s="46" t="s">
        <v>1195</v>
      </c>
      <c r="D246" s="47" t="s">
        <v>390</v>
      </c>
      <c r="E246" s="46" t="s">
        <v>350</v>
      </c>
      <c r="F246" s="45">
        <v>6.5</v>
      </c>
      <c r="G246" s="115">
        <v>5.45</v>
      </c>
      <c r="H246" s="115">
        <f>+Tableau2[[#This Row],[QUANTITE]]*Tableau2[[#This Row],[TARIF HT]]</f>
        <v>35.425000000000004</v>
      </c>
      <c r="I246" s="2"/>
    </row>
    <row r="247" spans="1:9" ht="18" x14ac:dyDescent="0.25">
      <c r="A247" s="46" t="s">
        <v>297</v>
      </c>
      <c r="B247" s="12" t="s">
        <v>65</v>
      </c>
      <c r="C247" s="46" t="s">
        <v>1195</v>
      </c>
      <c r="D247" s="47" t="s">
        <v>392</v>
      </c>
      <c r="E247" s="46" t="s">
        <v>350</v>
      </c>
      <c r="F247" s="45">
        <v>3.5</v>
      </c>
      <c r="G247" s="115">
        <v>5.09</v>
      </c>
      <c r="H247" s="115">
        <f>+Tableau2[[#This Row],[QUANTITE]]*Tableau2[[#This Row],[TARIF HT]]</f>
        <v>17.814999999999998</v>
      </c>
      <c r="I247" s="2"/>
    </row>
    <row r="248" spans="1:9" ht="18" x14ac:dyDescent="0.25">
      <c r="A248" s="46" t="s">
        <v>297</v>
      </c>
      <c r="B248" s="12" t="s">
        <v>743</v>
      </c>
      <c r="C248" s="46" t="s">
        <v>1195</v>
      </c>
      <c r="D248" s="47" t="s">
        <v>755</v>
      </c>
      <c r="E248" s="46" t="s">
        <v>350</v>
      </c>
      <c r="F248" s="45">
        <v>2</v>
      </c>
      <c r="G248" s="115">
        <v>5.19</v>
      </c>
      <c r="H248" s="115">
        <f>+Tableau2[[#This Row],[QUANTITE]]*Tableau2[[#This Row],[TARIF HT]]</f>
        <v>10.38</v>
      </c>
      <c r="I248" s="2"/>
    </row>
    <row r="249" spans="1:9" ht="18" hidden="1" x14ac:dyDescent="0.25">
      <c r="A249" s="46" t="s">
        <v>297</v>
      </c>
      <c r="B249" s="12" t="s">
        <v>293</v>
      </c>
      <c r="C249" s="46" t="s">
        <v>1195</v>
      </c>
      <c r="D249" s="47" t="s">
        <v>396</v>
      </c>
      <c r="E249" s="46" t="s">
        <v>350</v>
      </c>
      <c r="F249" s="45"/>
      <c r="G249" s="115">
        <v>5.07</v>
      </c>
      <c r="H249" s="115">
        <f>+Tableau2[[#This Row],[QUANTITE]]*Tableau2[[#This Row],[TARIF HT]]</f>
        <v>0</v>
      </c>
      <c r="I249" s="2"/>
    </row>
    <row r="250" spans="1:9" ht="18" x14ac:dyDescent="0.25">
      <c r="A250" s="46" t="s">
        <v>297</v>
      </c>
      <c r="B250" s="12" t="s">
        <v>53</v>
      </c>
      <c r="C250" s="46" t="s">
        <v>1192</v>
      </c>
      <c r="D250" s="47" t="s">
        <v>377</v>
      </c>
      <c r="E250" s="46" t="s">
        <v>350</v>
      </c>
      <c r="F250" s="45">
        <v>16</v>
      </c>
      <c r="G250" s="116">
        <v>6.99</v>
      </c>
      <c r="H250" s="116">
        <f>+Tableau2[[#This Row],[QUANTITE]]*Tableau2[[#This Row],[TARIF HT]]</f>
        <v>111.84</v>
      </c>
      <c r="I250" s="2"/>
    </row>
    <row r="251" spans="1:9" ht="18" x14ac:dyDescent="0.25">
      <c r="A251" s="46" t="s">
        <v>297</v>
      </c>
      <c r="B251" s="12" t="s">
        <v>739</v>
      </c>
      <c r="C251" s="46" t="s">
        <v>1192</v>
      </c>
      <c r="D251" s="47" t="s">
        <v>751</v>
      </c>
      <c r="E251" s="46" t="s">
        <v>350</v>
      </c>
      <c r="F251" s="45">
        <v>9</v>
      </c>
      <c r="G251" s="115">
        <v>4.9400000000000004</v>
      </c>
      <c r="H251" s="115">
        <f>+Tableau2[[#This Row],[QUANTITE]]*Tableau2[[#This Row],[TARIF HT]]</f>
        <v>44.46</v>
      </c>
      <c r="I251" s="2"/>
    </row>
    <row r="252" spans="1:9" ht="18" x14ac:dyDescent="0.25">
      <c r="A252" s="46" t="s">
        <v>297</v>
      </c>
      <c r="B252" s="12" t="s">
        <v>295</v>
      </c>
      <c r="C252" s="46" t="s">
        <v>1196</v>
      </c>
      <c r="D252" s="47" t="s">
        <v>399</v>
      </c>
      <c r="E252" s="46" t="s">
        <v>350</v>
      </c>
      <c r="F252" s="45">
        <v>0.5</v>
      </c>
      <c r="G252" s="116">
        <v>119.1</v>
      </c>
      <c r="H252" s="116">
        <f>+Tableau2[[#This Row],[QUANTITE]]*Tableau2[[#This Row],[TARIF HT]]</f>
        <v>59.55</v>
      </c>
      <c r="I252" s="2"/>
    </row>
    <row r="253" spans="1:9" ht="18" hidden="1" x14ac:dyDescent="0.25">
      <c r="A253" s="46" t="s">
        <v>410</v>
      </c>
      <c r="B253" s="12">
        <v>109285</v>
      </c>
      <c r="C253" s="46" t="s">
        <v>412</v>
      </c>
      <c r="D253" s="47" t="s">
        <v>465</v>
      </c>
      <c r="E253" s="46" t="s">
        <v>350</v>
      </c>
      <c r="F253" s="45"/>
      <c r="G253" s="116">
        <v>1.1000000000000001</v>
      </c>
      <c r="H253" s="116">
        <f>+Tableau2[[#This Row],[QUANTITE]]*Tableau2[[#This Row],[TARIF HT]]</f>
        <v>0</v>
      </c>
      <c r="I253" s="2"/>
    </row>
    <row r="254" spans="1:9" ht="18" hidden="1" x14ac:dyDescent="0.25">
      <c r="A254" s="46" t="s">
        <v>410</v>
      </c>
      <c r="B254" s="12">
        <v>109284</v>
      </c>
      <c r="C254" s="46" t="s">
        <v>412</v>
      </c>
      <c r="D254" s="47" t="s">
        <v>478</v>
      </c>
      <c r="E254" s="46" t="s">
        <v>350</v>
      </c>
      <c r="F254" s="45"/>
      <c r="G254" s="116">
        <v>0.76134923195084481</v>
      </c>
      <c r="H254" s="116">
        <f>+Tableau2[[#This Row],[QUANTITE]]*Tableau2[[#This Row],[TARIF HT]]</f>
        <v>0</v>
      </c>
      <c r="I254" s="2"/>
    </row>
    <row r="255" spans="1:9" ht="18" hidden="1" x14ac:dyDescent="0.25">
      <c r="A255" s="46" t="s">
        <v>410</v>
      </c>
      <c r="B255" s="12">
        <v>78163</v>
      </c>
      <c r="C255" s="46" t="s">
        <v>569</v>
      </c>
      <c r="D255" s="47" t="s">
        <v>443</v>
      </c>
      <c r="E255" s="46" t="s">
        <v>345</v>
      </c>
      <c r="F255" s="45"/>
      <c r="G255" s="115">
        <v>3.2619999999999996</v>
      </c>
      <c r="H255" s="115">
        <f>+Tableau2[[#This Row],[QUANTITE]]*Tableau2[[#This Row],[TARIF HT]]</f>
        <v>0</v>
      </c>
      <c r="I255" s="2"/>
    </row>
    <row r="256" spans="1:9" ht="18" x14ac:dyDescent="0.25">
      <c r="A256" s="46" t="s">
        <v>410</v>
      </c>
      <c r="B256" s="12">
        <v>62632</v>
      </c>
      <c r="C256" s="46" t="s">
        <v>569</v>
      </c>
      <c r="D256" s="47" t="s">
        <v>445</v>
      </c>
      <c r="E256" s="46" t="s">
        <v>345</v>
      </c>
      <c r="F256" s="45">
        <v>30</v>
      </c>
      <c r="G256" s="115">
        <v>3.0564999999999998</v>
      </c>
      <c r="H256" s="115">
        <f>+Tableau2[[#This Row],[QUANTITE]]*Tableau2[[#This Row],[TARIF HT]]</f>
        <v>91.694999999999993</v>
      </c>
      <c r="I256" s="2"/>
    </row>
    <row r="257" spans="1:9" ht="18" hidden="1" x14ac:dyDescent="0.25">
      <c r="A257" s="46" t="s">
        <v>410</v>
      </c>
      <c r="B257" s="12">
        <v>62633</v>
      </c>
      <c r="C257" s="46" t="s">
        <v>569</v>
      </c>
      <c r="D257" s="47" t="s">
        <v>446</v>
      </c>
      <c r="E257" s="46" t="s">
        <v>345</v>
      </c>
      <c r="F257" s="45"/>
      <c r="G257" s="116">
        <v>3.0255000000000001</v>
      </c>
      <c r="H257" s="116">
        <f>+Tableau2[[#This Row],[QUANTITE]]*Tableau2[[#This Row],[TARIF HT]]</f>
        <v>0</v>
      </c>
      <c r="I257" s="2"/>
    </row>
    <row r="258" spans="1:9" ht="18" hidden="1" x14ac:dyDescent="0.25">
      <c r="A258" s="46" t="s">
        <v>410</v>
      </c>
      <c r="B258" s="12">
        <v>71043</v>
      </c>
      <c r="C258" s="46" t="s">
        <v>569</v>
      </c>
      <c r="D258" s="47" t="s">
        <v>444</v>
      </c>
      <c r="E258" s="46" t="s">
        <v>350</v>
      </c>
      <c r="F258" s="45"/>
      <c r="G258" s="115">
        <v>0.87094925911223675</v>
      </c>
      <c r="H258" s="115">
        <f>+Tableau2[[#This Row],[QUANTITE]]*Tableau2[[#This Row],[TARIF HT]]</f>
        <v>0</v>
      </c>
      <c r="I258" s="2"/>
    </row>
    <row r="259" spans="1:9" ht="18" hidden="1" x14ac:dyDescent="0.25">
      <c r="A259" s="46" t="s">
        <v>410</v>
      </c>
      <c r="B259" s="12">
        <v>117064</v>
      </c>
      <c r="C259" s="46" t="s">
        <v>415</v>
      </c>
      <c r="D259" s="47" t="s">
        <v>513</v>
      </c>
      <c r="E259" s="46" t="s">
        <v>350</v>
      </c>
      <c r="F259" s="45"/>
      <c r="G259" s="115">
        <v>9.6766000000000005</v>
      </c>
      <c r="H259" s="115">
        <f>+Tableau2[[#This Row],[QUANTITE]]*Tableau2[[#This Row],[TARIF HT]]</f>
        <v>0</v>
      </c>
      <c r="I259" s="2"/>
    </row>
    <row r="260" spans="1:9" ht="18" hidden="1" x14ac:dyDescent="0.25">
      <c r="A260" s="46" t="s">
        <v>410</v>
      </c>
      <c r="B260" s="12">
        <v>106130</v>
      </c>
      <c r="C260" s="46" t="s">
        <v>415</v>
      </c>
      <c r="D260" s="47" t="s">
        <v>514</v>
      </c>
      <c r="E260" s="46" t="s">
        <v>350</v>
      </c>
      <c r="F260" s="45"/>
      <c r="G260" s="115">
        <v>12.675124643157011</v>
      </c>
      <c r="H260" s="115">
        <f>+Tableau2[[#This Row],[QUANTITE]]*Tableau2[[#This Row],[TARIF HT]]</f>
        <v>0</v>
      </c>
      <c r="I260" s="2"/>
    </row>
    <row r="261" spans="1:9" ht="18" hidden="1" x14ac:dyDescent="0.25">
      <c r="A261" s="46" t="s">
        <v>410</v>
      </c>
      <c r="B261" s="12">
        <v>88695</v>
      </c>
      <c r="C261" s="46" t="s">
        <v>415</v>
      </c>
      <c r="D261" s="47" t="s">
        <v>528</v>
      </c>
      <c r="E261" s="46" t="s">
        <v>350</v>
      </c>
      <c r="F261" s="45"/>
      <c r="G261" s="116">
        <v>22.313436717141531</v>
      </c>
      <c r="H261" s="116">
        <f>+Tableau2[[#This Row],[QUANTITE]]*Tableau2[[#This Row],[TARIF HT]]</f>
        <v>0</v>
      </c>
      <c r="I261" s="2"/>
    </row>
    <row r="262" spans="1:9" ht="18" hidden="1" x14ac:dyDescent="0.25">
      <c r="A262" s="46" t="s">
        <v>410</v>
      </c>
      <c r="B262" s="12">
        <v>14281</v>
      </c>
      <c r="C262" s="46" t="s">
        <v>415</v>
      </c>
      <c r="D262" s="47" t="s">
        <v>529</v>
      </c>
      <c r="E262" s="46" t="s">
        <v>350</v>
      </c>
      <c r="F262" s="45"/>
      <c r="G262" s="115">
        <v>16.761311953629797</v>
      </c>
      <c r="H262" s="115">
        <f>+Tableau2[[#This Row],[QUANTITE]]*Tableau2[[#This Row],[TARIF HT]]</f>
        <v>0</v>
      </c>
      <c r="I262" s="2"/>
    </row>
    <row r="263" spans="1:9" ht="18" x14ac:dyDescent="0.25">
      <c r="A263" s="46" t="s">
        <v>410</v>
      </c>
      <c r="B263" s="12">
        <v>11040</v>
      </c>
      <c r="C263" s="46" t="s">
        <v>415</v>
      </c>
      <c r="D263" s="47" t="s">
        <v>512</v>
      </c>
      <c r="E263" s="46" t="s">
        <v>350</v>
      </c>
      <c r="F263" s="45">
        <v>1.8</v>
      </c>
      <c r="G263" s="116">
        <v>16.661036758124379</v>
      </c>
      <c r="H263" s="116">
        <f>+Tableau2[[#This Row],[QUANTITE]]*Tableau2[[#This Row],[TARIF HT]]</f>
        <v>29.989866164623884</v>
      </c>
      <c r="I263" s="2"/>
    </row>
    <row r="264" spans="1:9" ht="18" hidden="1" x14ac:dyDescent="0.25">
      <c r="A264" s="46" t="s">
        <v>410</v>
      </c>
      <c r="B264" s="12">
        <v>92402</v>
      </c>
      <c r="C264" s="46" t="s">
        <v>411</v>
      </c>
      <c r="D264" s="47" t="s">
        <v>457</v>
      </c>
      <c r="E264" s="46" t="s">
        <v>350</v>
      </c>
      <c r="F264" s="45"/>
      <c r="G264" s="116">
        <v>1.3850481481481483</v>
      </c>
      <c r="H264" s="116">
        <f>+Tableau2[[#This Row],[QUANTITE]]*Tableau2[[#This Row],[TARIF HT]]</f>
        <v>0</v>
      </c>
      <c r="I264" s="2"/>
    </row>
    <row r="265" spans="1:9" ht="18" hidden="1" x14ac:dyDescent="0.25">
      <c r="A265" s="46" t="s">
        <v>410</v>
      </c>
      <c r="B265" s="12">
        <v>20656</v>
      </c>
      <c r="C265" s="46" t="s">
        <v>449</v>
      </c>
      <c r="D265" s="47" t="s">
        <v>450</v>
      </c>
      <c r="E265" s="46" t="s">
        <v>350</v>
      </c>
      <c r="F265" s="45"/>
      <c r="G265" s="115">
        <v>1.6121000000000001</v>
      </c>
      <c r="H265" s="115">
        <f>+Tableau2[[#This Row],[QUANTITE]]*Tableau2[[#This Row],[TARIF HT]]</f>
        <v>0</v>
      </c>
      <c r="I265" s="2"/>
    </row>
    <row r="266" spans="1:9" ht="18" hidden="1" x14ac:dyDescent="0.25">
      <c r="A266" s="46" t="s">
        <v>410</v>
      </c>
      <c r="B266" s="12">
        <v>11321</v>
      </c>
      <c r="C266" s="46" t="s">
        <v>415</v>
      </c>
      <c r="D266" s="47" t="s">
        <v>531</v>
      </c>
      <c r="E266" s="46" t="s">
        <v>350</v>
      </c>
      <c r="F266" s="45"/>
      <c r="G266" s="116">
        <v>152.36055636352205</v>
      </c>
      <c r="H266" s="116">
        <f>+Tableau2[[#This Row],[QUANTITE]]*Tableau2[[#This Row],[TARIF HT]]</f>
        <v>0</v>
      </c>
      <c r="I266" s="2"/>
    </row>
    <row r="267" spans="1:9" ht="18" x14ac:dyDescent="0.25">
      <c r="A267" s="46" t="s">
        <v>410</v>
      </c>
      <c r="B267" s="12">
        <v>11061</v>
      </c>
      <c r="C267" s="46" t="s">
        <v>415</v>
      </c>
      <c r="D267" s="47" t="s">
        <v>530</v>
      </c>
      <c r="E267" s="46" t="s">
        <v>350</v>
      </c>
      <c r="F267" s="45">
        <v>0.75</v>
      </c>
      <c r="G267" s="116">
        <v>31.786362</v>
      </c>
      <c r="H267" s="116">
        <f>+Tableau2[[#This Row],[QUANTITE]]*Tableau2[[#This Row],[TARIF HT]]</f>
        <v>23.839771500000001</v>
      </c>
      <c r="I267" s="2"/>
    </row>
    <row r="268" spans="1:9" ht="18" x14ac:dyDescent="0.25">
      <c r="A268" s="46" t="s">
        <v>410</v>
      </c>
      <c r="B268" s="12">
        <v>100937</v>
      </c>
      <c r="C268" s="46" t="s">
        <v>415</v>
      </c>
      <c r="D268" s="47" t="s">
        <v>537</v>
      </c>
      <c r="E268" s="46" t="s">
        <v>350</v>
      </c>
      <c r="F268" s="45">
        <v>1.75</v>
      </c>
      <c r="G268" s="116">
        <v>6.883433358252347</v>
      </c>
      <c r="H268" s="116">
        <f>+Tableau2[[#This Row],[QUANTITE]]*Tableau2[[#This Row],[TARIF HT]]</f>
        <v>12.046008376941607</v>
      </c>
      <c r="I268" s="2"/>
    </row>
    <row r="269" spans="1:9" ht="18" x14ac:dyDescent="0.25">
      <c r="A269" s="46" t="s">
        <v>410</v>
      </c>
      <c r="B269" s="12">
        <v>100938</v>
      </c>
      <c r="C269" s="46" t="s">
        <v>415</v>
      </c>
      <c r="D269" s="47" t="s">
        <v>538</v>
      </c>
      <c r="E269" s="46" t="s">
        <v>350</v>
      </c>
      <c r="F269" s="45">
        <v>1.75</v>
      </c>
      <c r="G269" s="116">
        <v>6.8362424822428176</v>
      </c>
      <c r="H269" s="116">
        <f>+Tableau2[[#This Row],[QUANTITE]]*Tableau2[[#This Row],[TARIF HT]]</f>
        <v>11.963424343924931</v>
      </c>
      <c r="I269" s="2"/>
    </row>
    <row r="270" spans="1:9" ht="18" x14ac:dyDescent="0.25">
      <c r="A270" s="46" t="s">
        <v>410</v>
      </c>
      <c r="B270" s="12">
        <v>100939</v>
      </c>
      <c r="C270" s="46" t="s">
        <v>415</v>
      </c>
      <c r="D270" s="47" t="s">
        <v>539</v>
      </c>
      <c r="E270" s="46" t="s">
        <v>350</v>
      </c>
      <c r="F270" s="45">
        <v>1.75</v>
      </c>
      <c r="G270" s="115">
        <v>6.1110849791093704</v>
      </c>
      <c r="H270" s="115">
        <f>+Tableau2[[#This Row],[QUANTITE]]*Tableau2[[#This Row],[TARIF HT]]</f>
        <v>10.694398713441398</v>
      </c>
      <c r="I270" s="2"/>
    </row>
    <row r="271" spans="1:9" ht="18" x14ac:dyDescent="0.25">
      <c r="A271" s="46" t="s">
        <v>410</v>
      </c>
      <c r="B271" s="12">
        <v>100940</v>
      </c>
      <c r="C271" s="46" t="s">
        <v>415</v>
      </c>
      <c r="D271" s="47" t="s">
        <v>540</v>
      </c>
      <c r="E271" s="46" t="s">
        <v>350</v>
      </c>
      <c r="F271" s="45">
        <v>1.75</v>
      </c>
      <c r="G271" s="116">
        <v>6.0184866485781914</v>
      </c>
      <c r="H271" s="116">
        <f>+Tableau2[[#This Row],[QUANTITE]]*Tableau2[[#This Row],[TARIF HT]]</f>
        <v>10.532351635011835</v>
      </c>
      <c r="I271" s="2"/>
    </row>
    <row r="272" spans="1:9" ht="18" hidden="1" x14ac:dyDescent="0.25">
      <c r="A272" s="46" t="s">
        <v>410</v>
      </c>
      <c r="B272" s="12">
        <v>59559</v>
      </c>
      <c r="C272" s="46" t="s">
        <v>569</v>
      </c>
      <c r="D272" s="47" t="s">
        <v>442</v>
      </c>
      <c r="E272" s="46" t="s">
        <v>345</v>
      </c>
      <c r="F272" s="45"/>
      <c r="G272" s="115">
        <v>3.7941895141347639</v>
      </c>
      <c r="H272" s="115">
        <f>+Tableau2[[#This Row],[QUANTITE]]*Tableau2[[#This Row],[TARIF HT]]</f>
        <v>0</v>
      </c>
      <c r="I272" s="2"/>
    </row>
    <row r="273" spans="1:9" ht="18" hidden="1" x14ac:dyDescent="0.25">
      <c r="A273" s="46" t="s">
        <v>410</v>
      </c>
      <c r="B273" s="12">
        <v>116195</v>
      </c>
      <c r="C273" s="46" t="s">
        <v>569</v>
      </c>
      <c r="D273" s="47" t="s">
        <v>439</v>
      </c>
      <c r="E273" s="46" t="s">
        <v>345</v>
      </c>
      <c r="F273" s="45"/>
      <c r="G273" s="115">
        <v>4.2119999999999997</v>
      </c>
      <c r="H273" s="115">
        <f>+Tableau2[[#This Row],[QUANTITE]]*Tableau2[[#This Row],[TARIF HT]]</f>
        <v>0</v>
      </c>
      <c r="I273" s="2"/>
    </row>
    <row r="274" spans="1:9" ht="18" hidden="1" x14ac:dyDescent="0.25">
      <c r="A274" s="46" t="s">
        <v>410</v>
      </c>
      <c r="B274" s="12">
        <v>63914</v>
      </c>
      <c r="C274" s="46" t="s">
        <v>415</v>
      </c>
      <c r="D274" s="47" t="s">
        <v>532</v>
      </c>
      <c r="E274" s="46" t="s">
        <v>350</v>
      </c>
      <c r="F274" s="45"/>
      <c r="G274" s="115">
        <v>16.5168</v>
      </c>
      <c r="H274" s="115">
        <f>+Tableau2[[#This Row],[QUANTITE]]*Tableau2[[#This Row],[TARIF HT]]</f>
        <v>0</v>
      </c>
      <c r="I274" s="2"/>
    </row>
    <row r="275" spans="1:9" ht="18" x14ac:dyDescent="0.25">
      <c r="A275" s="46" t="s">
        <v>410</v>
      </c>
      <c r="B275" s="12">
        <v>63915</v>
      </c>
      <c r="C275" s="46" t="s">
        <v>415</v>
      </c>
      <c r="D275" s="47" t="s">
        <v>533</v>
      </c>
      <c r="E275" s="46" t="s">
        <v>350</v>
      </c>
      <c r="F275" s="45">
        <v>0</v>
      </c>
      <c r="G275" s="115">
        <v>15.1168</v>
      </c>
      <c r="H275" s="115">
        <f>+Tableau2[[#This Row],[QUANTITE]]*Tableau2[[#This Row],[TARIF HT]]</f>
        <v>0</v>
      </c>
      <c r="I275" s="2"/>
    </row>
    <row r="276" spans="1:9" ht="18" x14ac:dyDescent="0.25">
      <c r="A276" s="46" t="s">
        <v>410</v>
      </c>
      <c r="B276" s="12">
        <v>115898</v>
      </c>
      <c r="C276" s="46" t="s">
        <v>413</v>
      </c>
      <c r="D276" s="47" t="s">
        <v>483</v>
      </c>
      <c r="E276" s="46" t="s">
        <v>350</v>
      </c>
      <c r="F276" s="45">
        <v>0.5</v>
      </c>
      <c r="G276" s="115">
        <v>4.2451963177426109</v>
      </c>
      <c r="H276" s="115">
        <f>+Tableau2[[#This Row],[QUANTITE]]*Tableau2[[#This Row],[TARIF HT]]</f>
        <v>2.1225981588713054</v>
      </c>
      <c r="I276" s="2"/>
    </row>
    <row r="277" spans="1:9" ht="18" x14ac:dyDescent="0.25">
      <c r="A277" s="46" t="s">
        <v>410</v>
      </c>
      <c r="B277" s="12">
        <v>115901</v>
      </c>
      <c r="C277" s="46" t="s">
        <v>413</v>
      </c>
      <c r="D277" s="47" t="s">
        <v>484</v>
      </c>
      <c r="E277" s="46" t="s">
        <v>350</v>
      </c>
      <c r="F277" s="45">
        <v>2</v>
      </c>
      <c r="G277" s="116">
        <v>3.05</v>
      </c>
      <c r="H277" s="116">
        <f>+Tableau2[[#This Row],[QUANTITE]]*Tableau2[[#This Row],[TARIF HT]]</f>
        <v>6.1</v>
      </c>
      <c r="I277" s="2"/>
    </row>
    <row r="278" spans="1:9" ht="18" x14ac:dyDescent="0.25">
      <c r="A278" s="46" t="s">
        <v>410</v>
      </c>
      <c r="B278" s="12">
        <v>115869</v>
      </c>
      <c r="C278" s="46" t="s">
        <v>413</v>
      </c>
      <c r="D278" s="47" t="s">
        <v>485</v>
      </c>
      <c r="E278" s="46" t="s">
        <v>350</v>
      </c>
      <c r="F278" s="45">
        <v>0.75</v>
      </c>
      <c r="G278" s="115">
        <v>3.9340000000000002</v>
      </c>
      <c r="H278" s="115">
        <f>+Tableau2[[#This Row],[QUANTITE]]*Tableau2[[#This Row],[TARIF HT]]</f>
        <v>2.9504999999999999</v>
      </c>
      <c r="I278" s="2"/>
    </row>
    <row r="279" spans="1:9" ht="18" x14ac:dyDescent="0.25">
      <c r="A279" s="46" t="s">
        <v>410</v>
      </c>
      <c r="B279" s="12">
        <v>115912</v>
      </c>
      <c r="C279" s="46" t="s">
        <v>413</v>
      </c>
      <c r="D279" s="47" t="s">
        <v>486</v>
      </c>
      <c r="E279" s="46" t="s">
        <v>350</v>
      </c>
      <c r="F279" s="45">
        <v>2.2999999999999998</v>
      </c>
      <c r="G279" s="116">
        <v>3</v>
      </c>
      <c r="H279" s="116">
        <f>+Tableau2[[#This Row],[QUANTITE]]*Tableau2[[#This Row],[TARIF HT]]</f>
        <v>6.8999999999999995</v>
      </c>
      <c r="I279" s="2"/>
    </row>
    <row r="280" spans="1:9" ht="18" x14ac:dyDescent="0.25">
      <c r="A280" s="46" t="s">
        <v>410</v>
      </c>
      <c r="B280" s="12">
        <v>115890</v>
      </c>
      <c r="C280" s="46" t="s">
        <v>413</v>
      </c>
      <c r="D280" s="47" t="s">
        <v>487</v>
      </c>
      <c r="E280" s="46" t="s">
        <v>350</v>
      </c>
      <c r="F280" s="45">
        <v>3</v>
      </c>
      <c r="G280" s="115">
        <v>3.0984537742552849</v>
      </c>
      <c r="H280" s="115">
        <f>+Tableau2[[#This Row],[QUANTITE]]*Tableau2[[#This Row],[TARIF HT]]</f>
        <v>9.2953613227658547</v>
      </c>
      <c r="I280" s="2"/>
    </row>
    <row r="281" spans="1:9" ht="18" x14ac:dyDescent="0.25">
      <c r="A281" s="46" t="s">
        <v>410</v>
      </c>
      <c r="B281" s="12">
        <v>115933</v>
      </c>
      <c r="C281" s="46" t="s">
        <v>413</v>
      </c>
      <c r="D281" s="47" t="s">
        <v>490</v>
      </c>
      <c r="E281" s="46" t="s">
        <v>350</v>
      </c>
      <c r="F281" s="45">
        <v>2.2000000000000002</v>
      </c>
      <c r="G281" s="116">
        <v>4.2127451469815922</v>
      </c>
      <c r="H281" s="116">
        <f>+Tableau2[[#This Row],[QUANTITE]]*Tableau2[[#This Row],[TARIF HT]]</f>
        <v>9.2680393233595044</v>
      </c>
      <c r="I281" s="2"/>
    </row>
    <row r="282" spans="1:9" ht="18" x14ac:dyDescent="0.25">
      <c r="A282" s="46" t="s">
        <v>410</v>
      </c>
      <c r="B282" s="12">
        <v>115935</v>
      </c>
      <c r="C282" s="46" t="s">
        <v>413</v>
      </c>
      <c r="D282" s="47" t="s">
        <v>488</v>
      </c>
      <c r="E282" s="46" t="s">
        <v>350</v>
      </c>
      <c r="F282" s="45">
        <v>2.2000000000000002</v>
      </c>
      <c r="G282" s="116">
        <v>3.9340000000000002</v>
      </c>
      <c r="H282" s="116">
        <f>+Tableau2[[#This Row],[QUANTITE]]*Tableau2[[#This Row],[TARIF HT]]</f>
        <v>8.6548000000000016</v>
      </c>
      <c r="I282" s="2"/>
    </row>
    <row r="283" spans="1:9" ht="18" x14ac:dyDescent="0.25">
      <c r="A283" s="46" t="s">
        <v>410</v>
      </c>
      <c r="B283" s="12">
        <v>115905</v>
      </c>
      <c r="C283" s="46" t="s">
        <v>413</v>
      </c>
      <c r="D283" s="47" t="s">
        <v>1231</v>
      </c>
      <c r="E283" s="46" t="s">
        <v>350</v>
      </c>
      <c r="F283" s="45">
        <v>2</v>
      </c>
      <c r="G283" s="116">
        <v>4.26</v>
      </c>
      <c r="H283" s="116">
        <f>+Tableau2[[#This Row],[QUANTITE]]*Tableau2[[#This Row],[TARIF HT]]</f>
        <v>8.52</v>
      </c>
      <c r="I283" s="2"/>
    </row>
    <row r="284" spans="1:9" ht="18" x14ac:dyDescent="0.25">
      <c r="A284" s="46" t="s">
        <v>410</v>
      </c>
      <c r="B284" s="12">
        <v>109640</v>
      </c>
      <c r="C284" s="46" t="s">
        <v>415</v>
      </c>
      <c r="D284" s="47" t="s">
        <v>535</v>
      </c>
      <c r="E284" s="46" t="s">
        <v>350</v>
      </c>
      <c r="F284" s="45">
        <v>1</v>
      </c>
      <c r="G284" s="116">
        <v>22.907969952087612</v>
      </c>
      <c r="H284" s="116">
        <f>+Tableau2[[#This Row],[QUANTITE]]*Tableau2[[#This Row],[TARIF HT]]</f>
        <v>22.907969952087612</v>
      </c>
      <c r="I284" s="2"/>
    </row>
    <row r="285" spans="1:9" ht="18" x14ac:dyDescent="0.25">
      <c r="A285" s="46" t="s">
        <v>410</v>
      </c>
      <c r="B285" s="12">
        <v>11385</v>
      </c>
      <c r="C285" s="46" t="s">
        <v>415</v>
      </c>
      <c r="D285" s="47" t="s">
        <v>534</v>
      </c>
      <c r="E285" s="46" t="s">
        <v>350</v>
      </c>
      <c r="F285" s="45">
        <v>1.3</v>
      </c>
      <c r="G285" s="116">
        <v>15.161600000000002</v>
      </c>
      <c r="H285" s="116">
        <f>+Tableau2[[#This Row],[QUANTITE]]*Tableau2[[#This Row],[TARIF HT]]</f>
        <v>19.710080000000001</v>
      </c>
      <c r="I285" s="2"/>
    </row>
    <row r="286" spans="1:9" ht="18" hidden="1" x14ac:dyDescent="0.25">
      <c r="A286" s="46" t="s">
        <v>410</v>
      </c>
      <c r="B286" s="12">
        <v>11475</v>
      </c>
      <c r="C286" s="46" t="s">
        <v>415</v>
      </c>
      <c r="D286" s="47" t="s">
        <v>536</v>
      </c>
      <c r="E286" s="46" t="s">
        <v>350</v>
      </c>
      <c r="F286" s="45"/>
      <c r="G286" s="115">
        <v>18.991841821792011</v>
      </c>
      <c r="H286" s="115">
        <f>+Tableau2[[#This Row],[QUANTITE]]*Tableau2[[#This Row],[TARIF HT]]</f>
        <v>0</v>
      </c>
      <c r="I286" s="2"/>
    </row>
    <row r="287" spans="1:9" ht="18" hidden="1" x14ac:dyDescent="0.25">
      <c r="A287" s="46" t="s">
        <v>410</v>
      </c>
      <c r="B287" s="12">
        <v>61376</v>
      </c>
      <c r="C287" s="46" t="s">
        <v>569</v>
      </c>
      <c r="D287" s="47" t="s">
        <v>440</v>
      </c>
      <c r="E287" s="46" t="s">
        <v>345</v>
      </c>
      <c r="F287" s="45"/>
      <c r="G287" s="116">
        <v>4.8398242397302669</v>
      </c>
      <c r="H287" s="116">
        <f>+Tableau2[[#This Row],[QUANTITE]]*Tableau2[[#This Row],[TARIF HT]]</f>
        <v>0</v>
      </c>
      <c r="I287" s="2"/>
    </row>
    <row r="288" spans="1:9" customFormat="1" ht="18" x14ac:dyDescent="0.25">
      <c r="A288" s="46" t="s">
        <v>410</v>
      </c>
      <c r="B288" s="12">
        <v>99353</v>
      </c>
      <c r="C288" s="46" t="s">
        <v>569</v>
      </c>
      <c r="D288" s="47" t="s">
        <v>430</v>
      </c>
      <c r="E288" s="46" t="s">
        <v>350</v>
      </c>
      <c r="F288" s="45">
        <v>27</v>
      </c>
      <c r="G288" s="116">
        <v>1.1141999999999999</v>
      </c>
      <c r="H288" s="116">
        <f>+Tableau2[[#This Row],[QUANTITE]]*Tableau2[[#This Row],[TARIF HT]]</f>
        <v>30.083399999999997</v>
      </c>
      <c r="I288" s="2"/>
    </row>
    <row r="289" spans="1:9" customFormat="1" ht="18" x14ac:dyDescent="0.25">
      <c r="A289" s="46" t="s">
        <v>410</v>
      </c>
      <c r="B289" s="12">
        <v>99352</v>
      </c>
      <c r="C289" s="46" t="s">
        <v>569</v>
      </c>
      <c r="D289" s="47" t="s">
        <v>432</v>
      </c>
      <c r="E289" s="46" t="s">
        <v>350</v>
      </c>
      <c r="F289" s="45">
        <v>26</v>
      </c>
      <c r="G289" s="115">
        <v>1.1014999999999999</v>
      </c>
      <c r="H289" s="115">
        <f>+Tableau2[[#This Row],[QUANTITE]]*Tableau2[[#This Row],[TARIF HT]]</f>
        <v>28.638999999999999</v>
      </c>
      <c r="I289" s="2"/>
    </row>
    <row r="290" spans="1:9" customFormat="1" ht="18" hidden="1" x14ac:dyDescent="0.25">
      <c r="A290" s="46" t="s">
        <v>410</v>
      </c>
      <c r="B290" s="12">
        <v>98560</v>
      </c>
      <c r="C290" s="46" t="s">
        <v>569</v>
      </c>
      <c r="D290" s="47" t="s">
        <v>434</v>
      </c>
      <c r="E290" s="46" t="s">
        <v>350</v>
      </c>
      <c r="F290" s="45"/>
      <c r="G290" s="115">
        <v>1.1192</v>
      </c>
      <c r="H290" s="115">
        <f>+Tableau2[[#This Row],[QUANTITE]]*Tableau2[[#This Row],[TARIF HT]]</f>
        <v>0</v>
      </c>
      <c r="I290" s="2"/>
    </row>
    <row r="291" spans="1:9" customFormat="1" ht="18" x14ac:dyDescent="0.25">
      <c r="A291" s="46" t="s">
        <v>410</v>
      </c>
      <c r="B291" s="12">
        <v>47854</v>
      </c>
      <c r="C291" s="46" t="s">
        <v>569</v>
      </c>
      <c r="D291" s="47" t="s">
        <v>435</v>
      </c>
      <c r="E291" s="46" t="s">
        <v>345</v>
      </c>
      <c r="F291" s="45">
        <v>50</v>
      </c>
      <c r="G291" s="116">
        <v>3.6309308543035979</v>
      </c>
      <c r="H291" s="116">
        <f>+Tableau2[[#This Row],[QUANTITE]]*Tableau2[[#This Row],[TARIF HT]]</f>
        <v>181.5465427151799</v>
      </c>
      <c r="I291" s="2"/>
    </row>
    <row r="292" spans="1:9" customFormat="1" ht="18" hidden="1" x14ac:dyDescent="0.25">
      <c r="A292" s="46" t="s">
        <v>410</v>
      </c>
      <c r="B292" s="12">
        <v>11619</v>
      </c>
      <c r="C292" s="46" t="s">
        <v>569</v>
      </c>
      <c r="D292" s="47" t="s">
        <v>436</v>
      </c>
      <c r="E292" s="46" t="s">
        <v>345</v>
      </c>
      <c r="F292" s="45"/>
      <c r="G292" s="115">
        <v>3.6213486366259557</v>
      </c>
      <c r="H292" s="115">
        <f>+Tableau2[[#This Row],[QUANTITE]]*Tableau2[[#This Row],[TARIF HT]]</f>
        <v>0</v>
      </c>
      <c r="I292" s="2"/>
    </row>
    <row r="293" spans="1:9" customFormat="1" ht="18" hidden="1" x14ac:dyDescent="0.25">
      <c r="A293" s="46" t="s">
        <v>410</v>
      </c>
      <c r="B293" s="12">
        <v>91363</v>
      </c>
      <c r="C293" s="46" t="s">
        <v>569</v>
      </c>
      <c r="D293" s="47" t="s">
        <v>431</v>
      </c>
      <c r="E293" s="46" t="s">
        <v>345</v>
      </c>
      <c r="F293" s="45"/>
      <c r="G293" s="116">
        <v>3.756690113452188</v>
      </c>
      <c r="H293" s="116">
        <f>+Tableau2[[#This Row],[QUANTITE]]*Tableau2[[#This Row],[TARIF HT]]</f>
        <v>0</v>
      </c>
      <c r="I293" s="2"/>
    </row>
    <row r="294" spans="1:9" customFormat="1" ht="18" hidden="1" x14ac:dyDescent="0.25">
      <c r="A294" s="46" t="s">
        <v>410</v>
      </c>
      <c r="B294" s="12">
        <v>92735</v>
      </c>
      <c r="C294" s="46" t="s">
        <v>569</v>
      </c>
      <c r="D294" s="47" t="s">
        <v>433</v>
      </c>
      <c r="E294" s="46" t="s">
        <v>345</v>
      </c>
      <c r="F294" s="45"/>
      <c r="G294" s="116">
        <v>3.4913072962065637</v>
      </c>
      <c r="H294" s="116">
        <f>+Tableau2[[#This Row],[QUANTITE]]*Tableau2[[#This Row],[TARIF HT]]</f>
        <v>0</v>
      </c>
      <c r="I294" s="2"/>
    </row>
    <row r="295" spans="1:9" customFormat="1" ht="18" hidden="1" x14ac:dyDescent="0.25">
      <c r="A295" s="46" t="s">
        <v>410</v>
      </c>
      <c r="B295" s="12" t="s">
        <v>429</v>
      </c>
      <c r="C295" s="46" t="s">
        <v>569</v>
      </c>
      <c r="D295" s="47" t="s">
        <v>437</v>
      </c>
      <c r="E295" s="46" t="s">
        <v>345</v>
      </c>
      <c r="F295" s="45"/>
      <c r="G295" s="116">
        <v>4.0235000000000003</v>
      </c>
      <c r="H295" s="116">
        <f>+Tableau2[[#This Row],[QUANTITE]]*Tableau2[[#This Row],[TARIF HT]]</f>
        <v>0</v>
      </c>
      <c r="I295" s="2"/>
    </row>
    <row r="296" spans="1:9" customFormat="1" ht="18" hidden="1" x14ac:dyDescent="0.25">
      <c r="A296" s="46" t="s">
        <v>410</v>
      </c>
      <c r="B296" s="12">
        <v>11211</v>
      </c>
      <c r="C296" s="46" t="s">
        <v>415</v>
      </c>
      <c r="D296" s="47" t="s">
        <v>564</v>
      </c>
      <c r="E296" s="46" t="s">
        <v>350</v>
      </c>
      <c r="F296" s="45"/>
      <c r="G296" s="115">
        <v>18.423795076140987</v>
      </c>
      <c r="H296" s="115">
        <f>+Tableau2[[#This Row],[QUANTITE]]*Tableau2[[#This Row],[TARIF HT]]</f>
        <v>0</v>
      </c>
      <c r="I296" s="2"/>
    </row>
    <row r="297" spans="1:9" customFormat="1" ht="18" hidden="1" x14ac:dyDescent="0.25">
      <c r="A297" s="46" t="s">
        <v>410</v>
      </c>
      <c r="B297" s="12">
        <v>112056</v>
      </c>
      <c r="C297" s="46" t="s">
        <v>569</v>
      </c>
      <c r="D297" s="47" t="s">
        <v>441</v>
      </c>
      <c r="E297" s="46" t="s">
        <v>345</v>
      </c>
      <c r="F297" s="45"/>
      <c r="G297" s="116">
        <v>4.1259999999999994</v>
      </c>
      <c r="H297" s="116">
        <f>+Tableau2[[#This Row],[QUANTITE]]*Tableau2[[#This Row],[TARIF HT]]</f>
        <v>0</v>
      </c>
      <c r="I297" s="2"/>
    </row>
    <row r="298" spans="1:9" customFormat="1" ht="18" hidden="1" x14ac:dyDescent="0.25">
      <c r="A298" s="46" t="s">
        <v>410</v>
      </c>
      <c r="B298" s="12">
        <v>49994</v>
      </c>
      <c r="C298" s="46" t="s">
        <v>569</v>
      </c>
      <c r="D298" s="47" t="s">
        <v>438</v>
      </c>
      <c r="E298" s="46" t="s">
        <v>345</v>
      </c>
      <c r="F298" s="45"/>
      <c r="G298" s="116">
        <v>4.0852556931058874</v>
      </c>
      <c r="H298" s="116">
        <f>+Tableau2[[#This Row],[QUANTITE]]*Tableau2[[#This Row],[TARIF HT]]</f>
        <v>0</v>
      </c>
      <c r="I298" s="2"/>
    </row>
    <row r="299" spans="1:9" customFormat="1" ht="18" hidden="1" x14ac:dyDescent="0.25">
      <c r="A299" s="46" t="s">
        <v>410</v>
      </c>
      <c r="B299" s="12">
        <v>92162</v>
      </c>
      <c r="C299" s="46" t="s">
        <v>569</v>
      </c>
      <c r="D299" s="47" t="s">
        <v>447</v>
      </c>
      <c r="E299" s="46" t="s">
        <v>345</v>
      </c>
      <c r="F299" s="45"/>
      <c r="G299" s="116">
        <v>2.7234999999999996</v>
      </c>
      <c r="H299" s="116">
        <f>+Tableau2[[#This Row],[QUANTITE]]*Tableau2[[#This Row],[TARIF HT]]</f>
        <v>0</v>
      </c>
      <c r="I299" s="2"/>
    </row>
    <row r="300" spans="1:9" customFormat="1" ht="18" x14ac:dyDescent="0.25">
      <c r="A300" s="46" t="s">
        <v>410</v>
      </c>
      <c r="B300" s="12">
        <v>11215</v>
      </c>
      <c r="C300" s="46" t="s">
        <v>415</v>
      </c>
      <c r="D300" s="47" t="s">
        <v>517</v>
      </c>
      <c r="E300" s="46" t="s">
        <v>350</v>
      </c>
      <c r="F300" s="45">
        <v>0.5</v>
      </c>
      <c r="G300" s="115">
        <v>11.25648868501529</v>
      </c>
      <c r="H300" s="115">
        <f>+Tableau2[[#This Row],[QUANTITE]]*Tableau2[[#This Row],[TARIF HT]]</f>
        <v>5.6282443425076449</v>
      </c>
      <c r="I300" s="2"/>
    </row>
    <row r="301" spans="1:9" customFormat="1" ht="18" hidden="1" x14ac:dyDescent="0.25">
      <c r="A301" s="46" t="s">
        <v>410</v>
      </c>
      <c r="B301" s="12">
        <v>33210</v>
      </c>
      <c r="C301" s="46" t="s">
        <v>414</v>
      </c>
      <c r="D301" s="47" t="s">
        <v>492</v>
      </c>
      <c r="E301" s="46" t="s">
        <v>350</v>
      </c>
      <c r="F301" s="45"/>
      <c r="G301" s="116">
        <v>2.1507000000000001</v>
      </c>
      <c r="H301" s="116">
        <f>+Tableau2[[#This Row],[QUANTITE]]*Tableau2[[#This Row],[TARIF HT]]</f>
        <v>0</v>
      </c>
      <c r="I301" s="2"/>
    </row>
    <row r="302" spans="1:9" customFormat="1" ht="18" hidden="1" x14ac:dyDescent="0.25">
      <c r="A302" s="46" t="s">
        <v>410</v>
      </c>
      <c r="B302" s="12">
        <v>26822</v>
      </c>
      <c r="C302" s="46" t="s">
        <v>414</v>
      </c>
      <c r="D302" s="47" t="s">
        <v>493</v>
      </c>
      <c r="E302" s="46" t="s">
        <v>350</v>
      </c>
      <c r="F302" s="45"/>
      <c r="G302" s="115">
        <v>0.7146554712587998</v>
      </c>
      <c r="H302" s="115">
        <f>+Tableau2[[#This Row],[QUANTITE]]*Tableau2[[#This Row],[TARIF HT]]</f>
        <v>0</v>
      </c>
      <c r="I302" s="2"/>
    </row>
    <row r="303" spans="1:9" customFormat="1" ht="18" hidden="1" x14ac:dyDescent="0.25">
      <c r="A303" s="46" t="s">
        <v>410</v>
      </c>
      <c r="B303" s="12">
        <v>114682</v>
      </c>
      <c r="C303" s="46" t="s">
        <v>414</v>
      </c>
      <c r="D303" s="47" t="s">
        <v>491</v>
      </c>
      <c r="E303" s="46" t="s">
        <v>350</v>
      </c>
      <c r="F303" s="45"/>
      <c r="G303" s="115">
        <v>0.59379999999999999</v>
      </c>
      <c r="H303" s="115">
        <f>+Tableau2[[#This Row],[QUANTITE]]*Tableau2[[#This Row],[TARIF HT]]</f>
        <v>0</v>
      </c>
      <c r="I303" s="2"/>
    </row>
    <row r="304" spans="1:9" customFormat="1" ht="18" hidden="1" x14ac:dyDescent="0.25">
      <c r="A304" s="46" t="s">
        <v>410</v>
      </c>
      <c r="B304" s="12">
        <v>24472</v>
      </c>
      <c r="C304" s="46" t="s">
        <v>415</v>
      </c>
      <c r="D304" s="47" t="s">
        <v>541</v>
      </c>
      <c r="E304" s="46" t="s">
        <v>350</v>
      </c>
      <c r="F304" s="45"/>
      <c r="G304" s="116">
        <v>16.426954730064388</v>
      </c>
      <c r="H304" s="116">
        <f>+Tableau2[[#This Row],[QUANTITE]]*Tableau2[[#This Row],[TARIF HT]]</f>
        <v>0</v>
      </c>
      <c r="I304" s="2"/>
    </row>
    <row r="305" spans="1:9" customFormat="1" ht="18" x14ac:dyDescent="0.25">
      <c r="A305" s="46" t="s">
        <v>410</v>
      </c>
      <c r="B305" s="12">
        <v>11264</v>
      </c>
      <c r="C305" s="46" t="s">
        <v>415</v>
      </c>
      <c r="D305" s="47" t="s">
        <v>544</v>
      </c>
      <c r="E305" s="46" t="s">
        <v>350</v>
      </c>
      <c r="F305" s="45">
        <v>1.5</v>
      </c>
      <c r="G305" s="116">
        <v>12.849955765916572</v>
      </c>
      <c r="H305" s="116">
        <f>+Tableau2[[#This Row],[QUANTITE]]*Tableau2[[#This Row],[TARIF HT]]</f>
        <v>19.274933648874857</v>
      </c>
      <c r="I305" s="2"/>
    </row>
    <row r="306" spans="1:9" customFormat="1" ht="18" hidden="1" x14ac:dyDescent="0.25">
      <c r="A306" s="46" t="s">
        <v>410</v>
      </c>
      <c r="B306" s="12">
        <v>11266</v>
      </c>
      <c r="C306" s="46" t="s">
        <v>415</v>
      </c>
      <c r="D306" s="47" t="s">
        <v>546</v>
      </c>
      <c r="E306" s="46" t="s">
        <v>350</v>
      </c>
      <c r="F306" s="45"/>
      <c r="G306" s="116">
        <v>17.167458817309043</v>
      </c>
      <c r="H306" s="116">
        <f>+Tableau2[[#This Row],[QUANTITE]]*Tableau2[[#This Row],[TARIF HT]]</f>
        <v>0</v>
      </c>
      <c r="I306" s="2"/>
    </row>
    <row r="307" spans="1:9" customFormat="1" ht="18" hidden="1" x14ac:dyDescent="0.25">
      <c r="A307" s="46" t="s">
        <v>410</v>
      </c>
      <c r="B307" s="12">
        <v>99602</v>
      </c>
      <c r="C307" s="46" t="s">
        <v>415</v>
      </c>
      <c r="D307" s="47" t="s">
        <v>545</v>
      </c>
      <c r="E307" s="46" t="s">
        <v>350</v>
      </c>
      <c r="F307" s="45"/>
      <c r="G307" s="116">
        <v>9.5263894146512449</v>
      </c>
      <c r="H307" s="116">
        <f>+Tableau2[[#This Row],[QUANTITE]]*Tableau2[[#This Row],[TARIF HT]]</f>
        <v>0</v>
      </c>
      <c r="I307" s="2"/>
    </row>
    <row r="308" spans="1:9" customFormat="1" ht="18" x14ac:dyDescent="0.25">
      <c r="A308" s="46" t="s">
        <v>410</v>
      </c>
      <c r="B308" s="12">
        <v>56207</v>
      </c>
      <c r="C308" s="46" t="s">
        <v>415</v>
      </c>
      <c r="D308" s="47" t="s">
        <v>525</v>
      </c>
      <c r="E308" s="46" t="s">
        <v>350</v>
      </c>
      <c r="F308" s="45">
        <v>1</v>
      </c>
      <c r="G308" s="115">
        <v>7.8416682312925179</v>
      </c>
      <c r="H308" s="115">
        <f>+Tableau2[[#This Row],[QUANTITE]]*Tableau2[[#This Row],[TARIF HT]]</f>
        <v>7.8416682312925179</v>
      </c>
      <c r="I308" s="2"/>
    </row>
    <row r="309" spans="1:9" customFormat="1" ht="18" x14ac:dyDescent="0.25">
      <c r="A309" s="46" t="s">
        <v>410</v>
      </c>
      <c r="B309" s="12">
        <v>56206</v>
      </c>
      <c r="C309" s="46" t="s">
        <v>415</v>
      </c>
      <c r="D309" s="47" t="s">
        <v>526</v>
      </c>
      <c r="E309" s="46" t="s">
        <v>350</v>
      </c>
      <c r="F309" s="45">
        <v>1.5</v>
      </c>
      <c r="G309" s="116">
        <v>7.8416682312925179</v>
      </c>
      <c r="H309" s="116">
        <f>+Tableau2[[#This Row],[QUANTITE]]*Tableau2[[#This Row],[TARIF HT]]</f>
        <v>11.762502346938778</v>
      </c>
      <c r="I309" s="2"/>
    </row>
    <row r="310" spans="1:9" customFormat="1" ht="18" x14ac:dyDescent="0.25">
      <c r="A310" s="46" t="s">
        <v>410</v>
      </c>
      <c r="B310" s="12">
        <v>96372</v>
      </c>
      <c r="C310" s="46" t="s">
        <v>415</v>
      </c>
      <c r="D310" s="47" t="s">
        <v>527</v>
      </c>
      <c r="E310" s="46" t="s">
        <v>350</v>
      </c>
      <c r="F310" s="45">
        <v>1.2</v>
      </c>
      <c r="G310" s="115">
        <v>7.836575170068028</v>
      </c>
      <c r="H310" s="115">
        <f>+Tableau2[[#This Row],[QUANTITE]]*Tableau2[[#This Row],[TARIF HT]]</f>
        <v>9.4038902040816339</v>
      </c>
      <c r="I310" s="2"/>
    </row>
    <row r="311" spans="1:9" customFormat="1" ht="18" hidden="1" x14ac:dyDescent="0.25">
      <c r="A311" s="46" t="s">
        <v>410</v>
      </c>
      <c r="B311" s="12">
        <v>107966</v>
      </c>
      <c r="C311" s="46" t="s">
        <v>415</v>
      </c>
      <c r="D311" s="47" t="s">
        <v>565</v>
      </c>
      <c r="E311" s="46" t="s">
        <v>350</v>
      </c>
      <c r="F311" s="45"/>
      <c r="G311" s="116">
        <v>26.089477359490985</v>
      </c>
      <c r="H311" s="116">
        <f>+Tableau2[[#This Row],[QUANTITE]]*Tableau2[[#This Row],[TARIF HT]]</f>
        <v>0</v>
      </c>
      <c r="I311" s="2"/>
    </row>
    <row r="312" spans="1:9" customFormat="1" ht="18" x14ac:dyDescent="0.25">
      <c r="A312" s="46" t="s">
        <v>410</v>
      </c>
      <c r="B312" s="12">
        <v>91402</v>
      </c>
      <c r="C312" s="46" t="s">
        <v>415</v>
      </c>
      <c r="D312" s="47" t="s">
        <v>519</v>
      </c>
      <c r="E312" s="46" t="s">
        <v>350</v>
      </c>
      <c r="F312" s="45">
        <v>1.5</v>
      </c>
      <c r="G312" s="116">
        <v>10.925455720020073</v>
      </c>
      <c r="H312" s="116">
        <f>+Tableau2[[#This Row],[QUANTITE]]*Tableau2[[#This Row],[TARIF HT]]</f>
        <v>16.388183580030109</v>
      </c>
      <c r="I312" s="2"/>
    </row>
    <row r="313" spans="1:9" customFormat="1" ht="18" x14ac:dyDescent="0.25">
      <c r="A313" s="46" t="s">
        <v>410</v>
      </c>
      <c r="B313" s="12">
        <v>42458</v>
      </c>
      <c r="C313" s="46" t="s">
        <v>414</v>
      </c>
      <c r="D313" s="47" t="s">
        <v>494</v>
      </c>
      <c r="E313" s="46" t="s">
        <v>345</v>
      </c>
      <c r="F313" s="45">
        <v>2</v>
      </c>
      <c r="G313" s="116">
        <v>8.1440846666666662</v>
      </c>
      <c r="H313" s="116">
        <f>+Tableau2[[#This Row],[QUANTITE]]*Tableau2[[#This Row],[TARIF HT]]</f>
        <v>16.288169333333332</v>
      </c>
      <c r="I313" s="2"/>
    </row>
    <row r="314" spans="1:9" customFormat="1" ht="18" hidden="1" x14ac:dyDescent="0.25">
      <c r="A314" s="46" t="s">
        <v>410</v>
      </c>
      <c r="B314" s="12">
        <v>10264</v>
      </c>
      <c r="C314" s="46" t="s">
        <v>414</v>
      </c>
      <c r="D314" s="47" t="s">
        <v>497</v>
      </c>
      <c r="E314" s="46" t="s">
        <v>350</v>
      </c>
      <c r="F314" s="45"/>
      <c r="G314" s="116">
        <v>0.7177</v>
      </c>
      <c r="H314" s="116">
        <f>+Tableau2[[#This Row],[QUANTITE]]*Tableau2[[#This Row],[TARIF HT]]</f>
        <v>0</v>
      </c>
      <c r="I314" s="2"/>
    </row>
    <row r="315" spans="1:9" customFormat="1" ht="18" hidden="1" x14ac:dyDescent="0.25">
      <c r="A315" s="46" t="s">
        <v>410</v>
      </c>
      <c r="B315" s="12">
        <v>10195</v>
      </c>
      <c r="C315" s="46" t="s">
        <v>414</v>
      </c>
      <c r="D315" s="47" t="s">
        <v>496</v>
      </c>
      <c r="E315" s="46" t="s">
        <v>350</v>
      </c>
      <c r="F315" s="45"/>
      <c r="G315" s="116">
        <v>1.9800227737911207</v>
      </c>
      <c r="H315" s="116">
        <f>+Tableau2[[#This Row],[QUANTITE]]*Tableau2[[#This Row],[TARIF HT]]</f>
        <v>0</v>
      </c>
      <c r="I315" s="2"/>
    </row>
    <row r="316" spans="1:9" customFormat="1" ht="18" hidden="1" x14ac:dyDescent="0.25">
      <c r="A316" s="46" t="s">
        <v>410</v>
      </c>
      <c r="B316" s="12">
        <v>106342</v>
      </c>
      <c r="C316" s="46" t="s">
        <v>414</v>
      </c>
      <c r="D316" s="47" t="s">
        <v>495</v>
      </c>
      <c r="E316" s="46" t="s">
        <v>350</v>
      </c>
      <c r="F316" s="45"/>
      <c r="G316" s="116">
        <v>0.63548017757220399</v>
      </c>
      <c r="H316" s="116">
        <f>+Tableau2[[#This Row],[QUANTITE]]*Tableau2[[#This Row],[TARIF HT]]</f>
        <v>0</v>
      </c>
      <c r="I316" s="2"/>
    </row>
    <row r="317" spans="1:9" customFormat="1" ht="18" x14ac:dyDescent="0.25">
      <c r="A317" s="46" t="s">
        <v>410</v>
      </c>
      <c r="B317" s="12">
        <v>10675</v>
      </c>
      <c r="C317" s="46" t="s">
        <v>412</v>
      </c>
      <c r="D317" s="47" t="s">
        <v>471</v>
      </c>
      <c r="E317" s="46" t="s">
        <v>350</v>
      </c>
      <c r="F317" s="45">
        <v>7</v>
      </c>
      <c r="G317" s="115">
        <v>1.818662961493406</v>
      </c>
      <c r="H317" s="115">
        <f>+Tableau2[[#This Row],[QUANTITE]]*Tableau2[[#This Row],[TARIF HT]]</f>
        <v>12.730640730453842</v>
      </c>
      <c r="I317" s="2"/>
    </row>
    <row r="318" spans="1:9" customFormat="1" ht="18" x14ac:dyDescent="0.25">
      <c r="A318" s="46" t="s">
        <v>410</v>
      </c>
      <c r="B318" s="12">
        <v>104237</v>
      </c>
      <c r="C318" s="46" t="s">
        <v>412</v>
      </c>
      <c r="D318" s="47" t="s">
        <v>473</v>
      </c>
      <c r="E318" s="46" t="s">
        <v>350</v>
      </c>
      <c r="F318" s="45">
        <v>19</v>
      </c>
      <c r="G318" s="115">
        <v>0.62316127706609237</v>
      </c>
      <c r="H318" s="115">
        <f>+Tableau2[[#This Row],[QUANTITE]]*Tableau2[[#This Row],[TARIF HT]]</f>
        <v>11.840064264255755</v>
      </c>
      <c r="I318" s="2"/>
    </row>
    <row r="319" spans="1:9" customFormat="1" ht="18" hidden="1" x14ac:dyDescent="0.25">
      <c r="A319" s="46" t="s">
        <v>410</v>
      </c>
      <c r="B319" s="12">
        <v>28319</v>
      </c>
      <c r="C319" s="46" t="s">
        <v>412</v>
      </c>
      <c r="D319" s="47" t="s">
        <v>472</v>
      </c>
      <c r="E319" s="46" t="s">
        <v>350</v>
      </c>
      <c r="F319" s="45"/>
      <c r="G319" s="115">
        <v>0.50073118977440201</v>
      </c>
      <c r="H319" s="115">
        <f>+Tableau2[[#This Row],[QUANTITE]]*Tableau2[[#This Row],[TARIF HT]]</f>
        <v>0</v>
      </c>
      <c r="I319" s="2"/>
    </row>
    <row r="320" spans="1:9" customFormat="1" ht="18" hidden="1" x14ac:dyDescent="0.25">
      <c r="A320" s="46" t="s">
        <v>410</v>
      </c>
      <c r="B320" s="12">
        <v>28372</v>
      </c>
      <c r="C320" s="46" t="s">
        <v>412</v>
      </c>
      <c r="D320" s="47" t="s">
        <v>475</v>
      </c>
      <c r="E320" s="46" t="s">
        <v>350</v>
      </c>
      <c r="F320" s="45"/>
      <c r="G320" s="116">
        <v>0.48173902624418996</v>
      </c>
      <c r="H320" s="116">
        <f>+Tableau2[[#This Row],[QUANTITE]]*Tableau2[[#This Row],[TARIF HT]]</f>
        <v>0</v>
      </c>
      <c r="I320" s="2"/>
    </row>
    <row r="321" spans="1:9" customFormat="1" ht="18" hidden="1" x14ac:dyDescent="0.25">
      <c r="A321" s="46" t="s">
        <v>410</v>
      </c>
      <c r="B321" s="12">
        <v>95378</v>
      </c>
      <c r="C321" s="46" t="s">
        <v>412</v>
      </c>
      <c r="D321" s="47" t="s">
        <v>476</v>
      </c>
      <c r="E321" s="46" t="s">
        <v>350</v>
      </c>
      <c r="F321" s="45"/>
      <c r="G321" s="116">
        <v>0.60743658253032529</v>
      </c>
      <c r="H321" s="116">
        <f>+Tableau2[[#This Row],[QUANTITE]]*Tableau2[[#This Row],[TARIF HT]]</f>
        <v>0</v>
      </c>
      <c r="I321" s="2"/>
    </row>
    <row r="322" spans="1:9" customFormat="1" ht="18" hidden="1" x14ac:dyDescent="0.25">
      <c r="A322" s="46" t="s">
        <v>410</v>
      </c>
      <c r="B322" s="12">
        <v>10728</v>
      </c>
      <c r="C322" s="46" t="s">
        <v>412</v>
      </c>
      <c r="D322" s="47" t="s">
        <v>474</v>
      </c>
      <c r="E322" s="46" t="s">
        <v>350</v>
      </c>
      <c r="F322" s="45"/>
      <c r="G322" s="116">
        <v>1.7471870772399203</v>
      </c>
      <c r="H322" s="116">
        <f>+Tableau2[[#This Row],[QUANTITE]]*Tableau2[[#This Row],[TARIF HT]]</f>
        <v>0</v>
      </c>
      <c r="I322" s="2"/>
    </row>
    <row r="323" spans="1:9" customFormat="1" ht="18" x14ac:dyDescent="0.25">
      <c r="A323" s="46" t="s">
        <v>410</v>
      </c>
      <c r="B323" s="12">
        <v>90689</v>
      </c>
      <c r="C323" s="46" t="s">
        <v>412</v>
      </c>
      <c r="D323" s="47" t="s">
        <v>477</v>
      </c>
      <c r="E323" s="46" t="s">
        <v>350</v>
      </c>
      <c r="F323" s="45">
        <v>13.5</v>
      </c>
      <c r="G323" s="116">
        <v>1.7602569532177006</v>
      </c>
      <c r="H323" s="116">
        <f>+Tableau2[[#This Row],[QUANTITE]]*Tableau2[[#This Row],[TARIF HT]]</f>
        <v>23.763468868438959</v>
      </c>
      <c r="I323" s="2"/>
    </row>
    <row r="324" spans="1:9" customFormat="1" ht="18" x14ac:dyDescent="0.25">
      <c r="A324" s="46" t="s">
        <v>410</v>
      </c>
      <c r="B324" s="12">
        <v>104238</v>
      </c>
      <c r="C324" s="46" t="s">
        <v>412</v>
      </c>
      <c r="D324" s="47" t="s">
        <v>480</v>
      </c>
      <c r="E324" s="46" t="s">
        <v>350</v>
      </c>
      <c r="F324" s="45">
        <v>19</v>
      </c>
      <c r="G324" s="116">
        <v>0.59293718886747515</v>
      </c>
      <c r="H324" s="116">
        <f>+Tableau2[[#This Row],[QUANTITE]]*Tableau2[[#This Row],[TARIF HT]]</f>
        <v>11.265806588482027</v>
      </c>
      <c r="I324" s="2"/>
    </row>
    <row r="325" spans="1:9" customFormat="1" ht="18" hidden="1" x14ac:dyDescent="0.25">
      <c r="A325" s="46" t="s">
        <v>410</v>
      </c>
      <c r="B325" s="12">
        <v>90690</v>
      </c>
      <c r="C325" s="46" t="s">
        <v>412</v>
      </c>
      <c r="D325" s="47" t="s">
        <v>479</v>
      </c>
      <c r="E325" s="46" t="s">
        <v>350</v>
      </c>
      <c r="F325" s="45"/>
      <c r="G325" s="116">
        <v>0.48786553060877447</v>
      </c>
      <c r="H325" s="116">
        <f>+Tableau2[[#This Row],[QUANTITE]]*Tableau2[[#This Row],[TARIF HT]]</f>
        <v>0</v>
      </c>
      <c r="I325" s="2"/>
    </row>
    <row r="326" spans="1:9" customFormat="1" ht="18" x14ac:dyDescent="0.25">
      <c r="A326" s="46" t="s">
        <v>410</v>
      </c>
      <c r="B326" s="12">
        <v>104240</v>
      </c>
      <c r="C326" s="46" t="s">
        <v>412</v>
      </c>
      <c r="D326" s="47" t="s">
        <v>468</v>
      </c>
      <c r="E326" s="46" t="s">
        <v>350</v>
      </c>
      <c r="F326" s="45">
        <v>10</v>
      </c>
      <c r="G326" s="115">
        <v>0.71735797528624889</v>
      </c>
      <c r="H326" s="115">
        <f>+Tableau2[[#This Row],[QUANTITE]]*Tableau2[[#This Row],[TARIF HT]]</f>
        <v>7.1735797528624889</v>
      </c>
      <c r="I326" s="2"/>
    </row>
    <row r="327" spans="1:9" customFormat="1" ht="18" hidden="1" x14ac:dyDescent="0.25">
      <c r="A327" s="46" t="s">
        <v>410</v>
      </c>
      <c r="B327" s="12">
        <v>91109</v>
      </c>
      <c r="C327" s="46" t="s">
        <v>412</v>
      </c>
      <c r="D327" s="47" t="s">
        <v>467</v>
      </c>
      <c r="E327" s="46" t="s">
        <v>350</v>
      </c>
      <c r="F327" s="45"/>
      <c r="G327" s="116">
        <v>0.57638136832558673</v>
      </c>
      <c r="H327" s="116">
        <f>+Tableau2[[#This Row],[QUANTITE]]*Tableau2[[#This Row],[TARIF HT]]</f>
        <v>0</v>
      </c>
      <c r="I327" s="2"/>
    </row>
    <row r="328" spans="1:9" customFormat="1" ht="18" hidden="1" x14ac:dyDescent="0.25">
      <c r="A328" s="46" t="s">
        <v>410</v>
      </c>
      <c r="B328" s="12">
        <v>10672</v>
      </c>
      <c r="C328" s="46" t="s">
        <v>412</v>
      </c>
      <c r="D328" s="47" t="s">
        <v>470</v>
      </c>
      <c r="E328" s="46" t="s">
        <v>350</v>
      </c>
      <c r="F328" s="45"/>
      <c r="G328" s="116">
        <v>1.816389586809886</v>
      </c>
      <c r="H328" s="116">
        <f>+Tableau2[[#This Row],[QUANTITE]]*Tableau2[[#This Row],[TARIF HT]]</f>
        <v>0</v>
      </c>
      <c r="I328" s="2"/>
    </row>
    <row r="329" spans="1:9" customFormat="1" ht="18" hidden="1" x14ac:dyDescent="0.25">
      <c r="A329" s="46" t="s">
        <v>410</v>
      </c>
      <c r="B329" s="12">
        <v>28316</v>
      </c>
      <c r="C329" s="46" t="s">
        <v>412</v>
      </c>
      <c r="D329" s="47" t="s">
        <v>463</v>
      </c>
      <c r="E329" s="46" t="s">
        <v>350</v>
      </c>
      <c r="F329" s="45"/>
      <c r="G329" s="115">
        <v>0.57490000000000008</v>
      </c>
      <c r="H329" s="115">
        <f>+Tableau2[[#This Row],[QUANTITE]]*Tableau2[[#This Row],[TARIF HT]]</f>
        <v>0</v>
      </c>
      <c r="I329" s="2"/>
    </row>
    <row r="330" spans="1:9" customFormat="1" ht="18" x14ac:dyDescent="0.25">
      <c r="A330" s="46" t="s">
        <v>410</v>
      </c>
      <c r="B330" s="12">
        <v>104239</v>
      </c>
      <c r="C330" s="46" t="s">
        <v>412</v>
      </c>
      <c r="D330" s="47" t="s">
        <v>464</v>
      </c>
      <c r="E330" s="46" t="s">
        <v>350</v>
      </c>
      <c r="F330" s="45">
        <v>20</v>
      </c>
      <c r="G330" s="115">
        <v>0.69990000000000008</v>
      </c>
      <c r="H330" s="115">
        <f>+Tableau2[[#This Row],[QUANTITE]]*Tableau2[[#This Row],[TARIF HT]]</f>
        <v>13.998000000000001</v>
      </c>
      <c r="I330" s="2"/>
    </row>
    <row r="331" spans="1:9" customFormat="1" ht="18" x14ac:dyDescent="0.25">
      <c r="A331" s="46" t="s">
        <v>410</v>
      </c>
      <c r="B331" s="12">
        <v>91108</v>
      </c>
      <c r="C331" s="46" t="s">
        <v>412</v>
      </c>
      <c r="D331" s="47" t="s">
        <v>466</v>
      </c>
      <c r="E331" s="46" t="s">
        <v>350</v>
      </c>
      <c r="F331" s="45">
        <v>9</v>
      </c>
      <c r="G331" s="116">
        <v>2.2239703841212255</v>
      </c>
      <c r="H331" s="116">
        <f>+Tableau2[[#This Row],[QUANTITE]]*Tableau2[[#This Row],[TARIF HT]]</f>
        <v>20.015733457091031</v>
      </c>
      <c r="I331" s="2"/>
    </row>
    <row r="332" spans="1:9" customFormat="1" ht="18" hidden="1" x14ac:dyDescent="0.25">
      <c r="A332" s="46" t="s">
        <v>410</v>
      </c>
      <c r="B332" s="12">
        <v>24072</v>
      </c>
      <c r="C332" s="46" t="s">
        <v>412</v>
      </c>
      <c r="D332" s="47" t="s">
        <v>469</v>
      </c>
      <c r="E332" s="46" t="s">
        <v>350</v>
      </c>
      <c r="F332" s="45"/>
      <c r="G332" s="116">
        <v>1.9489552276102482</v>
      </c>
      <c r="H332" s="116">
        <f>+Tableau2[[#This Row],[QUANTITE]]*Tableau2[[#This Row],[TARIF HT]]</f>
        <v>0</v>
      </c>
      <c r="I332" s="2"/>
    </row>
    <row r="333" spans="1:9" customFormat="1" ht="18" x14ac:dyDescent="0.25">
      <c r="A333" s="46" t="s">
        <v>410</v>
      </c>
      <c r="B333" s="12">
        <v>95376</v>
      </c>
      <c r="C333" s="46" t="s">
        <v>412</v>
      </c>
      <c r="D333" s="47" t="s">
        <v>482</v>
      </c>
      <c r="E333" s="46" t="s">
        <v>350</v>
      </c>
      <c r="F333" s="45">
        <v>9</v>
      </c>
      <c r="G333" s="116">
        <v>0.66379843032535968</v>
      </c>
      <c r="H333" s="116">
        <f>+Tableau2[[#This Row],[QUANTITE]]*Tableau2[[#This Row],[TARIF HT]]</f>
        <v>5.9741858729282367</v>
      </c>
      <c r="I333" s="2"/>
    </row>
    <row r="334" spans="1:9" customFormat="1" ht="18" hidden="1" x14ac:dyDescent="0.25">
      <c r="A334" s="46" t="s">
        <v>410</v>
      </c>
      <c r="B334" s="12">
        <v>28624</v>
      </c>
      <c r="C334" s="46" t="s">
        <v>412</v>
      </c>
      <c r="D334" s="47" t="s">
        <v>481</v>
      </c>
      <c r="E334" s="46" t="s">
        <v>350</v>
      </c>
      <c r="F334" s="45"/>
      <c r="G334" s="116">
        <v>0.53544058626006108</v>
      </c>
      <c r="H334" s="116">
        <f>+Tableau2[[#This Row],[QUANTITE]]*Tableau2[[#This Row],[TARIF HT]]</f>
        <v>0</v>
      </c>
      <c r="I334" s="2"/>
    </row>
    <row r="335" spans="1:9" customFormat="1" ht="18" hidden="1" x14ac:dyDescent="0.25">
      <c r="A335" s="46" t="s">
        <v>410</v>
      </c>
      <c r="B335" s="12">
        <v>102612</v>
      </c>
      <c r="C335" s="46" t="s">
        <v>414</v>
      </c>
      <c r="D335" s="47" t="s">
        <v>504</v>
      </c>
      <c r="E335" s="46" t="s">
        <v>350</v>
      </c>
      <c r="F335" s="45"/>
      <c r="G335" s="115">
        <v>0.58229999999999993</v>
      </c>
      <c r="H335" s="115">
        <f>+Tableau2[[#This Row],[QUANTITE]]*Tableau2[[#This Row],[TARIF HT]]</f>
        <v>0</v>
      </c>
      <c r="I335" s="2"/>
    </row>
    <row r="336" spans="1:9" customFormat="1" ht="18" hidden="1" x14ac:dyDescent="0.25">
      <c r="A336" s="46" t="s">
        <v>410</v>
      </c>
      <c r="B336" s="12">
        <v>18212</v>
      </c>
      <c r="C336" s="46" t="s">
        <v>414</v>
      </c>
      <c r="D336" s="47" t="s">
        <v>503</v>
      </c>
      <c r="E336" s="46" t="s">
        <v>350</v>
      </c>
      <c r="F336" s="45"/>
      <c r="G336" s="115">
        <v>1.8602743987714496</v>
      </c>
      <c r="H336" s="115">
        <f>+Tableau2[[#This Row],[QUANTITE]]*Tableau2[[#This Row],[TARIF HT]]</f>
        <v>0</v>
      </c>
      <c r="I336" s="2"/>
    </row>
    <row r="337" spans="1:9" customFormat="1" ht="18" x14ac:dyDescent="0.25">
      <c r="A337" s="46" t="s">
        <v>410</v>
      </c>
      <c r="B337" s="12">
        <v>114661</v>
      </c>
      <c r="C337" s="46" t="s">
        <v>414</v>
      </c>
      <c r="D337" s="47" t="s">
        <v>502</v>
      </c>
      <c r="E337" s="46" t="s">
        <v>350</v>
      </c>
      <c r="F337" s="45">
        <v>20</v>
      </c>
      <c r="G337" s="115">
        <v>0.4609307718163092</v>
      </c>
      <c r="H337" s="115">
        <f>+Tableau2[[#This Row],[QUANTITE]]*Tableau2[[#This Row],[TARIF HT]]</f>
        <v>9.2186154363261839</v>
      </c>
      <c r="I337" s="2"/>
    </row>
    <row r="338" spans="1:9" customFormat="1" ht="18" hidden="1" x14ac:dyDescent="0.25">
      <c r="A338" s="46" t="s">
        <v>410</v>
      </c>
      <c r="B338" s="12">
        <v>10177</v>
      </c>
      <c r="C338" s="46" t="s">
        <v>414</v>
      </c>
      <c r="D338" s="47" t="s">
        <v>500</v>
      </c>
      <c r="E338" s="46" t="s">
        <v>350</v>
      </c>
      <c r="F338" s="45"/>
      <c r="G338" s="115">
        <v>1.7481012384971684</v>
      </c>
      <c r="H338" s="115">
        <f>+Tableau2[[#This Row],[QUANTITE]]*Tableau2[[#This Row],[TARIF HT]]</f>
        <v>0</v>
      </c>
      <c r="I338" s="2"/>
    </row>
    <row r="339" spans="1:9" customFormat="1" ht="18" hidden="1" x14ac:dyDescent="0.25">
      <c r="A339" s="46" t="s">
        <v>410</v>
      </c>
      <c r="B339" s="12">
        <v>102613</v>
      </c>
      <c r="C339" s="46" t="s">
        <v>414</v>
      </c>
      <c r="D339" s="47" t="s">
        <v>501</v>
      </c>
      <c r="E339" s="46" t="s">
        <v>350</v>
      </c>
      <c r="F339" s="45"/>
      <c r="G339" s="115">
        <v>0.60799999999999998</v>
      </c>
      <c r="H339" s="115">
        <f>+Tableau2[[#This Row],[QUANTITE]]*Tableau2[[#This Row],[TARIF HT]]</f>
        <v>0</v>
      </c>
      <c r="I339" s="2"/>
    </row>
    <row r="340" spans="1:9" customFormat="1" ht="18" hidden="1" x14ac:dyDescent="0.25">
      <c r="A340" s="46" t="s">
        <v>410</v>
      </c>
      <c r="B340" s="12">
        <v>114660</v>
      </c>
      <c r="C340" s="46" t="s">
        <v>414</v>
      </c>
      <c r="D340" s="47" t="s">
        <v>499</v>
      </c>
      <c r="E340" s="46" t="s">
        <v>350</v>
      </c>
      <c r="F340" s="45"/>
      <c r="G340" s="115">
        <v>0.48714613340895802</v>
      </c>
      <c r="H340" s="115">
        <f>+Tableau2[[#This Row],[QUANTITE]]*Tableau2[[#This Row],[TARIF HT]]</f>
        <v>0</v>
      </c>
      <c r="I340" s="2"/>
    </row>
    <row r="341" spans="1:9" customFormat="1" ht="18" hidden="1" x14ac:dyDescent="0.25">
      <c r="A341" s="46" t="s">
        <v>410</v>
      </c>
      <c r="B341" s="12">
        <v>10265</v>
      </c>
      <c r="C341" s="46" t="s">
        <v>411</v>
      </c>
      <c r="D341" s="47" t="s">
        <v>456</v>
      </c>
      <c r="E341" s="46" t="s">
        <v>350</v>
      </c>
      <c r="F341" s="45"/>
      <c r="G341" s="115">
        <v>0.82099999999999995</v>
      </c>
      <c r="H341" s="115">
        <f>+Tableau2[[#This Row],[QUANTITE]]*Tableau2[[#This Row],[TARIF HT]]</f>
        <v>0</v>
      </c>
      <c r="I341" s="2"/>
    </row>
    <row r="342" spans="1:9" customFormat="1" ht="18" hidden="1" x14ac:dyDescent="0.25">
      <c r="A342" s="46" t="s">
        <v>410</v>
      </c>
      <c r="B342" s="12">
        <v>30680</v>
      </c>
      <c r="C342" s="46" t="s">
        <v>411</v>
      </c>
      <c r="D342" s="47" t="s">
        <v>453</v>
      </c>
      <c r="E342" s="46" t="s">
        <v>350</v>
      </c>
      <c r="F342" s="45"/>
      <c r="G342" s="115">
        <v>0.66543223913345295</v>
      </c>
      <c r="H342" s="115">
        <f>+Tableau2[[#This Row],[QUANTITE]]*Tableau2[[#This Row],[TARIF HT]]</f>
        <v>0</v>
      </c>
      <c r="I342" s="2"/>
    </row>
    <row r="343" spans="1:9" customFormat="1" ht="18" x14ac:dyDescent="0.25">
      <c r="A343" s="46" t="s">
        <v>410</v>
      </c>
      <c r="B343" s="12">
        <v>107874</v>
      </c>
      <c r="C343" s="46" t="s">
        <v>411</v>
      </c>
      <c r="D343" s="47" t="s">
        <v>454</v>
      </c>
      <c r="E343" s="46" t="s">
        <v>350</v>
      </c>
      <c r="F343" s="45">
        <v>1</v>
      </c>
      <c r="G343" s="115">
        <v>0.61499999999999999</v>
      </c>
      <c r="H343" s="115">
        <f>+Tableau2[[#This Row],[QUANTITE]]*Tableau2[[#This Row],[TARIF HT]]</f>
        <v>0.61499999999999999</v>
      </c>
      <c r="I343" s="2"/>
    </row>
    <row r="344" spans="1:9" customFormat="1" ht="18" x14ac:dyDescent="0.25">
      <c r="A344" s="46" t="s">
        <v>410</v>
      </c>
      <c r="B344" s="12">
        <v>58352</v>
      </c>
      <c r="C344" s="46" t="s">
        <v>411</v>
      </c>
      <c r="D344" s="47" t="s">
        <v>451</v>
      </c>
      <c r="E344" s="46" t="s">
        <v>350</v>
      </c>
      <c r="F344" s="45">
        <v>24</v>
      </c>
      <c r="G344" s="116">
        <v>0.89600000000000002</v>
      </c>
      <c r="H344" s="116">
        <f>+Tableau2[[#This Row],[QUANTITE]]*Tableau2[[#This Row],[TARIF HT]]</f>
        <v>21.504000000000001</v>
      </c>
      <c r="I344" s="2"/>
    </row>
    <row r="345" spans="1:9" customFormat="1" ht="18" x14ac:dyDescent="0.25">
      <c r="A345" s="46" t="s">
        <v>410</v>
      </c>
      <c r="B345" s="12">
        <v>13046</v>
      </c>
      <c r="C345" s="46" t="s">
        <v>415</v>
      </c>
      <c r="D345" s="47" t="s">
        <v>520</v>
      </c>
      <c r="E345" s="46" t="s">
        <v>350</v>
      </c>
      <c r="F345" s="45">
        <v>1</v>
      </c>
      <c r="G345" s="116">
        <v>10.132088709363467</v>
      </c>
      <c r="H345" s="116">
        <f>+Tableau2[[#This Row],[QUANTITE]]*Tableau2[[#This Row],[TARIF HT]]</f>
        <v>10.132088709363467</v>
      </c>
      <c r="I345" s="2"/>
    </row>
    <row r="346" spans="1:9" customFormat="1" ht="18" hidden="1" x14ac:dyDescent="0.25">
      <c r="A346" s="46" t="s">
        <v>410</v>
      </c>
      <c r="B346" s="12">
        <v>84435</v>
      </c>
      <c r="C346" s="46" t="s">
        <v>415</v>
      </c>
      <c r="D346" s="47" t="s">
        <v>521</v>
      </c>
      <c r="E346" s="46" t="s">
        <v>350</v>
      </c>
      <c r="F346" s="45"/>
      <c r="G346" s="116">
        <v>8.5660063514020344</v>
      </c>
      <c r="H346" s="116">
        <f>+Tableau2[[#This Row],[QUANTITE]]*Tableau2[[#This Row],[TARIF HT]]</f>
        <v>0</v>
      </c>
      <c r="I346" s="2"/>
    </row>
    <row r="347" spans="1:9" customFormat="1" ht="18" hidden="1" x14ac:dyDescent="0.25">
      <c r="A347" s="46" t="s">
        <v>410</v>
      </c>
      <c r="B347" s="12">
        <v>84415</v>
      </c>
      <c r="C347" s="46" t="s">
        <v>415</v>
      </c>
      <c r="D347" s="47" t="s">
        <v>522</v>
      </c>
      <c r="E347" s="46" t="s">
        <v>350</v>
      </c>
      <c r="F347" s="45"/>
      <c r="G347" s="115">
        <v>8.1120588443002131</v>
      </c>
      <c r="H347" s="115">
        <f>+Tableau2[[#This Row],[QUANTITE]]*Tableau2[[#This Row],[TARIF HT]]</f>
        <v>0</v>
      </c>
      <c r="I347" s="2"/>
    </row>
    <row r="348" spans="1:9" customFormat="1" ht="18" x14ac:dyDescent="0.25">
      <c r="A348" s="46" t="s">
        <v>410</v>
      </c>
      <c r="B348" s="12">
        <v>11201</v>
      </c>
      <c r="C348" s="46" t="s">
        <v>415</v>
      </c>
      <c r="D348" s="47" t="s">
        <v>543</v>
      </c>
      <c r="E348" s="46" t="s">
        <v>350</v>
      </c>
      <c r="F348" s="45">
        <v>1.5</v>
      </c>
      <c r="G348" s="116">
        <v>14.778900000000002</v>
      </c>
      <c r="H348" s="116">
        <f>+Tableau2[[#This Row],[QUANTITE]]*Tableau2[[#This Row],[TARIF HT]]</f>
        <v>22.168350000000004</v>
      </c>
      <c r="I348" s="2"/>
    </row>
    <row r="349" spans="1:9" customFormat="1" ht="18" hidden="1" x14ac:dyDescent="0.25">
      <c r="A349" s="46" t="s">
        <v>410</v>
      </c>
      <c r="B349" s="12">
        <v>11202</v>
      </c>
      <c r="C349" s="46" t="s">
        <v>415</v>
      </c>
      <c r="D349" s="47" t="s">
        <v>542</v>
      </c>
      <c r="E349" s="46" t="s">
        <v>350</v>
      </c>
      <c r="F349" s="45"/>
      <c r="G349" s="115">
        <v>17.182700000000001</v>
      </c>
      <c r="H349" s="115">
        <f>+Tableau2[[#This Row],[QUANTITE]]*Tableau2[[#This Row],[TARIF HT]]</f>
        <v>0</v>
      </c>
      <c r="I349" s="2"/>
    </row>
    <row r="350" spans="1:9" customFormat="1" ht="18" hidden="1" x14ac:dyDescent="0.25">
      <c r="A350" s="46" t="s">
        <v>410</v>
      </c>
      <c r="B350" s="12">
        <v>58761</v>
      </c>
      <c r="C350" s="46" t="s">
        <v>415</v>
      </c>
      <c r="D350" s="47" t="s">
        <v>523</v>
      </c>
      <c r="E350" s="46" t="s">
        <v>350</v>
      </c>
      <c r="F350" s="45"/>
      <c r="G350" s="116">
        <v>11.232168416616496</v>
      </c>
      <c r="H350" s="116">
        <f>+Tableau2[[#This Row],[QUANTITE]]*Tableau2[[#This Row],[TARIF HT]]</f>
        <v>0</v>
      </c>
      <c r="I350" s="2"/>
    </row>
    <row r="351" spans="1:9" customFormat="1" ht="18" hidden="1" x14ac:dyDescent="0.25">
      <c r="A351" s="46" t="s">
        <v>410</v>
      </c>
      <c r="B351" s="12">
        <v>58760</v>
      </c>
      <c r="C351" s="46" t="s">
        <v>415</v>
      </c>
      <c r="D351" s="47" t="s">
        <v>524</v>
      </c>
      <c r="E351" s="46" t="s">
        <v>350</v>
      </c>
      <c r="F351" s="45"/>
      <c r="G351" s="115">
        <v>11.067917499498295</v>
      </c>
      <c r="H351" s="115">
        <f>+Tableau2[[#This Row],[QUANTITE]]*Tableau2[[#This Row],[TARIF HT]]</f>
        <v>0</v>
      </c>
      <c r="I351" s="2"/>
    </row>
    <row r="352" spans="1:9" customFormat="1" ht="18" hidden="1" x14ac:dyDescent="0.25">
      <c r="A352" s="46" t="s">
        <v>410</v>
      </c>
      <c r="B352" s="12">
        <v>115886</v>
      </c>
      <c r="C352" s="46" t="s">
        <v>415</v>
      </c>
      <c r="D352" s="47" t="s">
        <v>550</v>
      </c>
      <c r="E352" s="46" t="s">
        <v>350</v>
      </c>
      <c r="F352" s="45"/>
      <c r="G352" s="116">
        <v>24.991833333333332</v>
      </c>
      <c r="H352" s="116">
        <f>+Tableau2[[#This Row],[QUANTITE]]*Tableau2[[#This Row],[TARIF HT]]</f>
        <v>0</v>
      </c>
      <c r="I352" s="2"/>
    </row>
    <row r="353" spans="1:9" customFormat="1" ht="18" x14ac:dyDescent="0.25">
      <c r="A353" s="46" t="s">
        <v>410</v>
      </c>
      <c r="B353" s="12">
        <v>116586</v>
      </c>
      <c r="C353" s="46" t="s">
        <v>415</v>
      </c>
      <c r="D353" s="47" t="s">
        <v>547</v>
      </c>
      <c r="E353" s="46" t="s">
        <v>350</v>
      </c>
      <c r="F353" s="45">
        <v>5</v>
      </c>
      <c r="G353" s="116">
        <v>14.459578040023027</v>
      </c>
      <c r="H353" s="116">
        <f>+Tableau2[[#This Row],[QUANTITE]]*Tableau2[[#This Row],[TARIF HT]]</f>
        <v>72.297890200115134</v>
      </c>
      <c r="I353" s="2"/>
    </row>
    <row r="354" spans="1:9" customFormat="1" ht="18" hidden="1" x14ac:dyDescent="0.25">
      <c r="A354" s="46" t="s">
        <v>410</v>
      </c>
      <c r="B354" s="12">
        <v>14250</v>
      </c>
      <c r="C354" s="46" t="s">
        <v>415</v>
      </c>
      <c r="D354" s="47" t="s">
        <v>551</v>
      </c>
      <c r="E354" s="46" t="s">
        <v>350</v>
      </c>
      <c r="F354" s="45"/>
      <c r="G354" s="115">
        <v>21.971013694820993</v>
      </c>
      <c r="H354" s="115">
        <f>+Tableau2[[#This Row],[QUANTITE]]*Tableau2[[#This Row],[TARIF HT]]</f>
        <v>0</v>
      </c>
      <c r="I354" s="2"/>
    </row>
    <row r="355" spans="1:9" customFormat="1" ht="18" hidden="1" x14ac:dyDescent="0.25">
      <c r="A355" s="46" t="s">
        <v>410</v>
      </c>
      <c r="B355" s="12">
        <v>103733</v>
      </c>
      <c r="C355" s="46" t="s">
        <v>415</v>
      </c>
      <c r="D355" s="47" t="s">
        <v>549</v>
      </c>
      <c r="E355" s="46" t="s">
        <v>350</v>
      </c>
      <c r="F355" s="45"/>
      <c r="G355" s="115">
        <v>15.769599999999999</v>
      </c>
      <c r="H355" s="115">
        <f>+Tableau2[[#This Row],[QUANTITE]]*Tableau2[[#This Row],[TARIF HT]]</f>
        <v>0</v>
      </c>
      <c r="I355" s="2"/>
    </row>
    <row r="356" spans="1:9" customFormat="1" ht="18" hidden="1" x14ac:dyDescent="0.25">
      <c r="A356" s="46" t="s">
        <v>410</v>
      </c>
      <c r="B356" s="12">
        <v>37841</v>
      </c>
      <c r="C356" s="46" t="s">
        <v>415</v>
      </c>
      <c r="D356" s="47" t="s">
        <v>548</v>
      </c>
      <c r="E356" s="46" t="s">
        <v>350</v>
      </c>
      <c r="F356" s="45"/>
      <c r="G356" s="115">
        <v>13.310096782656728</v>
      </c>
      <c r="H356" s="115">
        <f>+Tableau2[[#This Row],[QUANTITE]]*Tableau2[[#This Row],[TARIF HT]]</f>
        <v>0</v>
      </c>
      <c r="I356" s="2"/>
    </row>
    <row r="357" spans="1:9" customFormat="1" ht="18" hidden="1" x14ac:dyDescent="0.25">
      <c r="A357" s="46" t="s">
        <v>410</v>
      </c>
      <c r="B357" s="12">
        <v>112082</v>
      </c>
      <c r="C357" s="46" t="s">
        <v>415</v>
      </c>
      <c r="D357" s="47" t="s">
        <v>552</v>
      </c>
      <c r="E357" s="46" t="s">
        <v>350</v>
      </c>
      <c r="F357" s="45"/>
      <c r="G357" s="116">
        <v>27.214044975496844</v>
      </c>
      <c r="H357" s="116">
        <f>+Tableau2[[#This Row],[QUANTITE]]*Tableau2[[#This Row],[TARIF HT]]</f>
        <v>0</v>
      </c>
      <c r="I357" s="2"/>
    </row>
    <row r="358" spans="1:9" customFormat="1" ht="18" hidden="1" x14ac:dyDescent="0.25">
      <c r="A358" s="46" t="s">
        <v>410</v>
      </c>
      <c r="B358" s="12">
        <v>11244</v>
      </c>
      <c r="C358" s="46" t="s">
        <v>415</v>
      </c>
      <c r="D358" s="47" t="s">
        <v>515</v>
      </c>
      <c r="E358" s="46" t="s">
        <v>350</v>
      </c>
      <c r="F358" s="45"/>
      <c r="G358" s="116">
        <v>18.4284</v>
      </c>
      <c r="H358" s="116">
        <f>+Tableau2[[#This Row],[QUANTITE]]*Tableau2[[#This Row],[TARIF HT]]</f>
        <v>0</v>
      </c>
      <c r="I358" s="2"/>
    </row>
    <row r="359" spans="1:9" customFormat="1" ht="18" x14ac:dyDescent="0.25">
      <c r="A359" s="46" t="s">
        <v>410</v>
      </c>
      <c r="B359" s="12">
        <v>13322</v>
      </c>
      <c r="C359" s="46" t="s">
        <v>415</v>
      </c>
      <c r="D359" s="47" t="s">
        <v>516</v>
      </c>
      <c r="E359" s="46" t="s">
        <v>350</v>
      </c>
      <c r="F359" s="45">
        <v>0.5</v>
      </c>
      <c r="G359" s="115">
        <v>80.006071970550209</v>
      </c>
      <c r="H359" s="115">
        <f>+Tableau2[[#This Row],[QUANTITE]]*Tableau2[[#This Row],[TARIF HT]]</f>
        <v>40.003035985275105</v>
      </c>
      <c r="I359" s="2"/>
    </row>
    <row r="360" spans="1:9" customFormat="1" ht="18" x14ac:dyDescent="0.25">
      <c r="A360" s="46" t="s">
        <v>410</v>
      </c>
      <c r="B360" s="12">
        <v>24074</v>
      </c>
      <c r="C360" s="46" t="s">
        <v>411</v>
      </c>
      <c r="D360" s="47" t="s">
        <v>455</v>
      </c>
      <c r="E360" s="46" t="s">
        <v>350</v>
      </c>
      <c r="F360" s="45">
        <f>24+19+2</f>
        <v>45</v>
      </c>
      <c r="G360" s="115">
        <v>0.59217457877491531</v>
      </c>
      <c r="H360" s="115">
        <f>+Tableau2[[#This Row],[QUANTITE]]*Tableau2[[#This Row],[TARIF HT]]</f>
        <v>26.64785604487119</v>
      </c>
      <c r="I360" s="2"/>
    </row>
    <row r="361" spans="1:9" customFormat="1" ht="18" x14ac:dyDescent="0.25">
      <c r="A361" s="46" t="s">
        <v>410</v>
      </c>
      <c r="B361" s="12">
        <v>20431</v>
      </c>
      <c r="C361" s="46" t="s">
        <v>411</v>
      </c>
      <c r="D361" s="47" t="s">
        <v>452</v>
      </c>
      <c r="E361" s="46" t="s">
        <v>350</v>
      </c>
      <c r="F361" s="45">
        <v>7</v>
      </c>
      <c r="G361" s="116">
        <v>1.0075777439828286</v>
      </c>
      <c r="H361" s="116">
        <f>+Tableau2[[#This Row],[QUANTITE]]*Tableau2[[#This Row],[TARIF HT]]</f>
        <v>7.0530442078798004</v>
      </c>
      <c r="I361" s="2"/>
    </row>
    <row r="362" spans="1:9" customFormat="1" ht="18" hidden="1" x14ac:dyDescent="0.25">
      <c r="A362" s="46" t="s">
        <v>410</v>
      </c>
      <c r="B362" s="12">
        <v>87892</v>
      </c>
      <c r="C362" s="46" t="s">
        <v>414</v>
      </c>
      <c r="D362" s="47" t="s">
        <v>498</v>
      </c>
      <c r="E362" s="46" t="s">
        <v>350</v>
      </c>
      <c r="F362" s="45"/>
      <c r="G362" s="116">
        <v>0.72570000000000001</v>
      </c>
      <c r="H362" s="116">
        <f>+Tableau2[[#This Row],[QUANTITE]]*Tableau2[[#This Row],[TARIF HT]]</f>
        <v>0</v>
      </c>
      <c r="I362" s="2"/>
    </row>
    <row r="363" spans="1:9" customFormat="1" ht="18" hidden="1" x14ac:dyDescent="0.25">
      <c r="A363" s="46" t="s">
        <v>410</v>
      </c>
      <c r="B363" s="12">
        <v>87881</v>
      </c>
      <c r="C363" s="46" t="s">
        <v>414</v>
      </c>
      <c r="D363" s="47" t="s">
        <v>511</v>
      </c>
      <c r="E363" s="46" t="s">
        <v>350</v>
      </c>
      <c r="F363" s="45"/>
      <c r="G363" s="116">
        <v>0.72860228475139155</v>
      </c>
      <c r="H363" s="116">
        <f>+Tableau2[[#This Row],[QUANTITE]]*Tableau2[[#This Row],[TARIF HT]]</f>
        <v>0</v>
      </c>
      <c r="I363" s="2"/>
    </row>
    <row r="364" spans="1:9" customFormat="1" ht="18" hidden="1" x14ac:dyDescent="0.25">
      <c r="A364" s="46" t="s">
        <v>410</v>
      </c>
      <c r="B364" s="12">
        <v>10165</v>
      </c>
      <c r="C364" s="46" t="s">
        <v>414</v>
      </c>
      <c r="D364" s="47" t="s">
        <v>508</v>
      </c>
      <c r="E364" s="46" t="s">
        <v>350</v>
      </c>
      <c r="F364" s="45"/>
      <c r="G364" s="115">
        <v>2.2617243493638131</v>
      </c>
      <c r="H364" s="115">
        <f>+Tableau2[[#This Row],[QUANTITE]]*Tableau2[[#This Row],[TARIF HT]]</f>
        <v>0</v>
      </c>
      <c r="I364" s="2"/>
    </row>
    <row r="365" spans="1:9" customFormat="1" ht="18" hidden="1" x14ac:dyDescent="0.25">
      <c r="A365" s="46" t="s">
        <v>410</v>
      </c>
      <c r="B365" s="12">
        <v>106003</v>
      </c>
      <c r="C365" s="46" t="s">
        <v>414</v>
      </c>
      <c r="D365" s="47" t="s">
        <v>509</v>
      </c>
      <c r="E365" s="46" t="s">
        <v>350</v>
      </c>
      <c r="F365" s="45"/>
      <c r="G365" s="115">
        <v>1.1039000000000001</v>
      </c>
      <c r="H365" s="115">
        <f>+Tableau2[[#This Row],[QUANTITE]]*Tableau2[[#This Row],[TARIF HT]]</f>
        <v>0</v>
      </c>
      <c r="I365" s="2"/>
    </row>
    <row r="366" spans="1:9" customFormat="1" ht="18" hidden="1" x14ac:dyDescent="0.25">
      <c r="A366" s="46" t="s">
        <v>410</v>
      </c>
      <c r="B366" s="12">
        <v>106072</v>
      </c>
      <c r="C366" s="46" t="s">
        <v>414</v>
      </c>
      <c r="D366" s="47" t="s">
        <v>510</v>
      </c>
      <c r="E366" s="46" t="s">
        <v>350</v>
      </c>
      <c r="F366" s="45"/>
      <c r="G366" s="116">
        <v>1.1039000000000001</v>
      </c>
      <c r="H366" s="116">
        <f>+Tableau2[[#This Row],[QUANTITE]]*Tableau2[[#This Row],[TARIF HT]]</f>
        <v>0</v>
      </c>
      <c r="I366" s="2"/>
    </row>
    <row r="367" spans="1:9" customFormat="1" ht="18" hidden="1" x14ac:dyDescent="0.25">
      <c r="A367" s="46" t="s">
        <v>410</v>
      </c>
      <c r="B367" s="12">
        <v>103234</v>
      </c>
      <c r="C367" s="46" t="s">
        <v>414</v>
      </c>
      <c r="D367" s="47" t="s">
        <v>506</v>
      </c>
      <c r="E367" s="46" t="s">
        <v>350</v>
      </c>
      <c r="F367" s="45"/>
      <c r="G367" s="116">
        <v>0.58879999999999999</v>
      </c>
      <c r="H367" s="116">
        <f>+Tableau2[[#This Row],[QUANTITE]]*Tableau2[[#This Row],[TARIF HT]]</f>
        <v>0</v>
      </c>
      <c r="I367" s="2"/>
    </row>
    <row r="368" spans="1:9" customFormat="1" ht="18" hidden="1" x14ac:dyDescent="0.25">
      <c r="A368" s="46" t="s">
        <v>410</v>
      </c>
      <c r="B368" s="12">
        <v>114744</v>
      </c>
      <c r="C368" s="46" t="s">
        <v>414</v>
      </c>
      <c r="D368" s="47" t="s">
        <v>505</v>
      </c>
      <c r="E368" s="46" t="s">
        <v>350</v>
      </c>
      <c r="F368" s="45"/>
      <c r="G368" s="115">
        <v>0.46994613340895802</v>
      </c>
      <c r="H368" s="115">
        <f>+Tableau2[[#This Row],[QUANTITE]]*Tableau2[[#This Row],[TARIF HT]]</f>
        <v>0</v>
      </c>
      <c r="I368" s="2"/>
    </row>
    <row r="369" spans="1:9" customFormat="1" ht="18" hidden="1" x14ac:dyDescent="0.25">
      <c r="A369" s="46" t="s">
        <v>410</v>
      </c>
      <c r="B369" s="12">
        <v>50752</v>
      </c>
      <c r="C369" s="46" t="s">
        <v>414</v>
      </c>
      <c r="D369" s="47" t="s">
        <v>507</v>
      </c>
      <c r="E369" s="46" t="s">
        <v>350</v>
      </c>
      <c r="F369" s="45"/>
      <c r="G369" s="115">
        <v>0.53943333333333332</v>
      </c>
      <c r="H369" s="115">
        <f>+Tableau2[[#This Row],[QUANTITE]]*Tableau2[[#This Row],[TARIF HT]]</f>
        <v>0</v>
      </c>
      <c r="I369" s="2"/>
    </row>
    <row r="370" spans="1:9" customFormat="1" ht="18" x14ac:dyDescent="0.25">
      <c r="A370" s="46" t="s">
        <v>410</v>
      </c>
      <c r="B370" s="12">
        <v>61357</v>
      </c>
      <c r="C370" s="46" t="s">
        <v>415</v>
      </c>
      <c r="D370" s="47" t="s">
        <v>518</v>
      </c>
      <c r="E370" s="46" t="s">
        <v>350</v>
      </c>
      <c r="F370" s="45">
        <v>2</v>
      </c>
      <c r="G370" s="116">
        <v>9.9499999999999993</v>
      </c>
      <c r="H370" s="116">
        <f>+Tableau2[[#This Row],[QUANTITE]]*Tableau2[[#This Row],[TARIF HT]]</f>
        <v>19.899999999999999</v>
      </c>
      <c r="I370" s="2"/>
    </row>
    <row r="371" spans="1:9" customFormat="1" ht="18" hidden="1" x14ac:dyDescent="0.25">
      <c r="A371" s="46" t="s">
        <v>410</v>
      </c>
      <c r="B371" s="12">
        <v>47080</v>
      </c>
      <c r="C371" s="46" t="s">
        <v>415</v>
      </c>
      <c r="D371" s="47" t="s">
        <v>553</v>
      </c>
      <c r="E371" s="46" t="s">
        <v>350</v>
      </c>
      <c r="F371" s="45"/>
      <c r="G371" s="115">
        <v>16.198739250026858</v>
      </c>
      <c r="H371" s="115">
        <f>+Tableau2[[#This Row],[QUANTITE]]*Tableau2[[#This Row],[TARIF HT]]</f>
        <v>0</v>
      </c>
      <c r="I371" s="2"/>
    </row>
    <row r="372" spans="1:9" customFormat="1" ht="18" hidden="1" x14ac:dyDescent="0.25">
      <c r="A372" s="46" t="s">
        <v>410</v>
      </c>
      <c r="B372" s="12">
        <v>105944</v>
      </c>
      <c r="C372" s="46" t="s">
        <v>569</v>
      </c>
      <c r="D372" s="47" t="s">
        <v>448</v>
      </c>
      <c r="E372" s="46" t="s">
        <v>350</v>
      </c>
      <c r="F372" s="45"/>
      <c r="G372" s="115">
        <v>0.74254250904353991</v>
      </c>
      <c r="H372" s="115">
        <f>+Tableau2[[#This Row],[QUANTITE]]*Tableau2[[#This Row],[TARIF HT]]</f>
        <v>0</v>
      </c>
      <c r="I372" s="2"/>
    </row>
    <row r="373" spans="1:9" customFormat="1" ht="18" x14ac:dyDescent="0.25">
      <c r="A373" s="46" t="s">
        <v>410</v>
      </c>
      <c r="B373" s="12">
        <v>10149</v>
      </c>
      <c r="C373" s="46" t="s">
        <v>411</v>
      </c>
      <c r="D373" s="47" t="s">
        <v>459</v>
      </c>
      <c r="E373" s="46" t="s">
        <v>350</v>
      </c>
      <c r="F373" s="45">
        <v>22</v>
      </c>
      <c r="G373" s="116">
        <v>0.44876361687682076</v>
      </c>
      <c r="H373" s="116">
        <f>+Tableau2[[#This Row],[QUANTITE]]*Tableau2[[#This Row],[TARIF HT]]</f>
        <v>9.8727995712900558</v>
      </c>
      <c r="I373" s="2"/>
    </row>
    <row r="374" spans="1:9" customFormat="1" ht="18" x14ac:dyDescent="0.25">
      <c r="A374" s="46" t="s">
        <v>410</v>
      </c>
      <c r="B374" s="12">
        <v>77011</v>
      </c>
      <c r="C374" s="46" t="s">
        <v>411</v>
      </c>
      <c r="D374" s="47" t="s">
        <v>458</v>
      </c>
      <c r="E374" s="46" t="s">
        <v>350</v>
      </c>
      <c r="F374" s="45">
        <v>12</v>
      </c>
      <c r="G374" s="115">
        <v>0.66300000000000003</v>
      </c>
      <c r="H374" s="115">
        <f>+Tableau2[[#This Row],[QUANTITE]]*Tableau2[[#This Row],[TARIF HT]]</f>
        <v>7.9560000000000004</v>
      </c>
      <c r="I374" s="2"/>
    </row>
    <row r="375" spans="1:9" customFormat="1" ht="18" x14ac:dyDescent="0.25">
      <c r="A375" s="46" t="s">
        <v>410</v>
      </c>
      <c r="B375" s="12">
        <v>11212</v>
      </c>
      <c r="C375" s="46" t="s">
        <v>415</v>
      </c>
      <c r="D375" s="47" t="s">
        <v>556</v>
      </c>
      <c r="E375" s="46" t="s">
        <v>350</v>
      </c>
      <c r="F375" s="45">
        <v>3.5</v>
      </c>
      <c r="G375" s="116">
        <v>15.749306757134983</v>
      </c>
      <c r="H375" s="116">
        <f>+Tableau2[[#This Row],[QUANTITE]]*Tableau2[[#This Row],[TARIF HT]]</f>
        <v>55.122573649972438</v>
      </c>
      <c r="I375" s="2"/>
    </row>
    <row r="376" spans="1:9" customFormat="1" ht="18" hidden="1" x14ac:dyDescent="0.25">
      <c r="A376" s="46" t="s">
        <v>410</v>
      </c>
      <c r="B376" s="12">
        <v>78304</v>
      </c>
      <c r="C376" s="46" t="s">
        <v>415</v>
      </c>
      <c r="D376" s="47" t="s">
        <v>554</v>
      </c>
      <c r="E376" s="46" t="s">
        <v>350</v>
      </c>
      <c r="F376" s="45"/>
      <c r="G376" s="115">
        <v>30.506980454930609</v>
      </c>
      <c r="H376" s="115">
        <f>+Tableau2[[#This Row],[QUANTITE]]*Tableau2[[#This Row],[TARIF HT]]</f>
        <v>0</v>
      </c>
      <c r="I376" s="2"/>
    </row>
    <row r="377" spans="1:9" customFormat="1" ht="18" hidden="1" x14ac:dyDescent="0.25">
      <c r="A377" s="46" t="s">
        <v>410</v>
      </c>
      <c r="B377" s="12">
        <v>111362</v>
      </c>
      <c r="C377" s="46" t="s">
        <v>415</v>
      </c>
      <c r="D377" s="47" t="s">
        <v>555</v>
      </c>
      <c r="E377" s="46" t="s">
        <v>350</v>
      </c>
      <c r="F377" s="45"/>
      <c r="G377" s="116">
        <v>43.10472172647917</v>
      </c>
      <c r="H377" s="116">
        <f>+Tableau2[[#This Row],[QUANTITE]]*Tableau2[[#This Row],[TARIF HT]]</f>
        <v>0</v>
      </c>
      <c r="I377" s="2"/>
    </row>
    <row r="378" spans="1:9" customFormat="1" ht="18" hidden="1" x14ac:dyDescent="0.25">
      <c r="A378" s="46" t="s">
        <v>410</v>
      </c>
      <c r="B378" s="12">
        <v>11214</v>
      </c>
      <c r="C378" s="46" t="s">
        <v>415</v>
      </c>
      <c r="D378" s="47" t="s">
        <v>562</v>
      </c>
      <c r="E378" s="46" t="s">
        <v>350</v>
      </c>
      <c r="F378" s="45"/>
      <c r="G378" s="115">
        <v>17.908833616784165</v>
      </c>
      <c r="H378" s="115">
        <f>+Tableau2[[#This Row],[QUANTITE]]*Tableau2[[#This Row],[TARIF HT]]</f>
        <v>0</v>
      </c>
      <c r="I378" s="2"/>
    </row>
    <row r="379" spans="1:9" customFormat="1" ht="18" hidden="1" x14ac:dyDescent="0.25">
      <c r="A379" s="46" t="s">
        <v>410</v>
      </c>
      <c r="B379" s="12">
        <v>58843</v>
      </c>
      <c r="C379" s="46" t="s">
        <v>415</v>
      </c>
      <c r="D379" s="47" t="s">
        <v>561</v>
      </c>
      <c r="E379" s="46" t="s">
        <v>350</v>
      </c>
      <c r="F379" s="45"/>
      <c r="G379" s="116">
        <v>19.354599999999998</v>
      </c>
      <c r="H379" s="116">
        <f>+Tableau2[[#This Row],[QUANTITE]]*Tableau2[[#This Row],[TARIF HT]]</f>
        <v>0</v>
      </c>
      <c r="I379" s="2"/>
    </row>
    <row r="380" spans="1:9" customFormat="1" ht="18" hidden="1" x14ac:dyDescent="0.25">
      <c r="A380" s="46" t="s">
        <v>410</v>
      </c>
      <c r="B380" s="12">
        <v>115170</v>
      </c>
      <c r="C380" s="46" t="s">
        <v>415</v>
      </c>
      <c r="D380" s="47" t="s">
        <v>566</v>
      </c>
      <c r="E380" s="46" t="s">
        <v>350</v>
      </c>
      <c r="F380" s="45"/>
      <c r="G380" s="116">
        <v>24.163508968689975</v>
      </c>
      <c r="H380" s="116">
        <f>+Tableau2[[#This Row],[QUANTITE]]*Tableau2[[#This Row],[TARIF HT]]</f>
        <v>0</v>
      </c>
      <c r="I380" s="2"/>
    </row>
    <row r="381" spans="1:9" customFormat="1" ht="18" hidden="1" x14ac:dyDescent="0.25">
      <c r="A381" s="46" t="s">
        <v>410</v>
      </c>
      <c r="B381" s="12">
        <v>11372</v>
      </c>
      <c r="C381" s="46" t="s">
        <v>415</v>
      </c>
      <c r="D381" s="47" t="s">
        <v>567</v>
      </c>
      <c r="E381" s="46" t="s">
        <v>350</v>
      </c>
      <c r="F381" s="45"/>
      <c r="G381" s="115">
        <v>25.973731818198086</v>
      </c>
      <c r="H381" s="115">
        <f>+Tableau2[[#This Row],[QUANTITE]]*Tableau2[[#This Row],[TARIF HT]]</f>
        <v>0</v>
      </c>
      <c r="I381" s="2"/>
    </row>
    <row r="382" spans="1:9" customFormat="1" ht="18" x14ac:dyDescent="0.25">
      <c r="A382" s="46" t="s">
        <v>410</v>
      </c>
      <c r="B382" s="12">
        <v>19581</v>
      </c>
      <c r="C382" s="46" t="s">
        <v>415</v>
      </c>
      <c r="D382" s="47" t="s">
        <v>557</v>
      </c>
      <c r="E382" s="46" t="s">
        <v>350</v>
      </c>
      <c r="F382" s="45">
        <v>1.2</v>
      </c>
      <c r="G382" s="116">
        <v>26.279143548263868</v>
      </c>
      <c r="H382" s="116">
        <f>+Tableau2[[#This Row],[QUANTITE]]*Tableau2[[#This Row],[TARIF HT]]</f>
        <v>31.534972257916639</v>
      </c>
      <c r="I382" s="2"/>
    </row>
    <row r="383" spans="1:9" customFormat="1" ht="18" hidden="1" x14ac:dyDescent="0.25">
      <c r="A383" s="46" t="s">
        <v>410</v>
      </c>
      <c r="B383" s="12">
        <v>11210</v>
      </c>
      <c r="C383" s="46" t="s">
        <v>415</v>
      </c>
      <c r="D383" s="47" t="s">
        <v>560</v>
      </c>
      <c r="E383" s="46" t="s">
        <v>350</v>
      </c>
      <c r="F383" s="45"/>
      <c r="G383" s="116">
        <v>13.623783333333334</v>
      </c>
      <c r="H383" s="116">
        <f>+Tableau2[[#This Row],[QUANTITE]]*Tableau2[[#This Row],[TARIF HT]]</f>
        <v>0</v>
      </c>
      <c r="I383" s="2"/>
    </row>
    <row r="384" spans="1:9" customFormat="1" ht="18" x14ac:dyDescent="0.25">
      <c r="A384" s="46" t="s">
        <v>410</v>
      </c>
      <c r="B384" s="12">
        <v>14341</v>
      </c>
      <c r="C384" s="46" t="s">
        <v>415</v>
      </c>
      <c r="D384" s="47" t="s">
        <v>559</v>
      </c>
      <c r="E384" s="46" t="s">
        <v>350</v>
      </c>
      <c r="F384" s="45">
        <v>0.5</v>
      </c>
      <c r="G384" s="116">
        <v>81.701879820832062</v>
      </c>
      <c r="H384" s="116">
        <f>+Tableau2[[#This Row],[QUANTITE]]*Tableau2[[#This Row],[TARIF HT]]</f>
        <v>40.850939910416031</v>
      </c>
      <c r="I384" s="2"/>
    </row>
    <row r="385" spans="1:9" customFormat="1" ht="18" hidden="1" x14ac:dyDescent="0.25">
      <c r="A385" s="46" t="s">
        <v>410</v>
      </c>
      <c r="B385" s="12">
        <v>11251</v>
      </c>
      <c r="C385" s="46" t="s">
        <v>415</v>
      </c>
      <c r="D385" s="47" t="s">
        <v>558</v>
      </c>
      <c r="E385" s="46" t="s">
        <v>350</v>
      </c>
      <c r="F385" s="45"/>
      <c r="G385" s="116">
        <v>35.565978706040724</v>
      </c>
      <c r="H385" s="116">
        <f>+Tableau2[[#This Row],[QUANTITE]]*Tableau2[[#This Row],[TARIF HT]]</f>
        <v>0</v>
      </c>
      <c r="I385" s="2"/>
    </row>
    <row r="386" spans="1:9" customFormat="1" ht="18" hidden="1" x14ac:dyDescent="0.25">
      <c r="A386" s="46" t="s">
        <v>410</v>
      </c>
      <c r="B386" s="12">
        <v>11221</v>
      </c>
      <c r="C386" s="46" t="s">
        <v>415</v>
      </c>
      <c r="D386" s="47" t="s">
        <v>568</v>
      </c>
      <c r="E386" s="46" t="s">
        <v>350</v>
      </c>
      <c r="F386" s="45"/>
      <c r="G386" s="116">
        <v>54.998788935433879</v>
      </c>
      <c r="H386" s="116">
        <f>+Tableau2[[#This Row],[QUANTITE]]*Tableau2[[#This Row],[TARIF HT]]</f>
        <v>0</v>
      </c>
      <c r="I386" s="2"/>
    </row>
    <row r="387" spans="1:9" customFormat="1" ht="18" x14ac:dyDescent="0.25">
      <c r="A387" s="46" t="s">
        <v>410</v>
      </c>
      <c r="B387" s="12">
        <v>16057</v>
      </c>
      <c r="C387" s="46" t="s">
        <v>415</v>
      </c>
      <c r="D387" s="47" t="s">
        <v>1232</v>
      </c>
      <c r="E387" s="46" t="s">
        <v>350</v>
      </c>
      <c r="F387" s="45">
        <v>0.5</v>
      </c>
      <c r="G387" s="115">
        <v>104.07075764482974</v>
      </c>
      <c r="H387" s="115">
        <f>+Tableau2[[#This Row],[QUANTITE]]*Tableau2[[#This Row],[TARIF HT]]</f>
        <v>52.03537882241487</v>
      </c>
      <c r="I387" s="2"/>
    </row>
    <row r="388" spans="1:9" ht="22.5" x14ac:dyDescent="0.3">
      <c r="A388" s="123" t="s">
        <v>9</v>
      </c>
      <c r="B388" s="12"/>
      <c r="C388" s="46"/>
      <c r="D388" s="47"/>
      <c r="E388" s="46"/>
      <c r="F388" s="45" t="s">
        <v>1308</v>
      </c>
      <c r="G388" s="82"/>
      <c r="H388" s="82">
        <f>SUBTOTAL(109,Tableau2[VALORISATION])</f>
        <v>4817.7229668201135</v>
      </c>
    </row>
  </sheetData>
  <mergeCells count="5">
    <mergeCell ref="E6:F8"/>
    <mergeCell ref="G1:H1"/>
    <mergeCell ref="E1:F1"/>
    <mergeCell ref="A1:D1"/>
    <mergeCell ref="E11:F13"/>
  </mergeCells>
  <pageMargins left="0.23622047244094491" right="0.23622047244094491" top="0.74803149606299213" bottom="0.74803149606299213" header="0.31496062992125984" footer="0.31496062992125984"/>
  <pageSetup paperSize="9" scale="51" fitToHeight="0" orientation="portrait" r:id="rId1"/>
  <headerFooter>
    <oddHeader>&amp;LSEPTEMBRE  2022&amp;CSALON DE PROVENCE&amp;R&amp;P</oddHeader>
    <oddFooter>&amp;C&amp;Z&amp;F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ListBox1">
          <controlPr defaultSize="0" autoLine="0" r:id="rId5">
            <anchor moveWithCells="1">
              <from>
                <xdr:col>6</xdr:col>
                <xdr:colOff>28575</xdr:colOff>
                <xdr:row>1</xdr:row>
                <xdr:rowOff>38100</xdr:rowOff>
              </from>
              <to>
                <xdr:col>7</xdr:col>
                <xdr:colOff>1771650</xdr:colOff>
                <xdr:row>11</xdr:row>
                <xdr:rowOff>180975</xdr:rowOff>
              </to>
            </anchor>
          </controlPr>
        </control>
      </mc:Choice>
      <mc:Fallback>
        <control shapeId="1026" r:id="rId4" name="ListBox1"/>
      </mc:Fallback>
    </mc:AlternateContent>
    <mc:AlternateContent xmlns:mc="http://schemas.openxmlformats.org/markup-compatibility/2006">
      <mc:Choice Requires="x14">
        <control shapeId="1025" r:id="rId6" name="TextBox1">
          <controlPr defaultSize="0" autoLine="0" r:id="rId7">
            <anchor moveWithCells="1">
              <from>
                <xdr:col>4</xdr:col>
                <xdr:colOff>38100</xdr:colOff>
                <xdr:row>1</xdr:row>
                <xdr:rowOff>38100</xdr:rowOff>
              </from>
              <to>
                <xdr:col>5</xdr:col>
                <xdr:colOff>19050</xdr:colOff>
                <xdr:row>2</xdr:row>
                <xdr:rowOff>171450</xdr:rowOff>
              </to>
            </anchor>
          </controlPr>
        </control>
      </mc:Choice>
      <mc:Fallback>
        <control shapeId="1025" r:id="rId6" name="TextBox1"/>
      </mc:Fallback>
    </mc:AlternateContent>
  </controls>
  <tableParts count="1">
    <tablePart r:id="rId8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 filterMode="1">
    <tabColor theme="7" tint="0.39997558519241921"/>
    <pageSetUpPr fitToPage="1"/>
  </sheetPr>
  <dimension ref="A2:E84"/>
  <sheetViews>
    <sheetView tabSelected="1" zoomScale="85" zoomScaleNormal="85" workbookViewId="0">
      <selection activeCell="D67" sqref="D67"/>
    </sheetView>
  </sheetViews>
  <sheetFormatPr baseColWidth="10" defaultRowHeight="15" x14ac:dyDescent="0.25"/>
  <cols>
    <col min="1" max="1" width="14.85546875" customWidth="1"/>
    <col min="2" max="2" width="62.5703125" customWidth="1"/>
    <col min="3" max="3" width="16.140625" bestFit="1" customWidth="1"/>
    <col min="4" max="4" width="14" bestFit="1" customWidth="1"/>
    <col min="5" max="5" width="23" bestFit="1" customWidth="1"/>
  </cols>
  <sheetData>
    <row r="2" spans="1:5" ht="18" x14ac:dyDescent="0.25">
      <c r="A2" s="31" t="s">
        <v>0</v>
      </c>
      <c r="B2" s="31" t="s">
        <v>14</v>
      </c>
      <c r="C2" s="24"/>
      <c r="D2" s="24" t="s">
        <v>8</v>
      </c>
      <c r="E2" s="24" t="s">
        <v>6</v>
      </c>
    </row>
    <row r="3" spans="1:5" hidden="1" x14ac:dyDescent="0.25">
      <c r="A3" s="34" t="s">
        <v>258</v>
      </c>
      <c r="B3" s="34" t="s">
        <v>1253</v>
      </c>
      <c r="C3" s="35"/>
      <c r="D3" s="127">
        <v>5.98</v>
      </c>
      <c r="E3" s="126">
        <f t="shared" ref="E3" si="0">+C3*D3</f>
        <v>0</v>
      </c>
    </row>
    <row r="4" spans="1:5" x14ac:dyDescent="0.25">
      <c r="A4" s="32" t="s">
        <v>1286</v>
      </c>
      <c r="B4" s="32" t="s">
        <v>1265</v>
      </c>
      <c r="C4" s="33"/>
      <c r="D4" s="126">
        <v>4.88</v>
      </c>
      <c r="E4" s="126">
        <f t="shared" ref="E4:E35" si="1">+C4*D4</f>
        <v>0</v>
      </c>
    </row>
    <row r="5" spans="1:5" hidden="1" x14ac:dyDescent="0.25">
      <c r="A5" s="34" t="s">
        <v>1286</v>
      </c>
      <c r="B5" s="34" t="s">
        <v>1245</v>
      </c>
      <c r="C5" s="35"/>
      <c r="D5" s="127">
        <v>1.85</v>
      </c>
      <c r="E5" s="126">
        <f t="shared" si="1"/>
        <v>0</v>
      </c>
    </row>
    <row r="6" spans="1:5" x14ac:dyDescent="0.25">
      <c r="A6" s="34" t="s">
        <v>1313</v>
      </c>
      <c r="B6" s="34" t="s">
        <v>1314</v>
      </c>
      <c r="C6" s="35"/>
      <c r="D6" s="127">
        <v>300</v>
      </c>
      <c r="E6" s="126">
        <f t="shared" si="1"/>
        <v>0</v>
      </c>
    </row>
    <row r="7" spans="1:5" x14ac:dyDescent="0.25">
      <c r="A7" s="34" t="s">
        <v>1209</v>
      </c>
      <c r="B7" s="34" t="s">
        <v>1272</v>
      </c>
      <c r="C7" s="35"/>
      <c r="D7" s="127">
        <v>5</v>
      </c>
      <c r="E7" s="126">
        <f t="shared" si="1"/>
        <v>0</v>
      </c>
    </row>
    <row r="8" spans="1:5" hidden="1" x14ac:dyDescent="0.25">
      <c r="A8" s="32" t="s">
        <v>1209</v>
      </c>
      <c r="B8" s="32" t="s">
        <v>1279</v>
      </c>
      <c r="C8" s="33"/>
      <c r="D8" s="126">
        <v>12.15</v>
      </c>
      <c r="E8" s="126">
        <f t="shared" si="1"/>
        <v>0</v>
      </c>
    </row>
    <row r="9" spans="1:5" hidden="1" x14ac:dyDescent="0.25">
      <c r="A9" s="32" t="s">
        <v>1209</v>
      </c>
      <c r="B9" s="32" t="s">
        <v>1276</v>
      </c>
      <c r="C9" s="33"/>
      <c r="D9" s="126">
        <v>13</v>
      </c>
      <c r="E9" s="126">
        <f t="shared" si="1"/>
        <v>0</v>
      </c>
    </row>
    <row r="10" spans="1:5" hidden="1" x14ac:dyDescent="0.25">
      <c r="A10" s="32" t="s">
        <v>1209</v>
      </c>
      <c r="B10" s="32" t="s">
        <v>1269</v>
      </c>
      <c r="C10" s="33"/>
      <c r="D10" s="126">
        <v>4</v>
      </c>
      <c r="E10" s="126">
        <f t="shared" si="1"/>
        <v>0</v>
      </c>
    </row>
    <row r="11" spans="1:5" hidden="1" x14ac:dyDescent="0.25">
      <c r="A11" s="32" t="s">
        <v>1209</v>
      </c>
      <c r="B11" s="32" t="s">
        <v>1211</v>
      </c>
      <c r="C11" s="33"/>
      <c r="D11" s="126">
        <v>11.2</v>
      </c>
      <c r="E11" s="126">
        <f t="shared" si="1"/>
        <v>0</v>
      </c>
    </row>
    <row r="12" spans="1:5" x14ac:dyDescent="0.25">
      <c r="A12" s="32" t="s">
        <v>1209</v>
      </c>
      <c r="B12" s="32" t="s">
        <v>1275</v>
      </c>
      <c r="C12" s="33">
        <v>0.8</v>
      </c>
      <c r="D12" s="126">
        <v>6</v>
      </c>
      <c r="E12" s="126">
        <f t="shared" si="1"/>
        <v>4.8000000000000007</v>
      </c>
    </row>
    <row r="13" spans="1:5" hidden="1" x14ac:dyDescent="0.25">
      <c r="A13" s="34" t="s">
        <v>1209</v>
      </c>
      <c r="B13" s="34" t="s">
        <v>1281</v>
      </c>
      <c r="C13" s="35"/>
      <c r="D13" s="127">
        <v>5</v>
      </c>
      <c r="E13" s="126">
        <f t="shared" si="1"/>
        <v>0</v>
      </c>
    </row>
    <row r="14" spans="1:5" x14ac:dyDescent="0.25">
      <c r="A14" s="32" t="s">
        <v>1209</v>
      </c>
      <c r="B14" s="32" t="s">
        <v>1271</v>
      </c>
      <c r="C14" s="33">
        <v>0.5</v>
      </c>
      <c r="D14" s="126">
        <v>9</v>
      </c>
      <c r="E14" s="126">
        <f t="shared" si="1"/>
        <v>4.5</v>
      </c>
    </row>
    <row r="15" spans="1:5" hidden="1" x14ac:dyDescent="0.25">
      <c r="A15" s="34" t="s">
        <v>1209</v>
      </c>
      <c r="B15" s="34" t="s">
        <v>1270</v>
      </c>
      <c r="C15" s="35"/>
      <c r="D15" s="127">
        <f>32/500</f>
        <v>6.4000000000000001E-2</v>
      </c>
      <c r="E15" s="126">
        <f t="shared" si="1"/>
        <v>0</v>
      </c>
    </row>
    <row r="16" spans="1:5" x14ac:dyDescent="0.25">
      <c r="A16" s="32" t="s">
        <v>1209</v>
      </c>
      <c r="B16" s="32" t="s">
        <v>1273</v>
      </c>
      <c r="C16" s="33">
        <v>2</v>
      </c>
      <c r="D16" s="126">
        <v>6.1</v>
      </c>
      <c r="E16" s="126">
        <f t="shared" si="1"/>
        <v>12.2</v>
      </c>
    </row>
    <row r="17" spans="1:5" x14ac:dyDescent="0.25">
      <c r="A17" s="34" t="s">
        <v>1209</v>
      </c>
      <c r="B17" s="34" t="s">
        <v>1252</v>
      </c>
      <c r="C17" s="35">
        <v>0.8</v>
      </c>
      <c r="D17" s="127">
        <v>12.34</v>
      </c>
      <c r="E17" s="126">
        <f t="shared" si="1"/>
        <v>9.8719999999999999</v>
      </c>
    </row>
    <row r="18" spans="1:5" x14ac:dyDescent="0.25">
      <c r="A18" s="34" t="s">
        <v>1209</v>
      </c>
      <c r="B18" s="35" t="s">
        <v>1277</v>
      </c>
      <c r="C18" s="35">
        <v>0.5</v>
      </c>
      <c r="D18" s="127">
        <v>32</v>
      </c>
      <c r="E18" s="126">
        <f t="shared" si="1"/>
        <v>16</v>
      </c>
    </row>
    <row r="19" spans="1:5" x14ac:dyDescent="0.25">
      <c r="A19" s="34" t="s">
        <v>1209</v>
      </c>
      <c r="B19" s="34" t="s">
        <v>1274</v>
      </c>
      <c r="C19" s="35"/>
      <c r="D19" s="127">
        <v>10</v>
      </c>
      <c r="E19" s="126">
        <f t="shared" si="1"/>
        <v>0</v>
      </c>
    </row>
    <row r="20" spans="1:5" hidden="1" x14ac:dyDescent="0.25">
      <c r="A20" s="34" t="s">
        <v>1209</v>
      </c>
      <c r="B20" s="35" t="s">
        <v>1246</v>
      </c>
      <c r="C20" s="35"/>
      <c r="D20" s="127">
        <v>38.51</v>
      </c>
      <c r="E20" s="126">
        <f t="shared" si="1"/>
        <v>0</v>
      </c>
    </row>
    <row r="21" spans="1:5" hidden="1" x14ac:dyDescent="0.25">
      <c r="A21" s="34" t="s">
        <v>1209</v>
      </c>
      <c r="B21" s="35" t="s">
        <v>1278</v>
      </c>
      <c r="C21" s="35"/>
      <c r="D21" s="127">
        <v>1.95</v>
      </c>
      <c r="E21" s="126">
        <f t="shared" si="1"/>
        <v>0</v>
      </c>
    </row>
    <row r="22" spans="1:5" x14ac:dyDescent="0.25">
      <c r="A22" s="34" t="s">
        <v>1207</v>
      </c>
      <c r="B22" s="34" t="s">
        <v>1323</v>
      </c>
      <c r="C22" s="35">
        <v>6</v>
      </c>
      <c r="D22" s="127">
        <v>7.37</v>
      </c>
      <c r="E22" s="126">
        <f t="shared" si="1"/>
        <v>44.22</v>
      </c>
    </row>
    <row r="23" spans="1:5" hidden="1" x14ac:dyDescent="0.25">
      <c r="A23" s="34" t="s">
        <v>1209</v>
      </c>
      <c r="B23" s="34" t="s">
        <v>1280</v>
      </c>
      <c r="C23" s="35"/>
      <c r="D23" s="127">
        <v>1.97</v>
      </c>
      <c r="E23" s="126">
        <f t="shared" si="1"/>
        <v>0</v>
      </c>
    </row>
    <row r="24" spans="1:5" hidden="1" x14ac:dyDescent="0.25">
      <c r="A24" s="34" t="s">
        <v>1207</v>
      </c>
      <c r="B24" s="34" t="s">
        <v>1212</v>
      </c>
      <c r="C24" s="35"/>
      <c r="D24" s="127">
        <v>19.5</v>
      </c>
      <c r="E24" s="126">
        <f t="shared" si="1"/>
        <v>0</v>
      </c>
    </row>
    <row r="25" spans="1:5" hidden="1" x14ac:dyDescent="0.25">
      <c r="A25" s="32" t="s">
        <v>1207</v>
      </c>
      <c r="B25" s="32" t="s">
        <v>1247</v>
      </c>
      <c r="C25" s="33"/>
      <c r="D25" s="126">
        <v>2.4900000000000002</v>
      </c>
      <c r="E25" s="126">
        <f t="shared" si="1"/>
        <v>0</v>
      </c>
    </row>
    <row r="26" spans="1:5" hidden="1" x14ac:dyDescent="0.25">
      <c r="A26" s="34" t="s">
        <v>1207</v>
      </c>
      <c r="B26" s="34" t="s">
        <v>1213</v>
      </c>
      <c r="C26" s="35"/>
      <c r="D26" s="127">
        <v>16.8</v>
      </c>
      <c r="E26" s="126">
        <f t="shared" si="1"/>
        <v>0</v>
      </c>
    </row>
    <row r="27" spans="1:5" x14ac:dyDescent="0.25">
      <c r="A27" s="34" t="s">
        <v>1207</v>
      </c>
      <c r="B27" s="34" t="s">
        <v>1322</v>
      </c>
      <c r="C27" s="35">
        <v>4</v>
      </c>
      <c r="D27" s="127">
        <v>18</v>
      </c>
      <c r="E27" s="126">
        <f t="shared" si="1"/>
        <v>72</v>
      </c>
    </row>
    <row r="28" spans="1:5" x14ac:dyDescent="0.25">
      <c r="A28" s="34" t="s">
        <v>1207</v>
      </c>
      <c r="B28" s="34" t="s">
        <v>1325</v>
      </c>
      <c r="C28" s="35">
        <v>1.5</v>
      </c>
      <c r="D28" s="127">
        <v>16.03</v>
      </c>
      <c r="E28" s="126">
        <f t="shared" si="1"/>
        <v>24.045000000000002</v>
      </c>
    </row>
    <row r="29" spans="1:5" hidden="1" x14ac:dyDescent="0.25">
      <c r="A29" s="34" t="s">
        <v>1207</v>
      </c>
      <c r="B29" s="35" t="s">
        <v>1258</v>
      </c>
      <c r="C29" s="35"/>
      <c r="D29" s="127">
        <v>0.54</v>
      </c>
      <c r="E29" s="126">
        <f t="shared" si="1"/>
        <v>0</v>
      </c>
    </row>
    <row r="30" spans="1:5" x14ac:dyDescent="0.25">
      <c r="A30" s="34" t="s">
        <v>1327</v>
      </c>
      <c r="B30" s="34" t="s">
        <v>1329</v>
      </c>
      <c r="C30" s="35">
        <v>2</v>
      </c>
      <c r="D30" s="127">
        <v>1</v>
      </c>
      <c r="E30" s="126">
        <f t="shared" si="1"/>
        <v>2</v>
      </c>
    </row>
    <row r="31" spans="1:5" x14ac:dyDescent="0.25">
      <c r="A31" s="34" t="s">
        <v>1207</v>
      </c>
      <c r="B31" s="34" t="s">
        <v>1291</v>
      </c>
      <c r="C31" s="35">
        <v>12</v>
      </c>
      <c r="D31" s="127">
        <v>4.0999999999999996</v>
      </c>
      <c r="E31" s="126">
        <f t="shared" si="1"/>
        <v>49.199999999999996</v>
      </c>
    </row>
    <row r="32" spans="1:5" x14ac:dyDescent="0.25">
      <c r="A32" s="32" t="s">
        <v>1207</v>
      </c>
      <c r="B32" s="32" t="s">
        <v>1305</v>
      </c>
      <c r="C32" s="33">
        <v>3</v>
      </c>
      <c r="D32" s="126">
        <v>25</v>
      </c>
      <c r="E32" s="126">
        <f t="shared" si="1"/>
        <v>75</v>
      </c>
    </row>
    <row r="33" spans="1:5" hidden="1" x14ac:dyDescent="0.25">
      <c r="A33" s="34" t="s">
        <v>1207</v>
      </c>
      <c r="B33" s="34" t="s">
        <v>1216</v>
      </c>
      <c r="C33" s="35"/>
      <c r="D33" s="127">
        <v>7.84</v>
      </c>
      <c r="E33" s="126">
        <f t="shared" si="1"/>
        <v>0</v>
      </c>
    </row>
    <row r="34" spans="1:5" hidden="1" x14ac:dyDescent="0.25">
      <c r="A34" s="34" t="s">
        <v>1207</v>
      </c>
      <c r="B34" s="34" t="s">
        <v>1282</v>
      </c>
      <c r="C34" s="35"/>
      <c r="D34" s="127">
        <v>0.1</v>
      </c>
      <c r="E34" s="126">
        <f t="shared" si="1"/>
        <v>0</v>
      </c>
    </row>
    <row r="35" spans="1:5" x14ac:dyDescent="0.25">
      <c r="A35" s="34" t="s">
        <v>1207</v>
      </c>
      <c r="B35" s="34" t="s">
        <v>1320</v>
      </c>
      <c r="C35" s="35">
        <v>1.9</v>
      </c>
      <c r="D35" s="127">
        <v>10.46</v>
      </c>
      <c r="E35" s="126">
        <f t="shared" si="1"/>
        <v>19.874000000000002</v>
      </c>
    </row>
    <row r="36" spans="1:5" hidden="1" x14ac:dyDescent="0.25">
      <c r="A36" s="34" t="s">
        <v>1207</v>
      </c>
      <c r="B36" s="34" t="s">
        <v>1268</v>
      </c>
      <c r="C36" s="35"/>
      <c r="D36" s="127">
        <v>10.86</v>
      </c>
      <c r="E36" s="126">
        <f t="shared" ref="E36:E81" si="2">+C36*D36</f>
        <v>0</v>
      </c>
    </row>
    <row r="37" spans="1:5" x14ac:dyDescent="0.25">
      <c r="A37" s="34" t="s">
        <v>1207</v>
      </c>
      <c r="B37" s="34" t="s">
        <v>1214</v>
      </c>
      <c r="C37" s="35">
        <v>0.3</v>
      </c>
      <c r="D37" s="127">
        <v>13.43</v>
      </c>
      <c r="E37" s="126">
        <f t="shared" si="2"/>
        <v>4.0289999999999999</v>
      </c>
    </row>
    <row r="38" spans="1:5" x14ac:dyDescent="0.25">
      <c r="A38" s="32" t="s">
        <v>1207</v>
      </c>
      <c r="B38" s="32" t="s">
        <v>1215</v>
      </c>
      <c r="C38" s="33">
        <v>0.3</v>
      </c>
      <c r="D38" s="126">
        <v>15.9</v>
      </c>
      <c r="E38" s="126">
        <f t="shared" si="2"/>
        <v>4.7699999999999996</v>
      </c>
    </row>
    <row r="39" spans="1:5" x14ac:dyDescent="0.25">
      <c r="A39" s="34" t="s">
        <v>1207</v>
      </c>
      <c r="B39" s="34" t="s">
        <v>1248</v>
      </c>
      <c r="C39" s="35">
        <v>0.5</v>
      </c>
      <c r="D39" s="127">
        <v>12.65</v>
      </c>
      <c r="E39" s="126">
        <f t="shared" si="2"/>
        <v>6.3250000000000002</v>
      </c>
    </row>
    <row r="40" spans="1:5" x14ac:dyDescent="0.25">
      <c r="A40" s="34" t="s">
        <v>1207</v>
      </c>
      <c r="B40" s="34" t="s">
        <v>1262</v>
      </c>
      <c r="C40" s="35"/>
      <c r="D40" s="127">
        <v>12.81</v>
      </c>
      <c r="E40" s="126">
        <f t="shared" si="2"/>
        <v>0</v>
      </c>
    </row>
    <row r="41" spans="1:5" x14ac:dyDescent="0.25">
      <c r="A41" s="32" t="s">
        <v>1207</v>
      </c>
      <c r="B41" s="32" t="s">
        <v>1217</v>
      </c>
      <c r="C41" s="33">
        <v>0.5</v>
      </c>
      <c r="D41" s="126">
        <v>40</v>
      </c>
      <c r="E41" s="126">
        <f t="shared" si="2"/>
        <v>20</v>
      </c>
    </row>
    <row r="42" spans="1:5" x14ac:dyDescent="0.25">
      <c r="A42" s="32" t="s">
        <v>258</v>
      </c>
      <c r="B42" s="32" t="s">
        <v>1336</v>
      </c>
      <c r="C42" s="33">
        <v>0.3</v>
      </c>
      <c r="D42" s="126">
        <v>15.55</v>
      </c>
      <c r="E42" s="126">
        <f t="shared" si="2"/>
        <v>4.665</v>
      </c>
    </row>
    <row r="43" spans="1:5" x14ac:dyDescent="0.25">
      <c r="A43" s="32" t="s">
        <v>1207</v>
      </c>
      <c r="B43" s="32" t="s">
        <v>1210</v>
      </c>
      <c r="C43" s="33">
        <v>1.25</v>
      </c>
      <c r="D43" s="126">
        <v>16.87</v>
      </c>
      <c r="E43" s="126">
        <f t="shared" si="2"/>
        <v>21.087500000000002</v>
      </c>
    </row>
    <row r="44" spans="1:5" x14ac:dyDescent="0.25">
      <c r="A44" s="34" t="s">
        <v>1207</v>
      </c>
      <c r="B44" s="34" t="s">
        <v>1324</v>
      </c>
      <c r="C44" s="35">
        <v>3</v>
      </c>
      <c r="D44" s="127">
        <v>0.44</v>
      </c>
      <c r="E44" s="126">
        <f t="shared" si="2"/>
        <v>1.32</v>
      </c>
    </row>
    <row r="45" spans="1:5" hidden="1" x14ac:dyDescent="0.25">
      <c r="A45" s="34" t="s">
        <v>1207</v>
      </c>
      <c r="B45" s="35" t="s">
        <v>1257</v>
      </c>
      <c r="C45" s="35"/>
      <c r="D45" s="127">
        <v>23.49</v>
      </c>
      <c r="E45" s="126">
        <f t="shared" si="2"/>
        <v>0</v>
      </c>
    </row>
    <row r="46" spans="1:5" hidden="1" x14ac:dyDescent="0.25">
      <c r="A46" s="34" t="s">
        <v>1207</v>
      </c>
      <c r="B46" s="34" t="s">
        <v>1250</v>
      </c>
      <c r="C46" s="35"/>
      <c r="D46" s="127">
        <v>26.78</v>
      </c>
      <c r="E46" s="126">
        <f t="shared" si="2"/>
        <v>0</v>
      </c>
    </row>
    <row r="47" spans="1:5" x14ac:dyDescent="0.25">
      <c r="A47" s="32" t="s">
        <v>1207</v>
      </c>
      <c r="B47" s="32" t="s">
        <v>1263</v>
      </c>
      <c r="C47" s="33"/>
      <c r="D47" s="126">
        <v>13</v>
      </c>
      <c r="E47" s="126">
        <f t="shared" si="2"/>
        <v>0</v>
      </c>
    </row>
    <row r="48" spans="1:5" x14ac:dyDescent="0.25">
      <c r="A48" s="32" t="s">
        <v>1207</v>
      </c>
      <c r="B48" s="32" t="s">
        <v>1264</v>
      </c>
      <c r="C48" s="33">
        <v>3</v>
      </c>
      <c r="D48" s="126">
        <v>6.95</v>
      </c>
      <c r="E48" s="126">
        <f t="shared" si="2"/>
        <v>20.85</v>
      </c>
    </row>
    <row r="49" spans="1:5" x14ac:dyDescent="0.25">
      <c r="A49" s="34" t="s">
        <v>1207</v>
      </c>
      <c r="B49" s="35" t="s">
        <v>1259</v>
      </c>
      <c r="C49" s="35">
        <v>4.71</v>
      </c>
      <c r="D49" s="127">
        <v>8.35</v>
      </c>
      <c r="E49" s="126">
        <f t="shared" si="2"/>
        <v>39.328499999999998</v>
      </c>
    </row>
    <row r="50" spans="1:5" hidden="1" x14ac:dyDescent="0.25">
      <c r="A50" s="32" t="s">
        <v>1207</v>
      </c>
      <c r="B50" s="32" t="s">
        <v>1220</v>
      </c>
      <c r="C50" s="33"/>
      <c r="D50" s="126">
        <v>13.9</v>
      </c>
      <c r="E50" s="126">
        <f t="shared" si="2"/>
        <v>0</v>
      </c>
    </row>
    <row r="51" spans="1:5" hidden="1" x14ac:dyDescent="0.25">
      <c r="A51" s="34" t="s">
        <v>1207</v>
      </c>
      <c r="B51" s="34" t="s">
        <v>1221</v>
      </c>
      <c r="C51" s="35"/>
      <c r="D51" s="127">
        <v>7.0000000000000007E-2</v>
      </c>
      <c r="E51" s="126">
        <f t="shared" si="2"/>
        <v>0</v>
      </c>
    </row>
    <row r="52" spans="1:5" x14ac:dyDescent="0.25">
      <c r="A52" s="34" t="s">
        <v>1207</v>
      </c>
      <c r="B52" s="34" t="s">
        <v>1218</v>
      </c>
      <c r="C52" s="35">
        <v>2</v>
      </c>
      <c r="D52" s="127">
        <v>5.55</v>
      </c>
      <c r="E52" s="126">
        <f t="shared" si="2"/>
        <v>11.1</v>
      </c>
    </row>
    <row r="53" spans="1:5" hidden="1" x14ac:dyDescent="0.25">
      <c r="A53" s="32" t="s">
        <v>1207</v>
      </c>
      <c r="B53" s="32" t="s">
        <v>1222</v>
      </c>
      <c r="C53" s="33"/>
      <c r="D53" s="126">
        <v>12.36</v>
      </c>
      <c r="E53" s="126">
        <f t="shared" si="2"/>
        <v>0</v>
      </c>
    </row>
    <row r="54" spans="1:5" x14ac:dyDescent="0.25">
      <c r="A54" s="34" t="s">
        <v>1207</v>
      </c>
      <c r="B54" s="34" t="s">
        <v>1292</v>
      </c>
      <c r="C54" s="35">
        <v>1.5</v>
      </c>
      <c r="D54" s="127">
        <v>6</v>
      </c>
      <c r="E54" s="126">
        <f t="shared" si="2"/>
        <v>9</v>
      </c>
    </row>
    <row r="55" spans="1:5" x14ac:dyDescent="0.25">
      <c r="A55" s="34" t="s">
        <v>1207</v>
      </c>
      <c r="B55" s="35" t="s">
        <v>1256</v>
      </c>
      <c r="C55" s="35">
        <v>25</v>
      </c>
      <c r="D55" s="127">
        <v>0.13</v>
      </c>
      <c r="E55" s="126">
        <f t="shared" si="2"/>
        <v>3.25</v>
      </c>
    </row>
    <row r="56" spans="1:5" x14ac:dyDescent="0.25">
      <c r="A56" s="32" t="s">
        <v>1207</v>
      </c>
      <c r="B56" s="32" t="s">
        <v>1251</v>
      </c>
      <c r="C56" s="33"/>
      <c r="D56" s="126">
        <v>3.26</v>
      </c>
      <c r="E56" s="126">
        <f t="shared" si="2"/>
        <v>0</v>
      </c>
    </row>
    <row r="57" spans="1:5" x14ac:dyDescent="0.25">
      <c r="A57" s="32" t="s">
        <v>1207</v>
      </c>
      <c r="B57" s="32" t="s">
        <v>1261</v>
      </c>
      <c r="C57" s="33">
        <v>0.6</v>
      </c>
      <c r="D57" s="126">
        <v>10.5</v>
      </c>
      <c r="E57" s="126">
        <f t="shared" si="2"/>
        <v>6.3</v>
      </c>
    </row>
    <row r="58" spans="1:5" x14ac:dyDescent="0.25">
      <c r="A58" s="32" t="s">
        <v>1207</v>
      </c>
      <c r="B58" s="32" t="s">
        <v>1219</v>
      </c>
      <c r="C58" s="33"/>
      <c r="D58" s="126">
        <v>17.25</v>
      </c>
      <c r="E58" s="126">
        <f t="shared" si="2"/>
        <v>0</v>
      </c>
    </row>
    <row r="59" spans="1:5" x14ac:dyDescent="0.25">
      <c r="A59" s="34" t="s">
        <v>1207</v>
      </c>
      <c r="B59" s="35" t="s">
        <v>1267</v>
      </c>
      <c r="C59" s="35">
        <v>5.76</v>
      </c>
      <c r="D59" s="127">
        <v>10.79</v>
      </c>
      <c r="E59" s="126">
        <f t="shared" si="2"/>
        <v>62.150399999999991</v>
      </c>
    </row>
    <row r="60" spans="1:5" x14ac:dyDescent="0.25">
      <c r="A60" s="34" t="s">
        <v>1207</v>
      </c>
      <c r="B60" s="34" t="s">
        <v>1326</v>
      </c>
      <c r="C60" s="35">
        <v>1.5</v>
      </c>
      <c r="D60" s="127">
        <v>6.38</v>
      </c>
      <c r="E60" s="126">
        <f t="shared" si="2"/>
        <v>9.57</v>
      </c>
    </row>
    <row r="61" spans="1:5" x14ac:dyDescent="0.25">
      <c r="A61" s="34" t="s">
        <v>1207</v>
      </c>
      <c r="B61" s="34" t="s">
        <v>1223</v>
      </c>
      <c r="C61" s="35">
        <v>3</v>
      </c>
      <c r="D61" s="127">
        <v>14.67</v>
      </c>
      <c r="E61" s="126">
        <f t="shared" si="2"/>
        <v>44.01</v>
      </c>
    </row>
    <row r="62" spans="1:5" x14ac:dyDescent="0.25">
      <c r="A62" s="34" t="s">
        <v>1327</v>
      </c>
      <c r="B62" s="34" t="s">
        <v>1328</v>
      </c>
      <c r="C62" s="35"/>
      <c r="D62" s="127"/>
      <c r="E62" s="126">
        <f t="shared" si="2"/>
        <v>0</v>
      </c>
    </row>
    <row r="63" spans="1:5" x14ac:dyDescent="0.25">
      <c r="A63" s="34" t="s">
        <v>1207</v>
      </c>
      <c r="B63" s="34" t="s">
        <v>1342</v>
      </c>
      <c r="C63" s="35">
        <v>56</v>
      </c>
      <c r="D63" s="127">
        <v>0.4</v>
      </c>
      <c r="E63" s="126">
        <f t="shared" si="2"/>
        <v>22.400000000000002</v>
      </c>
    </row>
    <row r="64" spans="1:5" x14ac:dyDescent="0.25">
      <c r="A64" s="34" t="s">
        <v>1207</v>
      </c>
      <c r="B64" s="34" t="s">
        <v>1224</v>
      </c>
      <c r="C64" s="35">
        <v>1</v>
      </c>
      <c r="D64" s="127">
        <v>12.5</v>
      </c>
      <c r="E64" s="126">
        <f t="shared" si="2"/>
        <v>12.5</v>
      </c>
    </row>
    <row r="65" spans="1:5" x14ac:dyDescent="0.25">
      <c r="A65" s="34" t="s">
        <v>1207</v>
      </c>
      <c r="B65" s="34" t="s">
        <v>1260</v>
      </c>
      <c r="C65" s="35">
        <v>0.6</v>
      </c>
      <c r="D65" s="127">
        <v>7.35</v>
      </c>
      <c r="E65" s="126">
        <f t="shared" si="2"/>
        <v>4.4099999999999993</v>
      </c>
    </row>
    <row r="66" spans="1:5" x14ac:dyDescent="0.25">
      <c r="A66" s="34" t="s">
        <v>1340</v>
      </c>
      <c r="B66" s="34" t="s">
        <v>1347</v>
      </c>
      <c r="C66" s="35">
        <v>1</v>
      </c>
      <c r="D66" s="127">
        <v>2</v>
      </c>
      <c r="E66" s="126">
        <f t="shared" si="2"/>
        <v>2</v>
      </c>
    </row>
    <row r="67" spans="1:5" x14ac:dyDescent="0.25">
      <c r="A67" s="34" t="s">
        <v>1207</v>
      </c>
      <c r="B67" s="34" t="s">
        <v>1319</v>
      </c>
      <c r="C67" s="35">
        <v>1.68</v>
      </c>
      <c r="D67" s="127">
        <v>14.66</v>
      </c>
      <c r="E67" s="126">
        <f t="shared" si="2"/>
        <v>24.628799999999998</v>
      </c>
    </row>
    <row r="68" spans="1:5" x14ac:dyDescent="0.25">
      <c r="A68" s="137" t="s">
        <v>1340</v>
      </c>
      <c r="B68" s="137" t="s">
        <v>1341</v>
      </c>
      <c r="C68" s="35">
        <v>10</v>
      </c>
      <c r="D68" s="127">
        <v>2.5</v>
      </c>
      <c r="E68" s="126">
        <f t="shared" si="2"/>
        <v>25</v>
      </c>
    </row>
    <row r="69" spans="1:5" x14ac:dyDescent="0.25">
      <c r="A69" s="137" t="s">
        <v>1207</v>
      </c>
      <c r="B69" s="137" t="s">
        <v>1343</v>
      </c>
      <c r="C69" s="35">
        <v>60</v>
      </c>
      <c r="D69" s="127">
        <v>0.4</v>
      </c>
      <c r="E69" s="126">
        <f t="shared" si="2"/>
        <v>24</v>
      </c>
    </row>
    <row r="70" spans="1:5" x14ac:dyDescent="0.25">
      <c r="A70" s="34" t="s">
        <v>1207</v>
      </c>
      <c r="B70" s="34" t="s">
        <v>1249</v>
      </c>
      <c r="C70" s="35">
        <v>0.8</v>
      </c>
      <c r="D70" s="127">
        <v>3.14</v>
      </c>
      <c r="E70" s="126">
        <f t="shared" si="2"/>
        <v>2.5120000000000005</v>
      </c>
    </row>
    <row r="71" spans="1:5" ht="11.25" customHeight="1" x14ac:dyDescent="0.25">
      <c r="A71" s="34" t="s">
        <v>1207</v>
      </c>
      <c r="B71" s="34" t="s">
        <v>1321</v>
      </c>
      <c r="C71" s="35"/>
      <c r="D71" s="127">
        <v>31.33</v>
      </c>
      <c r="E71" s="126">
        <f t="shared" si="2"/>
        <v>0</v>
      </c>
    </row>
    <row r="72" spans="1:5" ht="11.25" customHeight="1" x14ac:dyDescent="0.25">
      <c r="A72" s="34" t="s">
        <v>1207</v>
      </c>
      <c r="B72" s="34" t="s">
        <v>1335</v>
      </c>
      <c r="C72" s="35">
        <v>5</v>
      </c>
      <c r="D72" s="127">
        <v>12.94</v>
      </c>
      <c r="E72" s="126">
        <f t="shared" si="2"/>
        <v>64.7</v>
      </c>
    </row>
    <row r="73" spans="1:5" ht="11.25" customHeight="1" x14ac:dyDescent="0.25">
      <c r="A73" s="34" t="s">
        <v>1207</v>
      </c>
      <c r="B73" s="34" t="s">
        <v>1266</v>
      </c>
      <c r="C73" s="35">
        <v>3.6</v>
      </c>
      <c r="D73" s="127">
        <v>12.35</v>
      </c>
      <c r="E73" s="126">
        <f t="shared" si="2"/>
        <v>44.46</v>
      </c>
    </row>
    <row r="74" spans="1:5" ht="11.25" customHeight="1" x14ac:dyDescent="0.25">
      <c r="A74" s="34" t="s">
        <v>258</v>
      </c>
      <c r="B74" s="34" t="s">
        <v>1337</v>
      </c>
      <c r="C74" s="35">
        <v>0.5</v>
      </c>
      <c r="D74" s="127">
        <v>6.58</v>
      </c>
      <c r="E74" s="126">
        <f t="shared" si="2"/>
        <v>3.29</v>
      </c>
    </row>
    <row r="75" spans="1:5" ht="11.25" customHeight="1" x14ac:dyDescent="0.25">
      <c r="A75" s="34" t="s">
        <v>1207</v>
      </c>
      <c r="B75" s="34" t="s">
        <v>1345</v>
      </c>
      <c r="C75" s="35">
        <v>4</v>
      </c>
      <c r="D75" s="127">
        <v>6.99</v>
      </c>
      <c r="E75" s="126">
        <f t="shared" si="2"/>
        <v>27.96</v>
      </c>
    </row>
    <row r="76" spans="1:5" ht="11.25" customHeight="1" x14ac:dyDescent="0.25">
      <c r="A76" s="34" t="s">
        <v>1207</v>
      </c>
      <c r="B76" s="34" t="s">
        <v>1344</v>
      </c>
      <c r="C76" s="35">
        <v>31</v>
      </c>
      <c r="D76" s="127">
        <v>0.44</v>
      </c>
      <c r="E76" s="126">
        <f t="shared" si="2"/>
        <v>13.64</v>
      </c>
    </row>
    <row r="77" spans="1:5" ht="11.25" customHeight="1" x14ac:dyDescent="0.25">
      <c r="A77" s="34" t="s">
        <v>1207</v>
      </c>
      <c r="B77" s="34" t="s">
        <v>1346</v>
      </c>
      <c r="C77" s="35">
        <v>8</v>
      </c>
      <c r="D77" s="127">
        <v>7.86</v>
      </c>
      <c r="E77" s="126">
        <f t="shared" si="2"/>
        <v>62.88</v>
      </c>
    </row>
    <row r="78" spans="1:5" x14ac:dyDescent="0.25">
      <c r="A78" s="34" t="s">
        <v>1207</v>
      </c>
      <c r="B78" s="34" t="s">
        <v>1225</v>
      </c>
      <c r="C78" s="35">
        <v>1.2</v>
      </c>
      <c r="D78" s="127">
        <v>5.5</v>
      </c>
      <c r="E78" s="126">
        <f t="shared" si="2"/>
        <v>6.6</v>
      </c>
    </row>
    <row r="79" spans="1:5" hidden="1" x14ac:dyDescent="0.25">
      <c r="A79" s="34" t="s">
        <v>1207</v>
      </c>
      <c r="B79" s="34" t="s">
        <v>1226</v>
      </c>
      <c r="C79" s="35"/>
      <c r="D79" s="127">
        <v>7.86</v>
      </c>
      <c r="E79" s="126">
        <f t="shared" ref="E79" si="3">+C79*D79</f>
        <v>0</v>
      </c>
    </row>
    <row r="80" spans="1:5" x14ac:dyDescent="0.25">
      <c r="A80" s="159" t="s">
        <v>258</v>
      </c>
      <c r="B80" s="159" t="s">
        <v>1338</v>
      </c>
      <c r="C80" s="160">
        <v>0.5</v>
      </c>
      <c r="D80" s="145">
        <v>8.84</v>
      </c>
      <c r="E80" s="126">
        <f t="shared" si="2"/>
        <v>4.42</v>
      </c>
    </row>
    <row r="81" spans="1:5" x14ac:dyDescent="0.25">
      <c r="A81" s="137" t="s">
        <v>1209</v>
      </c>
      <c r="B81" s="137" t="s">
        <v>1339</v>
      </c>
      <c r="C81" s="145">
        <v>1</v>
      </c>
      <c r="D81" s="161">
        <v>8.24</v>
      </c>
      <c r="E81" s="126">
        <f t="shared" si="2"/>
        <v>8.24</v>
      </c>
    </row>
    <row r="82" spans="1:5" ht="18" x14ac:dyDescent="0.25">
      <c r="A82" s="137"/>
      <c r="B82" s="137"/>
      <c r="C82" s="128" t="s">
        <v>1227</v>
      </c>
      <c r="E82" s="129">
        <f>SUM(E3:E79)</f>
        <v>942.44720000000018</v>
      </c>
    </row>
    <row r="83" spans="1:5" hidden="1" x14ac:dyDescent="0.25">
      <c r="E83" s="86">
        <f>SUMIF(A:A,C82,E:E)</f>
        <v>0</v>
      </c>
    </row>
    <row r="84" spans="1:5" s="130" customFormat="1" ht="42.75" customHeight="1" x14ac:dyDescent="0.3">
      <c r="C84" s="142" t="s">
        <v>1333</v>
      </c>
      <c r="E84" s="131">
        <f>+E82+SOLIDES!E12</f>
        <v>11376.421978000002</v>
      </c>
    </row>
  </sheetData>
  <autoFilter ref="A2:XFD84" xr:uid="{00000000-0001-0000-0300-000000000000}">
    <filterColumn colId="2">
      <customFilters>
        <customFilter operator="notEqual" val=" "/>
      </customFilters>
    </filterColumn>
    <sortState xmlns:xlrd2="http://schemas.microsoft.com/office/spreadsheetml/2017/richdata2" ref="A4:E84">
      <sortCondition ref="A2:A84"/>
    </sortState>
  </autoFilter>
  <pageMargins left="0.23622047244094491" right="0.23622047244094491" top="0.74803149606299213" bottom="0.74803149606299213" header="0.31496062992125984" footer="0.31496062992125984"/>
  <pageSetup paperSize="9" scale="76" fitToHeight="0" orientation="portrait" r:id="rId1"/>
  <headerFooter>
    <oddHeader>&amp;LSEPTEMBRE  2022&amp;CSALON DE PROVENCE&amp;R&amp;P</oddHead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11"/>
  <sheetViews>
    <sheetView workbookViewId="0">
      <selection activeCell="C10" sqref="C10"/>
    </sheetView>
  </sheetViews>
  <sheetFormatPr baseColWidth="10" defaultRowHeight="15" x14ac:dyDescent="0.25"/>
  <cols>
    <col min="2" max="2" width="17.5703125" bestFit="1" customWidth="1"/>
  </cols>
  <sheetData>
    <row r="1" spans="1:2" x14ac:dyDescent="0.25">
      <c r="A1">
        <v>1010</v>
      </c>
      <c r="B1" t="s">
        <v>256</v>
      </c>
    </row>
    <row r="2" spans="1:2" x14ac:dyDescent="0.25">
      <c r="A2">
        <v>1020</v>
      </c>
      <c r="B2" t="s">
        <v>256</v>
      </c>
    </row>
    <row r="3" spans="1:2" x14ac:dyDescent="0.25">
      <c r="A3">
        <v>1030</v>
      </c>
      <c r="B3" t="s">
        <v>256</v>
      </c>
    </row>
    <row r="4" spans="1:2" x14ac:dyDescent="0.25">
      <c r="A4">
        <v>1040</v>
      </c>
      <c r="B4" t="s">
        <v>256</v>
      </c>
    </row>
    <row r="5" spans="1:2" x14ac:dyDescent="0.25">
      <c r="A5">
        <v>1050</v>
      </c>
      <c r="B5" t="s">
        <v>256</v>
      </c>
    </row>
    <row r="6" spans="1:2" x14ac:dyDescent="0.25">
      <c r="A6">
        <v>1060</v>
      </c>
      <c r="B6" t="s">
        <v>256</v>
      </c>
    </row>
    <row r="7" spans="1:2" x14ac:dyDescent="0.25">
      <c r="A7">
        <v>1070</v>
      </c>
      <c r="B7" t="s">
        <v>256</v>
      </c>
    </row>
    <row r="8" spans="1:2" x14ac:dyDescent="0.25">
      <c r="A8">
        <v>1080</v>
      </c>
      <c r="B8" t="s">
        <v>256</v>
      </c>
    </row>
    <row r="9" spans="1:2" x14ac:dyDescent="0.25">
      <c r="A9">
        <v>1090</v>
      </c>
      <c r="B9" t="s">
        <v>256</v>
      </c>
    </row>
    <row r="10" spans="1:2" x14ac:dyDescent="0.25">
      <c r="A10">
        <v>1100</v>
      </c>
      <c r="B10" t="s">
        <v>256</v>
      </c>
    </row>
    <row r="11" spans="1:2" x14ac:dyDescent="0.25">
      <c r="A11">
        <v>1110</v>
      </c>
      <c r="B11" t="s">
        <v>256</v>
      </c>
    </row>
    <row r="12" spans="1:2" x14ac:dyDescent="0.25">
      <c r="A12">
        <v>1120</v>
      </c>
      <c r="B12" t="s">
        <v>256</v>
      </c>
    </row>
    <row r="13" spans="1:2" x14ac:dyDescent="0.25">
      <c r="A13">
        <v>1130</v>
      </c>
      <c r="B13" t="s">
        <v>256</v>
      </c>
    </row>
    <row r="14" spans="1:2" x14ac:dyDescent="0.25">
      <c r="A14">
        <v>1140</v>
      </c>
      <c r="B14" t="s">
        <v>256</v>
      </c>
    </row>
    <row r="15" spans="1:2" x14ac:dyDescent="0.25">
      <c r="A15">
        <v>1150</v>
      </c>
      <c r="B15" t="s">
        <v>256</v>
      </c>
    </row>
    <row r="16" spans="1:2" x14ac:dyDescent="0.25">
      <c r="A16">
        <v>1160</v>
      </c>
      <c r="B16" t="s">
        <v>256</v>
      </c>
    </row>
    <row r="17" spans="1:2" x14ac:dyDescent="0.25">
      <c r="A17">
        <v>1170</v>
      </c>
      <c r="B17" t="s">
        <v>256</v>
      </c>
    </row>
    <row r="18" spans="1:2" x14ac:dyDescent="0.25">
      <c r="A18">
        <v>1180</v>
      </c>
      <c r="B18" t="s">
        <v>256</v>
      </c>
    </row>
    <row r="19" spans="1:2" x14ac:dyDescent="0.25">
      <c r="A19">
        <v>1190</v>
      </c>
      <c r="B19" t="s">
        <v>256</v>
      </c>
    </row>
    <row r="20" spans="1:2" x14ac:dyDescent="0.25">
      <c r="A20">
        <v>1200</v>
      </c>
      <c r="B20" t="s">
        <v>256</v>
      </c>
    </row>
    <row r="21" spans="1:2" x14ac:dyDescent="0.25">
      <c r="A21">
        <v>1210</v>
      </c>
      <c r="B21" t="s">
        <v>256</v>
      </c>
    </row>
    <row r="22" spans="1:2" x14ac:dyDescent="0.25">
      <c r="A22">
        <v>1220</v>
      </c>
      <c r="B22" t="s">
        <v>256</v>
      </c>
    </row>
    <row r="23" spans="1:2" x14ac:dyDescent="0.25">
      <c r="A23">
        <v>1230</v>
      </c>
      <c r="B23" t="s">
        <v>256</v>
      </c>
    </row>
    <row r="24" spans="1:2" x14ac:dyDescent="0.25">
      <c r="A24">
        <v>1240</v>
      </c>
      <c r="B24" t="s">
        <v>256</v>
      </c>
    </row>
    <row r="25" spans="1:2" x14ac:dyDescent="0.25">
      <c r="A25">
        <v>1250</v>
      </c>
      <c r="B25" t="s">
        <v>256</v>
      </c>
    </row>
    <row r="26" spans="1:2" x14ac:dyDescent="0.25">
      <c r="A26">
        <v>1260</v>
      </c>
      <c r="B26" t="s">
        <v>256</v>
      </c>
    </row>
    <row r="27" spans="1:2" x14ac:dyDescent="0.25">
      <c r="A27">
        <v>1270</v>
      </c>
      <c r="B27" t="s">
        <v>256</v>
      </c>
    </row>
    <row r="28" spans="1:2" x14ac:dyDescent="0.25">
      <c r="A28">
        <v>1280</v>
      </c>
      <c r="B28" t="s">
        <v>256</v>
      </c>
    </row>
    <row r="29" spans="1:2" x14ac:dyDescent="0.25">
      <c r="A29">
        <v>1290</v>
      </c>
      <c r="B29" t="s">
        <v>256</v>
      </c>
    </row>
    <row r="30" spans="1:2" x14ac:dyDescent="0.25">
      <c r="A30">
        <v>1300</v>
      </c>
      <c r="B30" t="s">
        <v>256</v>
      </c>
    </row>
    <row r="31" spans="1:2" x14ac:dyDescent="0.25">
      <c r="A31">
        <v>1310</v>
      </c>
      <c r="B31" t="s">
        <v>256</v>
      </c>
    </row>
    <row r="32" spans="1:2" x14ac:dyDescent="0.25">
      <c r="A32">
        <v>1320</v>
      </c>
      <c r="B32" t="s">
        <v>256</v>
      </c>
    </row>
    <row r="33" spans="1:2" x14ac:dyDescent="0.25">
      <c r="A33">
        <v>1330</v>
      </c>
      <c r="B33" t="s">
        <v>256</v>
      </c>
    </row>
    <row r="34" spans="1:2" x14ac:dyDescent="0.25">
      <c r="A34">
        <v>1340</v>
      </c>
      <c r="B34" t="s">
        <v>256</v>
      </c>
    </row>
    <row r="35" spans="1:2" x14ac:dyDescent="0.25">
      <c r="A35">
        <v>1350</v>
      </c>
      <c r="B35" t="s">
        <v>256</v>
      </c>
    </row>
    <row r="36" spans="1:2" x14ac:dyDescent="0.25">
      <c r="A36">
        <v>1360</v>
      </c>
      <c r="B36" t="s">
        <v>256</v>
      </c>
    </row>
    <row r="37" spans="1:2" x14ac:dyDescent="0.25">
      <c r="A37">
        <v>1370</v>
      </c>
      <c r="B37" t="s">
        <v>256</v>
      </c>
    </row>
    <row r="38" spans="1:2" x14ac:dyDescent="0.25">
      <c r="A38">
        <v>1380</v>
      </c>
      <c r="B38" t="s">
        <v>256</v>
      </c>
    </row>
    <row r="39" spans="1:2" x14ac:dyDescent="0.25">
      <c r="A39">
        <v>1390</v>
      </c>
      <c r="B39" t="s">
        <v>256</v>
      </c>
    </row>
    <row r="40" spans="1:2" x14ac:dyDescent="0.25">
      <c r="A40">
        <v>1400</v>
      </c>
      <c r="B40" t="s">
        <v>256</v>
      </c>
    </row>
    <row r="41" spans="1:2" x14ac:dyDescent="0.25">
      <c r="A41">
        <v>1410</v>
      </c>
      <c r="B41" t="s">
        <v>256</v>
      </c>
    </row>
    <row r="42" spans="1:2" x14ac:dyDescent="0.25">
      <c r="A42">
        <v>1420</v>
      </c>
      <c r="B42" t="s">
        <v>256</v>
      </c>
    </row>
    <row r="43" spans="1:2" x14ac:dyDescent="0.25">
      <c r="A43">
        <v>1430</v>
      </c>
      <c r="B43" t="s">
        <v>256</v>
      </c>
    </row>
    <row r="44" spans="1:2" x14ac:dyDescent="0.25">
      <c r="A44">
        <v>1440</v>
      </c>
      <c r="B44" t="s">
        <v>256</v>
      </c>
    </row>
    <row r="45" spans="1:2" x14ac:dyDescent="0.25">
      <c r="A45">
        <v>1450</v>
      </c>
      <c r="B45" t="s">
        <v>256</v>
      </c>
    </row>
    <row r="46" spans="1:2" x14ac:dyDescent="0.25">
      <c r="A46">
        <v>1460</v>
      </c>
      <c r="B46" t="s">
        <v>256</v>
      </c>
    </row>
    <row r="47" spans="1:2" x14ac:dyDescent="0.25">
      <c r="A47">
        <v>1470</v>
      </c>
      <c r="B47" t="s">
        <v>256</v>
      </c>
    </row>
    <row r="48" spans="1:2" x14ac:dyDescent="0.25">
      <c r="A48">
        <v>1480</v>
      </c>
      <c r="B48" t="s">
        <v>256</v>
      </c>
    </row>
    <row r="49" spans="1:2" x14ac:dyDescent="0.25">
      <c r="A49">
        <v>1490</v>
      </c>
      <c r="B49" t="s">
        <v>256</v>
      </c>
    </row>
    <row r="50" spans="1:2" x14ac:dyDescent="0.25">
      <c r="A50">
        <v>1500</v>
      </c>
      <c r="B50" t="s">
        <v>256</v>
      </c>
    </row>
    <row r="51" spans="1:2" x14ac:dyDescent="0.25">
      <c r="A51">
        <v>1510</v>
      </c>
      <c r="B51" t="s">
        <v>256</v>
      </c>
    </row>
    <row r="52" spans="1:2" x14ac:dyDescent="0.25">
      <c r="A52">
        <v>1520</v>
      </c>
      <c r="B52" t="s">
        <v>256</v>
      </c>
    </row>
    <row r="53" spans="1:2" x14ac:dyDescent="0.25">
      <c r="A53">
        <v>1530</v>
      </c>
      <c r="B53" t="s">
        <v>256</v>
      </c>
    </row>
    <row r="54" spans="1:2" x14ac:dyDescent="0.25">
      <c r="A54">
        <v>1540</v>
      </c>
      <c r="B54" t="s">
        <v>256</v>
      </c>
    </row>
    <row r="55" spans="1:2" x14ac:dyDescent="0.25">
      <c r="A55">
        <v>1550</v>
      </c>
      <c r="B55" t="s">
        <v>256</v>
      </c>
    </row>
    <row r="56" spans="1:2" x14ac:dyDescent="0.25">
      <c r="A56">
        <v>1560</v>
      </c>
      <c r="B56" t="s">
        <v>256</v>
      </c>
    </row>
    <row r="57" spans="1:2" x14ac:dyDescent="0.25">
      <c r="A57">
        <v>1570</v>
      </c>
      <c r="B57" t="s">
        <v>256</v>
      </c>
    </row>
    <row r="58" spans="1:2" x14ac:dyDescent="0.25">
      <c r="A58">
        <v>1580</v>
      </c>
      <c r="B58" t="s">
        <v>256</v>
      </c>
    </row>
    <row r="59" spans="1:2" x14ac:dyDescent="0.25">
      <c r="A59">
        <v>1590</v>
      </c>
      <c r="B59" t="s">
        <v>256</v>
      </c>
    </row>
    <row r="60" spans="1:2" x14ac:dyDescent="0.25">
      <c r="A60">
        <v>1600</v>
      </c>
      <c r="B60" t="s">
        <v>256</v>
      </c>
    </row>
    <row r="61" spans="1:2" x14ac:dyDescent="0.25">
      <c r="A61">
        <v>1610</v>
      </c>
      <c r="B61" t="s">
        <v>256</v>
      </c>
    </row>
    <row r="62" spans="1:2" x14ac:dyDescent="0.25">
      <c r="A62">
        <v>1620</v>
      </c>
      <c r="B62" t="s">
        <v>256</v>
      </c>
    </row>
    <row r="63" spans="1:2" x14ac:dyDescent="0.25">
      <c r="A63">
        <v>1630</v>
      </c>
      <c r="B63" t="s">
        <v>256</v>
      </c>
    </row>
    <row r="64" spans="1:2" x14ac:dyDescent="0.25">
      <c r="A64">
        <v>1640</v>
      </c>
      <c r="B64" t="s">
        <v>256</v>
      </c>
    </row>
    <row r="65" spans="1:2" x14ac:dyDescent="0.25">
      <c r="A65">
        <v>1650</v>
      </c>
      <c r="B65" t="s">
        <v>256</v>
      </c>
    </row>
    <row r="66" spans="1:2" x14ac:dyDescent="0.25">
      <c r="A66">
        <v>1660</v>
      </c>
      <c r="B66" t="s">
        <v>256</v>
      </c>
    </row>
    <row r="67" spans="1:2" x14ac:dyDescent="0.25">
      <c r="A67">
        <v>1670</v>
      </c>
      <c r="B67" t="s">
        <v>256</v>
      </c>
    </row>
    <row r="68" spans="1:2" x14ac:dyDescent="0.25">
      <c r="A68">
        <v>1680</v>
      </c>
      <c r="B68" t="s">
        <v>256</v>
      </c>
    </row>
    <row r="69" spans="1:2" x14ac:dyDescent="0.25">
      <c r="A69">
        <v>1690</v>
      </c>
      <c r="B69" t="s">
        <v>256</v>
      </c>
    </row>
    <row r="70" spans="1:2" x14ac:dyDescent="0.25">
      <c r="A70">
        <v>1700</v>
      </c>
      <c r="B70" t="s">
        <v>256</v>
      </c>
    </row>
    <row r="71" spans="1:2" x14ac:dyDescent="0.25">
      <c r="A71">
        <v>1710</v>
      </c>
      <c r="B71" t="s">
        <v>256</v>
      </c>
    </row>
    <row r="72" spans="1:2" x14ac:dyDescent="0.25">
      <c r="A72">
        <v>1720</v>
      </c>
      <c r="B72" t="s">
        <v>256</v>
      </c>
    </row>
    <row r="73" spans="1:2" x14ac:dyDescent="0.25">
      <c r="A73">
        <v>1730</v>
      </c>
      <c r="B73" t="s">
        <v>256</v>
      </c>
    </row>
    <row r="74" spans="1:2" x14ac:dyDescent="0.25">
      <c r="A74">
        <v>1731</v>
      </c>
      <c r="B74" t="s">
        <v>256</v>
      </c>
    </row>
    <row r="75" spans="1:2" x14ac:dyDescent="0.25">
      <c r="A75">
        <v>1740</v>
      </c>
      <c r="B75" t="s">
        <v>256</v>
      </c>
    </row>
    <row r="76" spans="1:2" x14ac:dyDescent="0.25">
      <c r="A76">
        <v>1750</v>
      </c>
      <c r="B76" t="s">
        <v>256</v>
      </c>
    </row>
    <row r="77" spans="1:2" x14ac:dyDescent="0.25">
      <c r="A77">
        <v>1760</v>
      </c>
      <c r="B77" t="s">
        <v>256</v>
      </c>
    </row>
    <row r="78" spans="1:2" x14ac:dyDescent="0.25">
      <c r="A78">
        <v>1770</v>
      </c>
      <c r="B78" t="s">
        <v>256</v>
      </c>
    </row>
    <row r="79" spans="1:2" x14ac:dyDescent="0.25">
      <c r="A79">
        <v>1780</v>
      </c>
      <c r="B79" t="s">
        <v>256</v>
      </c>
    </row>
    <row r="80" spans="1:2" x14ac:dyDescent="0.25">
      <c r="A80">
        <v>1790</v>
      </c>
      <c r="B80" t="s">
        <v>256</v>
      </c>
    </row>
    <row r="81" spans="1:2" x14ac:dyDescent="0.25">
      <c r="A81">
        <v>1800</v>
      </c>
      <c r="B81" t="s">
        <v>256</v>
      </c>
    </row>
    <row r="82" spans="1:2" x14ac:dyDescent="0.25">
      <c r="A82">
        <v>1810</v>
      </c>
      <c r="B82" t="s">
        <v>256</v>
      </c>
    </row>
    <row r="83" spans="1:2" x14ac:dyDescent="0.25">
      <c r="A83">
        <v>1820</v>
      </c>
      <c r="B83" t="s">
        <v>256</v>
      </c>
    </row>
    <row r="84" spans="1:2" x14ac:dyDescent="0.25">
      <c r="A84">
        <v>1840</v>
      </c>
      <c r="B84" t="s">
        <v>256</v>
      </c>
    </row>
    <row r="85" spans="1:2" x14ac:dyDescent="0.25">
      <c r="A85">
        <v>1850</v>
      </c>
      <c r="B85" t="s">
        <v>256</v>
      </c>
    </row>
    <row r="86" spans="1:2" x14ac:dyDescent="0.25">
      <c r="A86">
        <v>1860</v>
      </c>
      <c r="B86" t="s">
        <v>256</v>
      </c>
    </row>
    <row r="87" spans="1:2" x14ac:dyDescent="0.25">
      <c r="A87">
        <v>1870</v>
      </c>
      <c r="B87" t="s">
        <v>256</v>
      </c>
    </row>
    <row r="88" spans="1:2" x14ac:dyDescent="0.25">
      <c r="A88">
        <v>1880</v>
      </c>
      <c r="B88" t="s">
        <v>256</v>
      </c>
    </row>
    <row r="89" spans="1:2" x14ac:dyDescent="0.25">
      <c r="A89">
        <v>1890</v>
      </c>
      <c r="B89" t="s">
        <v>256</v>
      </c>
    </row>
    <row r="90" spans="1:2" x14ac:dyDescent="0.25">
      <c r="A90">
        <v>1900</v>
      </c>
      <c r="B90" t="s">
        <v>256</v>
      </c>
    </row>
    <row r="91" spans="1:2" x14ac:dyDescent="0.25">
      <c r="A91">
        <v>1910</v>
      </c>
      <c r="B91" t="s">
        <v>256</v>
      </c>
    </row>
    <row r="92" spans="1:2" x14ac:dyDescent="0.25">
      <c r="A92">
        <v>1920</v>
      </c>
      <c r="B92" t="s">
        <v>256</v>
      </c>
    </row>
    <row r="93" spans="1:2" x14ac:dyDescent="0.25">
      <c r="A93">
        <v>1930</v>
      </c>
      <c r="B93" t="s">
        <v>256</v>
      </c>
    </row>
    <row r="94" spans="1:2" x14ac:dyDescent="0.25">
      <c r="A94">
        <v>1940</v>
      </c>
      <c r="B94" t="s">
        <v>256</v>
      </c>
    </row>
    <row r="95" spans="1:2" x14ac:dyDescent="0.25">
      <c r="A95">
        <v>1950</v>
      </c>
      <c r="B95" t="s">
        <v>256</v>
      </c>
    </row>
    <row r="96" spans="1:2" x14ac:dyDescent="0.25">
      <c r="A96">
        <v>1960</v>
      </c>
      <c r="B96" t="s">
        <v>256</v>
      </c>
    </row>
    <row r="97" spans="1:2" x14ac:dyDescent="0.25">
      <c r="A97">
        <v>1970</v>
      </c>
      <c r="B97" t="s">
        <v>256</v>
      </c>
    </row>
    <row r="98" spans="1:2" x14ac:dyDescent="0.25">
      <c r="A98">
        <v>1980</v>
      </c>
      <c r="B98" t="s">
        <v>256</v>
      </c>
    </row>
    <row r="99" spans="1:2" x14ac:dyDescent="0.25">
      <c r="A99">
        <v>1990</v>
      </c>
      <c r="B99" t="s">
        <v>256</v>
      </c>
    </row>
    <row r="100" spans="1:2" x14ac:dyDescent="0.25">
      <c r="A100">
        <v>2000</v>
      </c>
      <c r="B100" t="s">
        <v>256</v>
      </c>
    </row>
    <row r="101" spans="1:2" x14ac:dyDescent="0.25">
      <c r="A101">
        <v>2010</v>
      </c>
      <c r="B101" t="s">
        <v>256</v>
      </c>
    </row>
    <row r="102" spans="1:2" x14ac:dyDescent="0.25">
      <c r="A102">
        <v>2020</v>
      </c>
      <c r="B102" t="s">
        <v>256</v>
      </c>
    </row>
    <row r="103" spans="1:2" x14ac:dyDescent="0.25">
      <c r="A103">
        <v>2030</v>
      </c>
      <c r="B103" t="s">
        <v>256</v>
      </c>
    </row>
    <row r="104" spans="1:2" x14ac:dyDescent="0.25">
      <c r="A104">
        <v>2040</v>
      </c>
      <c r="B104" t="s">
        <v>256</v>
      </c>
    </row>
    <row r="105" spans="1:2" x14ac:dyDescent="0.25">
      <c r="A105">
        <v>2050</v>
      </c>
      <c r="B105" t="s">
        <v>256</v>
      </c>
    </row>
    <row r="106" spans="1:2" x14ac:dyDescent="0.25">
      <c r="A106">
        <v>2060</v>
      </c>
      <c r="B106" t="s">
        <v>256</v>
      </c>
    </row>
    <row r="107" spans="1:2" x14ac:dyDescent="0.25">
      <c r="A107">
        <v>2080</v>
      </c>
      <c r="B107" t="s">
        <v>256</v>
      </c>
    </row>
    <row r="108" spans="1:2" x14ac:dyDescent="0.25">
      <c r="A108">
        <v>11692</v>
      </c>
      <c r="B108" t="s">
        <v>257</v>
      </c>
    </row>
    <row r="109" spans="1:2" x14ac:dyDescent="0.25">
      <c r="A109">
        <v>13003</v>
      </c>
      <c r="B109" t="s">
        <v>257</v>
      </c>
    </row>
    <row r="110" spans="1:2" x14ac:dyDescent="0.25">
      <c r="A110">
        <v>13029</v>
      </c>
      <c r="B110" t="s">
        <v>257</v>
      </c>
    </row>
    <row r="111" spans="1:2" x14ac:dyDescent="0.25">
      <c r="A111">
        <v>13037</v>
      </c>
      <c r="B111" t="s">
        <v>257</v>
      </c>
    </row>
    <row r="112" spans="1:2" x14ac:dyDescent="0.25">
      <c r="A112">
        <v>13763</v>
      </c>
      <c r="B112" t="s">
        <v>257</v>
      </c>
    </row>
    <row r="113" spans="1:2" x14ac:dyDescent="0.25">
      <c r="A113">
        <v>21824</v>
      </c>
      <c r="B113" t="s">
        <v>257</v>
      </c>
    </row>
    <row r="114" spans="1:2" x14ac:dyDescent="0.25">
      <c r="A114">
        <v>51508</v>
      </c>
      <c r="B114" t="s">
        <v>257</v>
      </c>
    </row>
    <row r="115" spans="1:2" x14ac:dyDescent="0.25">
      <c r="A115">
        <v>55442</v>
      </c>
      <c r="B115" t="s">
        <v>258</v>
      </c>
    </row>
    <row r="116" spans="1:2" x14ac:dyDescent="0.25">
      <c r="A116">
        <v>55954</v>
      </c>
      <c r="B116" t="s">
        <v>258</v>
      </c>
    </row>
    <row r="117" spans="1:2" x14ac:dyDescent="0.25">
      <c r="A117">
        <v>80037</v>
      </c>
      <c r="B117" t="s">
        <v>258</v>
      </c>
    </row>
    <row r="118" spans="1:2" x14ac:dyDescent="0.25">
      <c r="A118">
        <v>100266</v>
      </c>
      <c r="B118" t="s">
        <v>259</v>
      </c>
    </row>
    <row r="119" spans="1:2" x14ac:dyDescent="0.25">
      <c r="A119">
        <v>100990</v>
      </c>
      <c r="B119" t="s">
        <v>259</v>
      </c>
    </row>
    <row r="120" spans="1:2" x14ac:dyDescent="0.25">
      <c r="A120">
        <v>101390</v>
      </c>
      <c r="B120" t="s">
        <v>259</v>
      </c>
    </row>
    <row r="121" spans="1:2" x14ac:dyDescent="0.25">
      <c r="A121">
        <v>101684</v>
      </c>
      <c r="B121" t="s">
        <v>258</v>
      </c>
    </row>
    <row r="122" spans="1:2" x14ac:dyDescent="0.25">
      <c r="A122">
        <v>111006</v>
      </c>
      <c r="B122" t="s">
        <v>260</v>
      </c>
    </row>
    <row r="123" spans="1:2" x14ac:dyDescent="0.25">
      <c r="A123">
        <v>111008</v>
      </c>
      <c r="B123" t="s">
        <v>260</v>
      </c>
    </row>
    <row r="124" spans="1:2" x14ac:dyDescent="0.25">
      <c r="A124">
        <v>111009</v>
      </c>
      <c r="B124" t="s">
        <v>260</v>
      </c>
    </row>
    <row r="125" spans="1:2" x14ac:dyDescent="0.25">
      <c r="A125">
        <v>111011</v>
      </c>
      <c r="B125" t="s">
        <v>260</v>
      </c>
    </row>
    <row r="126" spans="1:2" x14ac:dyDescent="0.25">
      <c r="A126">
        <v>111019</v>
      </c>
      <c r="B126" t="s">
        <v>260</v>
      </c>
    </row>
    <row r="127" spans="1:2" x14ac:dyDescent="0.25">
      <c r="A127">
        <v>113092</v>
      </c>
      <c r="B127" t="s">
        <v>258</v>
      </c>
    </row>
    <row r="128" spans="1:2" x14ac:dyDescent="0.25">
      <c r="A128">
        <v>116798</v>
      </c>
      <c r="B128" t="s">
        <v>258</v>
      </c>
    </row>
    <row r="129" spans="1:2" x14ac:dyDescent="0.25">
      <c r="A129">
        <v>120462</v>
      </c>
      <c r="B129" t="s">
        <v>257</v>
      </c>
    </row>
    <row r="130" spans="1:2" x14ac:dyDescent="0.25">
      <c r="A130">
        <v>121004</v>
      </c>
      <c r="B130" t="s">
        <v>260</v>
      </c>
    </row>
    <row r="131" spans="1:2" x14ac:dyDescent="0.25">
      <c r="A131">
        <v>121007</v>
      </c>
      <c r="B131" t="s">
        <v>260</v>
      </c>
    </row>
    <row r="132" spans="1:2" x14ac:dyDescent="0.25">
      <c r="A132">
        <v>121011</v>
      </c>
      <c r="B132" t="s">
        <v>260</v>
      </c>
    </row>
    <row r="133" spans="1:2" x14ac:dyDescent="0.25">
      <c r="A133">
        <v>121018</v>
      </c>
      <c r="B133" t="s">
        <v>260</v>
      </c>
    </row>
    <row r="134" spans="1:2" x14ac:dyDescent="0.25">
      <c r="A134">
        <v>121021</v>
      </c>
      <c r="B134" t="s">
        <v>260</v>
      </c>
    </row>
    <row r="135" spans="1:2" x14ac:dyDescent="0.25">
      <c r="A135">
        <v>121030</v>
      </c>
      <c r="B135" t="s">
        <v>260</v>
      </c>
    </row>
    <row r="136" spans="1:2" x14ac:dyDescent="0.25">
      <c r="A136">
        <v>121035</v>
      </c>
      <c r="B136" t="s">
        <v>260</v>
      </c>
    </row>
    <row r="137" spans="1:2" x14ac:dyDescent="0.25">
      <c r="A137">
        <v>125559</v>
      </c>
      <c r="B137" t="s">
        <v>258</v>
      </c>
    </row>
    <row r="138" spans="1:2" x14ac:dyDescent="0.25">
      <c r="A138">
        <v>130617</v>
      </c>
      <c r="B138" t="s">
        <v>257</v>
      </c>
    </row>
    <row r="139" spans="1:2" x14ac:dyDescent="0.25">
      <c r="A139">
        <v>131001</v>
      </c>
      <c r="B139" t="s">
        <v>260</v>
      </c>
    </row>
    <row r="140" spans="1:2" x14ac:dyDescent="0.25">
      <c r="A140">
        <v>131006</v>
      </c>
      <c r="B140" t="s">
        <v>260</v>
      </c>
    </row>
    <row r="141" spans="1:2" x14ac:dyDescent="0.25">
      <c r="A141">
        <v>131007</v>
      </c>
      <c r="B141" t="s">
        <v>260</v>
      </c>
    </row>
    <row r="142" spans="1:2" x14ac:dyDescent="0.25">
      <c r="A142">
        <v>131036</v>
      </c>
      <c r="B142" t="s">
        <v>260</v>
      </c>
    </row>
    <row r="143" spans="1:2" x14ac:dyDescent="0.25">
      <c r="A143">
        <v>131044</v>
      </c>
      <c r="B143" t="s">
        <v>260</v>
      </c>
    </row>
    <row r="144" spans="1:2" x14ac:dyDescent="0.25">
      <c r="A144">
        <v>131046</v>
      </c>
      <c r="B144" t="s">
        <v>260</v>
      </c>
    </row>
    <row r="145" spans="1:2" x14ac:dyDescent="0.25">
      <c r="A145">
        <v>131047</v>
      </c>
      <c r="B145" t="s">
        <v>260</v>
      </c>
    </row>
    <row r="146" spans="1:2" x14ac:dyDescent="0.25">
      <c r="A146">
        <v>131048</v>
      </c>
      <c r="B146" t="s">
        <v>260</v>
      </c>
    </row>
    <row r="147" spans="1:2" x14ac:dyDescent="0.25">
      <c r="A147">
        <v>131049</v>
      </c>
      <c r="B147" t="s">
        <v>260</v>
      </c>
    </row>
    <row r="148" spans="1:2" x14ac:dyDescent="0.25">
      <c r="A148">
        <v>131057</v>
      </c>
      <c r="B148" t="s">
        <v>260</v>
      </c>
    </row>
    <row r="149" spans="1:2" x14ac:dyDescent="0.25">
      <c r="A149">
        <v>131058</v>
      </c>
      <c r="B149" t="s">
        <v>260</v>
      </c>
    </row>
    <row r="150" spans="1:2" x14ac:dyDescent="0.25">
      <c r="A150">
        <v>131061</v>
      </c>
      <c r="B150" t="s">
        <v>260</v>
      </c>
    </row>
    <row r="151" spans="1:2" x14ac:dyDescent="0.25">
      <c r="A151">
        <v>131062</v>
      </c>
      <c r="B151" t="s">
        <v>260</v>
      </c>
    </row>
    <row r="152" spans="1:2" x14ac:dyDescent="0.25">
      <c r="A152">
        <v>131063</v>
      </c>
      <c r="B152" t="s">
        <v>260</v>
      </c>
    </row>
    <row r="153" spans="1:2" x14ac:dyDescent="0.25">
      <c r="A153">
        <v>131106</v>
      </c>
      <c r="B153" t="s">
        <v>260</v>
      </c>
    </row>
    <row r="154" spans="1:2" x14ac:dyDescent="0.25">
      <c r="A154">
        <v>132007</v>
      </c>
      <c r="B154" t="s">
        <v>260</v>
      </c>
    </row>
    <row r="155" spans="1:2" x14ac:dyDescent="0.25">
      <c r="A155">
        <v>132012</v>
      </c>
      <c r="B155" t="s">
        <v>260</v>
      </c>
    </row>
    <row r="156" spans="1:2" x14ac:dyDescent="0.25">
      <c r="A156">
        <v>132062</v>
      </c>
      <c r="B156" t="s">
        <v>260</v>
      </c>
    </row>
    <row r="157" spans="1:2" x14ac:dyDescent="0.25">
      <c r="A157">
        <v>132078</v>
      </c>
      <c r="B157" t="s">
        <v>260</v>
      </c>
    </row>
    <row r="158" spans="1:2" x14ac:dyDescent="0.25">
      <c r="A158">
        <v>136150</v>
      </c>
      <c r="B158" t="s">
        <v>259</v>
      </c>
    </row>
    <row r="159" spans="1:2" x14ac:dyDescent="0.25">
      <c r="A159">
        <v>151002</v>
      </c>
      <c r="B159" t="s">
        <v>260</v>
      </c>
    </row>
    <row r="160" spans="1:2" x14ac:dyDescent="0.25">
      <c r="A160">
        <v>151005</v>
      </c>
      <c r="B160" t="s">
        <v>260</v>
      </c>
    </row>
    <row r="161" spans="1:2" x14ac:dyDescent="0.25">
      <c r="A161">
        <v>151009</v>
      </c>
      <c r="B161" t="s">
        <v>260</v>
      </c>
    </row>
    <row r="162" spans="1:2" x14ac:dyDescent="0.25">
      <c r="A162">
        <v>158683</v>
      </c>
      <c r="B162" t="s">
        <v>257</v>
      </c>
    </row>
    <row r="163" spans="1:2" x14ac:dyDescent="0.25">
      <c r="A163">
        <v>160366</v>
      </c>
      <c r="B163" t="s">
        <v>257</v>
      </c>
    </row>
    <row r="164" spans="1:2" x14ac:dyDescent="0.25">
      <c r="A164">
        <v>161653</v>
      </c>
      <c r="B164" t="s">
        <v>257</v>
      </c>
    </row>
    <row r="165" spans="1:2" x14ac:dyDescent="0.25">
      <c r="A165">
        <v>162818</v>
      </c>
      <c r="B165" t="s">
        <v>258</v>
      </c>
    </row>
    <row r="166" spans="1:2" x14ac:dyDescent="0.25">
      <c r="A166">
        <v>173450</v>
      </c>
      <c r="B166" t="s">
        <v>259</v>
      </c>
    </row>
    <row r="167" spans="1:2" x14ac:dyDescent="0.25">
      <c r="A167">
        <v>175240</v>
      </c>
      <c r="B167" t="s">
        <v>257</v>
      </c>
    </row>
    <row r="168" spans="1:2" x14ac:dyDescent="0.25">
      <c r="A168">
        <v>179762</v>
      </c>
      <c r="B168" t="s">
        <v>257</v>
      </c>
    </row>
    <row r="169" spans="1:2" x14ac:dyDescent="0.25">
      <c r="A169">
        <v>179788</v>
      </c>
      <c r="B169" t="s">
        <v>257</v>
      </c>
    </row>
    <row r="170" spans="1:2" x14ac:dyDescent="0.25">
      <c r="A170">
        <v>181438</v>
      </c>
      <c r="B170" t="s">
        <v>259</v>
      </c>
    </row>
    <row r="171" spans="1:2" x14ac:dyDescent="0.25">
      <c r="A171">
        <v>183103</v>
      </c>
      <c r="B171" t="s">
        <v>259</v>
      </c>
    </row>
    <row r="172" spans="1:2" x14ac:dyDescent="0.25">
      <c r="A172">
        <v>189133</v>
      </c>
      <c r="B172" t="s">
        <v>257</v>
      </c>
    </row>
    <row r="173" spans="1:2" x14ac:dyDescent="0.25">
      <c r="A173">
        <v>191766</v>
      </c>
      <c r="B173" t="s">
        <v>257</v>
      </c>
    </row>
    <row r="174" spans="1:2" x14ac:dyDescent="0.25">
      <c r="A174">
        <v>192508</v>
      </c>
      <c r="B174" t="s">
        <v>257</v>
      </c>
    </row>
    <row r="175" spans="1:2" x14ac:dyDescent="0.25">
      <c r="A175">
        <v>192703</v>
      </c>
      <c r="B175" t="s">
        <v>257</v>
      </c>
    </row>
    <row r="176" spans="1:2" x14ac:dyDescent="0.25">
      <c r="A176">
        <v>196365</v>
      </c>
      <c r="B176" t="s">
        <v>257</v>
      </c>
    </row>
    <row r="177" spans="1:2" x14ac:dyDescent="0.25">
      <c r="A177">
        <v>196489</v>
      </c>
      <c r="B177" t="s">
        <v>258</v>
      </c>
    </row>
    <row r="178" spans="1:2" x14ac:dyDescent="0.25">
      <c r="A178">
        <v>196661</v>
      </c>
      <c r="B178" t="s">
        <v>257</v>
      </c>
    </row>
    <row r="179" spans="1:2" x14ac:dyDescent="0.25">
      <c r="A179">
        <v>196686</v>
      </c>
      <c r="B179" t="s">
        <v>259</v>
      </c>
    </row>
    <row r="180" spans="1:2" x14ac:dyDescent="0.25">
      <c r="A180">
        <v>200669</v>
      </c>
      <c r="B180" t="s">
        <v>259</v>
      </c>
    </row>
    <row r="181" spans="1:2" x14ac:dyDescent="0.25">
      <c r="A181">
        <v>200773</v>
      </c>
      <c r="B181" t="s">
        <v>257</v>
      </c>
    </row>
    <row r="182" spans="1:2" x14ac:dyDescent="0.25">
      <c r="A182">
        <v>200913</v>
      </c>
      <c r="B182" t="s">
        <v>258</v>
      </c>
    </row>
    <row r="183" spans="1:2" x14ac:dyDescent="0.25">
      <c r="A183">
        <v>200933</v>
      </c>
      <c r="B183" t="s">
        <v>258</v>
      </c>
    </row>
    <row r="184" spans="1:2" x14ac:dyDescent="0.25">
      <c r="A184">
        <v>201798</v>
      </c>
      <c r="B184" t="s">
        <v>258</v>
      </c>
    </row>
    <row r="185" spans="1:2" x14ac:dyDescent="0.25">
      <c r="A185">
        <v>202411</v>
      </c>
      <c r="B185" t="s">
        <v>257</v>
      </c>
    </row>
    <row r="186" spans="1:2" x14ac:dyDescent="0.25">
      <c r="A186">
        <v>203355</v>
      </c>
      <c r="B186" t="s">
        <v>257</v>
      </c>
    </row>
    <row r="187" spans="1:2" x14ac:dyDescent="0.25">
      <c r="A187">
        <v>203905</v>
      </c>
      <c r="B187" t="s">
        <v>257</v>
      </c>
    </row>
    <row r="188" spans="1:2" x14ac:dyDescent="0.25">
      <c r="A188">
        <v>204457</v>
      </c>
      <c r="B188" t="s">
        <v>257</v>
      </c>
    </row>
    <row r="189" spans="1:2" x14ac:dyDescent="0.25">
      <c r="A189">
        <v>204591</v>
      </c>
      <c r="B189" t="s">
        <v>258</v>
      </c>
    </row>
    <row r="190" spans="1:2" x14ac:dyDescent="0.25">
      <c r="A190">
        <v>204775</v>
      </c>
      <c r="B190" t="s">
        <v>257</v>
      </c>
    </row>
    <row r="191" spans="1:2" x14ac:dyDescent="0.25">
      <c r="A191">
        <v>204776</v>
      </c>
      <c r="B191" t="s">
        <v>257</v>
      </c>
    </row>
    <row r="192" spans="1:2" x14ac:dyDescent="0.25">
      <c r="A192">
        <v>204894</v>
      </c>
      <c r="B192" t="s">
        <v>258</v>
      </c>
    </row>
    <row r="193" spans="1:2" x14ac:dyDescent="0.25">
      <c r="A193">
        <v>204940</v>
      </c>
      <c r="B193" t="s">
        <v>259</v>
      </c>
    </row>
    <row r="194" spans="1:2" x14ac:dyDescent="0.25">
      <c r="A194">
        <v>206354</v>
      </c>
      <c r="B194" t="s">
        <v>257</v>
      </c>
    </row>
    <row r="195" spans="1:2" x14ac:dyDescent="0.25">
      <c r="A195">
        <v>208526</v>
      </c>
      <c r="B195" t="s">
        <v>258</v>
      </c>
    </row>
    <row r="196" spans="1:2" x14ac:dyDescent="0.25">
      <c r="A196">
        <v>208547</v>
      </c>
      <c r="B196" t="s">
        <v>258</v>
      </c>
    </row>
    <row r="197" spans="1:2" x14ac:dyDescent="0.25">
      <c r="A197">
        <v>208549</v>
      </c>
      <c r="B197" t="s">
        <v>259</v>
      </c>
    </row>
    <row r="198" spans="1:2" x14ac:dyDescent="0.25">
      <c r="A198">
        <v>208938</v>
      </c>
      <c r="B198" t="s">
        <v>258</v>
      </c>
    </row>
    <row r="199" spans="1:2" x14ac:dyDescent="0.25">
      <c r="A199">
        <v>209365</v>
      </c>
      <c r="B199" t="s">
        <v>257</v>
      </c>
    </row>
    <row r="200" spans="1:2" x14ac:dyDescent="0.25">
      <c r="A200">
        <v>212917</v>
      </c>
      <c r="B200" t="s">
        <v>257</v>
      </c>
    </row>
    <row r="201" spans="1:2" x14ac:dyDescent="0.25">
      <c r="A201">
        <v>213614</v>
      </c>
      <c r="B201" t="s">
        <v>257</v>
      </c>
    </row>
    <row r="202" spans="1:2" x14ac:dyDescent="0.25">
      <c r="A202">
        <v>215350</v>
      </c>
      <c r="B202" t="s">
        <v>257</v>
      </c>
    </row>
    <row r="203" spans="1:2" x14ac:dyDescent="0.25">
      <c r="A203">
        <v>215652</v>
      </c>
      <c r="B203" t="s">
        <v>258</v>
      </c>
    </row>
    <row r="204" spans="1:2" x14ac:dyDescent="0.25">
      <c r="A204">
        <v>215773</v>
      </c>
      <c r="B204" t="s">
        <v>257</v>
      </c>
    </row>
    <row r="205" spans="1:2" x14ac:dyDescent="0.25">
      <c r="A205">
        <v>215959</v>
      </c>
      <c r="B205" t="s">
        <v>259</v>
      </c>
    </row>
    <row r="206" spans="1:2" x14ac:dyDescent="0.25">
      <c r="A206">
        <v>216836</v>
      </c>
      <c r="B206" t="s">
        <v>257</v>
      </c>
    </row>
    <row r="207" spans="1:2" x14ac:dyDescent="0.25">
      <c r="A207">
        <v>217050</v>
      </c>
      <c r="B207" t="s">
        <v>258</v>
      </c>
    </row>
    <row r="208" spans="1:2" x14ac:dyDescent="0.25">
      <c r="A208">
        <v>217227</v>
      </c>
      <c r="B208" t="s">
        <v>259</v>
      </c>
    </row>
    <row r="209" spans="1:2" x14ac:dyDescent="0.25">
      <c r="A209">
        <v>217411</v>
      </c>
      <c r="B209" t="s">
        <v>259</v>
      </c>
    </row>
    <row r="210" spans="1:2" x14ac:dyDescent="0.25">
      <c r="A210">
        <v>218020</v>
      </c>
      <c r="B210" t="s">
        <v>259</v>
      </c>
    </row>
    <row r="211" spans="1:2" x14ac:dyDescent="0.25">
      <c r="A211">
        <v>218022</v>
      </c>
      <c r="B211" t="s">
        <v>259</v>
      </c>
    </row>
    <row r="212" spans="1:2" x14ac:dyDescent="0.25">
      <c r="A212">
        <v>218046</v>
      </c>
      <c r="B212" t="s">
        <v>259</v>
      </c>
    </row>
    <row r="213" spans="1:2" x14ac:dyDescent="0.25">
      <c r="A213">
        <v>221197</v>
      </c>
      <c r="B213" t="s">
        <v>258</v>
      </c>
    </row>
    <row r="214" spans="1:2" x14ac:dyDescent="0.25">
      <c r="A214">
        <v>221271</v>
      </c>
      <c r="B214" t="s">
        <v>259</v>
      </c>
    </row>
    <row r="215" spans="1:2" x14ac:dyDescent="0.25">
      <c r="A215">
        <v>222822</v>
      </c>
      <c r="B215" t="s">
        <v>257</v>
      </c>
    </row>
    <row r="216" spans="1:2" x14ac:dyDescent="0.25">
      <c r="A216">
        <v>222823</v>
      </c>
      <c r="B216" t="s">
        <v>257</v>
      </c>
    </row>
    <row r="217" spans="1:2" x14ac:dyDescent="0.25">
      <c r="A217">
        <v>225065</v>
      </c>
      <c r="B217" t="s">
        <v>258</v>
      </c>
    </row>
    <row r="218" spans="1:2" x14ac:dyDescent="0.25">
      <c r="A218">
        <v>229938</v>
      </c>
      <c r="B218" t="s">
        <v>259</v>
      </c>
    </row>
    <row r="219" spans="1:2" x14ac:dyDescent="0.25">
      <c r="A219">
        <v>233592</v>
      </c>
      <c r="B219" t="s">
        <v>259</v>
      </c>
    </row>
    <row r="220" spans="1:2" x14ac:dyDescent="0.25">
      <c r="A220">
        <v>233593</v>
      </c>
      <c r="B220" t="s">
        <v>259</v>
      </c>
    </row>
    <row r="221" spans="1:2" x14ac:dyDescent="0.25">
      <c r="A221">
        <v>237648</v>
      </c>
      <c r="B221" t="s">
        <v>258</v>
      </c>
    </row>
    <row r="222" spans="1:2" x14ac:dyDescent="0.25">
      <c r="A222">
        <v>237958</v>
      </c>
      <c r="B222" t="s">
        <v>257</v>
      </c>
    </row>
    <row r="223" spans="1:2" x14ac:dyDescent="0.25">
      <c r="A223">
        <v>241554</v>
      </c>
      <c r="B223" t="s">
        <v>258</v>
      </c>
    </row>
    <row r="224" spans="1:2" x14ac:dyDescent="0.25">
      <c r="A224">
        <v>242835</v>
      </c>
      <c r="B224" t="s">
        <v>258</v>
      </c>
    </row>
    <row r="225" spans="1:2" x14ac:dyDescent="0.25">
      <c r="A225">
        <v>242844</v>
      </c>
      <c r="B225" t="s">
        <v>258</v>
      </c>
    </row>
    <row r="226" spans="1:2" x14ac:dyDescent="0.25">
      <c r="A226">
        <v>242846</v>
      </c>
      <c r="B226" t="s">
        <v>258</v>
      </c>
    </row>
    <row r="227" spans="1:2" x14ac:dyDescent="0.25">
      <c r="A227">
        <v>242882</v>
      </c>
      <c r="B227" t="s">
        <v>258</v>
      </c>
    </row>
    <row r="228" spans="1:2" x14ac:dyDescent="0.25">
      <c r="A228">
        <v>242886</v>
      </c>
      <c r="B228" t="s">
        <v>258</v>
      </c>
    </row>
    <row r="229" spans="1:2" x14ac:dyDescent="0.25">
      <c r="A229">
        <v>243400</v>
      </c>
      <c r="B229" t="s">
        <v>258</v>
      </c>
    </row>
    <row r="230" spans="1:2" x14ac:dyDescent="0.25">
      <c r="A230">
        <v>244287</v>
      </c>
      <c r="B230" t="s">
        <v>259</v>
      </c>
    </row>
    <row r="231" spans="1:2" x14ac:dyDescent="0.25">
      <c r="A231">
        <v>244572</v>
      </c>
      <c r="B231" t="s">
        <v>259</v>
      </c>
    </row>
    <row r="232" spans="1:2" x14ac:dyDescent="0.25">
      <c r="A232">
        <v>244892</v>
      </c>
      <c r="B232" t="s">
        <v>258</v>
      </c>
    </row>
    <row r="233" spans="1:2" x14ac:dyDescent="0.25">
      <c r="A233">
        <v>245055</v>
      </c>
      <c r="B233" t="s">
        <v>259</v>
      </c>
    </row>
    <row r="234" spans="1:2" x14ac:dyDescent="0.25">
      <c r="A234">
        <v>245087</v>
      </c>
      <c r="B234" t="s">
        <v>259</v>
      </c>
    </row>
    <row r="235" spans="1:2" x14ac:dyDescent="0.25">
      <c r="A235">
        <v>245199</v>
      </c>
      <c r="B235" t="s">
        <v>259</v>
      </c>
    </row>
    <row r="236" spans="1:2" x14ac:dyDescent="0.25">
      <c r="A236">
        <v>245259</v>
      </c>
      <c r="B236" t="s">
        <v>259</v>
      </c>
    </row>
    <row r="237" spans="1:2" x14ac:dyDescent="0.25">
      <c r="A237">
        <v>247493</v>
      </c>
      <c r="B237" t="s">
        <v>257</v>
      </c>
    </row>
    <row r="238" spans="1:2" x14ac:dyDescent="0.25">
      <c r="A238">
        <v>247597</v>
      </c>
      <c r="B238" t="s">
        <v>259</v>
      </c>
    </row>
    <row r="239" spans="1:2" x14ac:dyDescent="0.25">
      <c r="A239">
        <v>247654</v>
      </c>
      <c r="B239" t="s">
        <v>259</v>
      </c>
    </row>
    <row r="240" spans="1:2" x14ac:dyDescent="0.25">
      <c r="A240">
        <v>248348</v>
      </c>
      <c r="B240" t="s">
        <v>259</v>
      </c>
    </row>
    <row r="241" spans="1:2" x14ac:dyDescent="0.25">
      <c r="A241">
        <v>248594</v>
      </c>
      <c r="B241" t="s">
        <v>259</v>
      </c>
    </row>
    <row r="242" spans="1:2" x14ac:dyDescent="0.25">
      <c r="A242">
        <v>248622</v>
      </c>
      <c r="B242" t="s">
        <v>257</v>
      </c>
    </row>
    <row r="243" spans="1:2" x14ac:dyDescent="0.25">
      <c r="A243">
        <v>248807</v>
      </c>
      <c r="B243" t="s">
        <v>258</v>
      </c>
    </row>
    <row r="244" spans="1:2" x14ac:dyDescent="0.25">
      <c r="A244">
        <v>249331</v>
      </c>
      <c r="B244" t="s">
        <v>258</v>
      </c>
    </row>
    <row r="245" spans="1:2" x14ac:dyDescent="0.25">
      <c r="A245">
        <v>249488</v>
      </c>
      <c r="B245" t="s">
        <v>258</v>
      </c>
    </row>
    <row r="246" spans="1:2" x14ac:dyDescent="0.25">
      <c r="A246">
        <v>249563</v>
      </c>
      <c r="B246" t="s">
        <v>258</v>
      </c>
    </row>
    <row r="247" spans="1:2" x14ac:dyDescent="0.25">
      <c r="A247">
        <v>249564</v>
      </c>
      <c r="B247" t="s">
        <v>258</v>
      </c>
    </row>
    <row r="248" spans="1:2" x14ac:dyDescent="0.25">
      <c r="A248">
        <v>249696</v>
      </c>
      <c r="B248" t="s">
        <v>258</v>
      </c>
    </row>
    <row r="249" spans="1:2" x14ac:dyDescent="0.25">
      <c r="A249">
        <v>250418</v>
      </c>
      <c r="B249" t="s">
        <v>257</v>
      </c>
    </row>
    <row r="250" spans="1:2" x14ac:dyDescent="0.25">
      <c r="A250">
        <v>250543</v>
      </c>
      <c r="B250" t="s">
        <v>257</v>
      </c>
    </row>
    <row r="251" spans="1:2" x14ac:dyDescent="0.25">
      <c r="A251">
        <v>250665</v>
      </c>
      <c r="B251" t="s">
        <v>257</v>
      </c>
    </row>
    <row r="252" spans="1:2" x14ac:dyDescent="0.25">
      <c r="A252">
        <v>251931</v>
      </c>
      <c r="B252" t="s">
        <v>257</v>
      </c>
    </row>
    <row r="253" spans="1:2" x14ac:dyDescent="0.25">
      <c r="A253">
        <v>251932</v>
      </c>
      <c r="B253" t="s">
        <v>257</v>
      </c>
    </row>
    <row r="254" spans="1:2" x14ac:dyDescent="0.25">
      <c r="A254">
        <v>252900</v>
      </c>
      <c r="B254" t="s">
        <v>257</v>
      </c>
    </row>
    <row r="255" spans="1:2" x14ac:dyDescent="0.25">
      <c r="A255">
        <v>255307</v>
      </c>
      <c r="B255" t="s">
        <v>257</v>
      </c>
    </row>
    <row r="256" spans="1:2" x14ac:dyDescent="0.25">
      <c r="A256">
        <v>255594</v>
      </c>
      <c r="B256" t="s">
        <v>257</v>
      </c>
    </row>
    <row r="257" spans="1:2" x14ac:dyDescent="0.25">
      <c r="A257">
        <v>255692</v>
      </c>
      <c r="B257" t="s">
        <v>257</v>
      </c>
    </row>
    <row r="258" spans="1:2" x14ac:dyDescent="0.25">
      <c r="A258">
        <v>257278</v>
      </c>
      <c r="B258" t="s">
        <v>258</v>
      </c>
    </row>
    <row r="259" spans="1:2" x14ac:dyDescent="0.25">
      <c r="A259">
        <v>257303</v>
      </c>
      <c r="B259" t="s">
        <v>258</v>
      </c>
    </row>
    <row r="260" spans="1:2" x14ac:dyDescent="0.25">
      <c r="A260">
        <v>257353</v>
      </c>
      <c r="B260" t="s">
        <v>258</v>
      </c>
    </row>
    <row r="261" spans="1:2" x14ac:dyDescent="0.25">
      <c r="A261">
        <v>257752</v>
      </c>
      <c r="B261" t="s">
        <v>258</v>
      </c>
    </row>
    <row r="262" spans="1:2" x14ac:dyDescent="0.25">
      <c r="A262">
        <v>258004</v>
      </c>
      <c r="B262" t="s">
        <v>259</v>
      </c>
    </row>
    <row r="263" spans="1:2" x14ac:dyDescent="0.25">
      <c r="A263">
        <v>265979</v>
      </c>
      <c r="B263" t="s">
        <v>257</v>
      </c>
    </row>
    <row r="264" spans="1:2" x14ac:dyDescent="0.25">
      <c r="A264">
        <v>272708</v>
      </c>
      <c r="B264" t="s">
        <v>259</v>
      </c>
    </row>
    <row r="265" spans="1:2" x14ac:dyDescent="0.25">
      <c r="A265">
        <v>279620</v>
      </c>
      <c r="B265" t="s">
        <v>259</v>
      </c>
    </row>
    <row r="266" spans="1:2" x14ac:dyDescent="0.25">
      <c r="A266">
        <v>292417</v>
      </c>
      <c r="B266" t="s">
        <v>259</v>
      </c>
    </row>
    <row r="267" spans="1:2" x14ac:dyDescent="0.25">
      <c r="A267">
        <v>300032</v>
      </c>
      <c r="B267" t="s">
        <v>257</v>
      </c>
    </row>
    <row r="268" spans="1:2" x14ac:dyDescent="0.25">
      <c r="A268">
        <v>300050</v>
      </c>
      <c r="B268" t="s">
        <v>258</v>
      </c>
    </row>
    <row r="269" spans="1:2" x14ac:dyDescent="0.25">
      <c r="A269">
        <v>300078</v>
      </c>
      <c r="B269" t="s">
        <v>259</v>
      </c>
    </row>
    <row r="270" spans="1:2" x14ac:dyDescent="0.25">
      <c r="A270">
        <v>300079</v>
      </c>
      <c r="B270" t="s">
        <v>259</v>
      </c>
    </row>
    <row r="271" spans="1:2" x14ac:dyDescent="0.25">
      <c r="A271">
        <v>300084</v>
      </c>
      <c r="B271" t="s">
        <v>259</v>
      </c>
    </row>
    <row r="272" spans="1:2" x14ac:dyDescent="0.25">
      <c r="A272">
        <v>300130</v>
      </c>
      <c r="B272" t="s">
        <v>257</v>
      </c>
    </row>
    <row r="273" spans="1:2" x14ac:dyDescent="0.25">
      <c r="A273">
        <v>300172</v>
      </c>
      <c r="B273" t="s">
        <v>257</v>
      </c>
    </row>
    <row r="274" spans="1:2" x14ac:dyDescent="0.25">
      <c r="A274">
        <v>300209</v>
      </c>
      <c r="B274" t="s">
        <v>257</v>
      </c>
    </row>
    <row r="275" spans="1:2" x14ac:dyDescent="0.25">
      <c r="A275">
        <v>300250</v>
      </c>
      <c r="B275" t="s">
        <v>259</v>
      </c>
    </row>
    <row r="276" spans="1:2" x14ac:dyDescent="0.25">
      <c r="A276">
        <v>300276</v>
      </c>
      <c r="B276" t="s">
        <v>257</v>
      </c>
    </row>
    <row r="277" spans="1:2" x14ac:dyDescent="0.25">
      <c r="A277">
        <v>300297</v>
      </c>
      <c r="B277" t="s">
        <v>257</v>
      </c>
    </row>
    <row r="278" spans="1:2" x14ac:dyDescent="0.25">
      <c r="A278">
        <v>300314</v>
      </c>
      <c r="B278" t="s">
        <v>257</v>
      </c>
    </row>
    <row r="279" spans="1:2" x14ac:dyDescent="0.25">
      <c r="A279">
        <v>300318</v>
      </c>
      <c r="B279" t="s">
        <v>257</v>
      </c>
    </row>
    <row r="280" spans="1:2" x14ac:dyDescent="0.25">
      <c r="A280">
        <v>300319</v>
      </c>
      <c r="B280" t="s">
        <v>257</v>
      </c>
    </row>
    <row r="281" spans="1:2" x14ac:dyDescent="0.25">
      <c r="A281">
        <v>300322</v>
      </c>
      <c r="B281" t="s">
        <v>257</v>
      </c>
    </row>
    <row r="282" spans="1:2" x14ac:dyDescent="0.25">
      <c r="A282">
        <v>300323</v>
      </c>
      <c r="B282" t="s">
        <v>259</v>
      </c>
    </row>
    <row r="283" spans="1:2" x14ac:dyDescent="0.25">
      <c r="A283">
        <v>300334</v>
      </c>
      <c r="B283" t="s">
        <v>259</v>
      </c>
    </row>
    <row r="284" spans="1:2" x14ac:dyDescent="0.25">
      <c r="A284">
        <v>300349</v>
      </c>
      <c r="B284" t="s">
        <v>259</v>
      </c>
    </row>
    <row r="285" spans="1:2" x14ac:dyDescent="0.25">
      <c r="A285">
        <v>300375</v>
      </c>
      <c r="B285" t="s">
        <v>257</v>
      </c>
    </row>
    <row r="286" spans="1:2" x14ac:dyDescent="0.25">
      <c r="A286">
        <v>300377</v>
      </c>
      <c r="B286" t="s">
        <v>257</v>
      </c>
    </row>
    <row r="287" spans="1:2" x14ac:dyDescent="0.25">
      <c r="A287">
        <v>300397</v>
      </c>
      <c r="B287" t="s">
        <v>257</v>
      </c>
    </row>
    <row r="288" spans="1:2" x14ac:dyDescent="0.25">
      <c r="A288">
        <v>300399</v>
      </c>
      <c r="B288" t="s">
        <v>257</v>
      </c>
    </row>
    <row r="289" spans="1:2" x14ac:dyDescent="0.25">
      <c r="A289">
        <v>300400</v>
      </c>
      <c r="B289" t="s">
        <v>257</v>
      </c>
    </row>
    <row r="290" spans="1:2" x14ac:dyDescent="0.25">
      <c r="A290">
        <v>300412</v>
      </c>
      <c r="B290" t="s">
        <v>259</v>
      </c>
    </row>
    <row r="291" spans="1:2" x14ac:dyDescent="0.25">
      <c r="A291">
        <v>300429</v>
      </c>
      <c r="B291" t="s">
        <v>259</v>
      </c>
    </row>
    <row r="292" spans="1:2" x14ac:dyDescent="0.25">
      <c r="A292">
        <v>300441</v>
      </c>
      <c r="B292" t="s">
        <v>259</v>
      </c>
    </row>
    <row r="293" spans="1:2" x14ac:dyDescent="0.25">
      <c r="A293">
        <v>300445</v>
      </c>
      <c r="B293" t="s">
        <v>258</v>
      </c>
    </row>
    <row r="294" spans="1:2" x14ac:dyDescent="0.25">
      <c r="A294">
        <v>300461</v>
      </c>
      <c r="B294" t="s">
        <v>257</v>
      </c>
    </row>
    <row r="295" spans="1:2" x14ac:dyDescent="0.25">
      <c r="A295">
        <v>300474</v>
      </c>
      <c r="B295" t="s">
        <v>258</v>
      </c>
    </row>
    <row r="296" spans="1:2" x14ac:dyDescent="0.25">
      <c r="A296">
        <v>300491</v>
      </c>
      <c r="B296" t="s">
        <v>259</v>
      </c>
    </row>
    <row r="297" spans="1:2" x14ac:dyDescent="0.25">
      <c r="A297">
        <v>300508</v>
      </c>
      <c r="B297" t="s">
        <v>257</v>
      </c>
    </row>
    <row r="298" spans="1:2" x14ac:dyDescent="0.25">
      <c r="A298">
        <v>300516</v>
      </c>
      <c r="B298" t="s">
        <v>257</v>
      </c>
    </row>
    <row r="299" spans="1:2" x14ac:dyDescent="0.25">
      <c r="A299">
        <v>300519</v>
      </c>
      <c r="B299" t="s">
        <v>257</v>
      </c>
    </row>
    <row r="300" spans="1:2" x14ac:dyDescent="0.25">
      <c r="A300">
        <v>300530</v>
      </c>
      <c r="B300" t="s">
        <v>257</v>
      </c>
    </row>
    <row r="301" spans="1:2" x14ac:dyDescent="0.25">
      <c r="A301">
        <v>300531</v>
      </c>
      <c r="B301" t="s">
        <v>257</v>
      </c>
    </row>
    <row r="302" spans="1:2" x14ac:dyDescent="0.25">
      <c r="A302">
        <v>300537</v>
      </c>
      <c r="B302" t="s">
        <v>259</v>
      </c>
    </row>
    <row r="303" spans="1:2" x14ac:dyDescent="0.25">
      <c r="A303">
        <v>300546</v>
      </c>
      <c r="B303" t="s">
        <v>257</v>
      </c>
    </row>
    <row r="304" spans="1:2" x14ac:dyDescent="0.25">
      <c r="A304">
        <v>300613</v>
      </c>
      <c r="B304" t="s">
        <v>259</v>
      </c>
    </row>
    <row r="305" spans="1:2" x14ac:dyDescent="0.25">
      <c r="A305">
        <v>300628</v>
      </c>
      <c r="B305" t="s">
        <v>259</v>
      </c>
    </row>
    <row r="306" spans="1:2" x14ac:dyDescent="0.25">
      <c r="A306">
        <v>300631</v>
      </c>
      <c r="B306" t="s">
        <v>258</v>
      </c>
    </row>
    <row r="307" spans="1:2" x14ac:dyDescent="0.25">
      <c r="A307">
        <v>300638</v>
      </c>
      <c r="B307" t="s">
        <v>257</v>
      </c>
    </row>
    <row r="308" spans="1:2" x14ac:dyDescent="0.25">
      <c r="A308">
        <v>300650</v>
      </c>
      <c r="B308" t="s">
        <v>258</v>
      </c>
    </row>
    <row r="309" spans="1:2" x14ac:dyDescent="0.25">
      <c r="A309">
        <v>300651</v>
      </c>
      <c r="B309" t="s">
        <v>258</v>
      </c>
    </row>
    <row r="310" spans="1:2" x14ac:dyDescent="0.25">
      <c r="A310">
        <v>300690</v>
      </c>
      <c r="B310" t="s">
        <v>258</v>
      </c>
    </row>
    <row r="311" spans="1:2" x14ac:dyDescent="0.25">
      <c r="A311">
        <v>300696</v>
      </c>
      <c r="B311" t="s">
        <v>259</v>
      </c>
    </row>
    <row r="312" spans="1:2" x14ac:dyDescent="0.25">
      <c r="A312">
        <v>300714</v>
      </c>
      <c r="B312" t="s">
        <v>257</v>
      </c>
    </row>
    <row r="313" spans="1:2" x14ac:dyDescent="0.25">
      <c r="A313">
        <v>300718</v>
      </c>
      <c r="B313" t="s">
        <v>258</v>
      </c>
    </row>
    <row r="314" spans="1:2" x14ac:dyDescent="0.25">
      <c r="A314">
        <v>300734</v>
      </c>
      <c r="B314" t="s">
        <v>257</v>
      </c>
    </row>
    <row r="315" spans="1:2" x14ac:dyDescent="0.25">
      <c r="A315">
        <v>300745</v>
      </c>
      <c r="B315" t="s">
        <v>259</v>
      </c>
    </row>
    <row r="316" spans="1:2" x14ac:dyDescent="0.25">
      <c r="A316">
        <v>300760</v>
      </c>
      <c r="B316" t="s">
        <v>259</v>
      </c>
    </row>
    <row r="317" spans="1:2" x14ac:dyDescent="0.25">
      <c r="A317">
        <v>300761</v>
      </c>
      <c r="B317" t="s">
        <v>259</v>
      </c>
    </row>
    <row r="318" spans="1:2" x14ac:dyDescent="0.25">
      <c r="A318">
        <v>300764</v>
      </c>
      <c r="B318" t="s">
        <v>257</v>
      </c>
    </row>
    <row r="319" spans="1:2" x14ac:dyDescent="0.25">
      <c r="A319">
        <v>300765</v>
      </c>
      <c r="B319" t="s">
        <v>257</v>
      </c>
    </row>
    <row r="320" spans="1:2" x14ac:dyDescent="0.25">
      <c r="A320">
        <v>300766</v>
      </c>
      <c r="B320" t="s">
        <v>257</v>
      </c>
    </row>
    <row r="321" spans="1:2" x14ac:dyDescent="0.25">
      <c r="A321">
        <v>300773</v>
      </c>
      <c r="B321" t="s">
        <v>258</v>
      </c>
    </row>
    <row r="322" spans="1:2" x14ac:dyDescent="0.25">
      <c r="A322">
        <v>300782</v>
      </c>
      <c r="B322" t="s">
        <v>258</v>
      </c>
    </row>
    <row r="323" spans="1:2" x14ac:dyDescent="0.25">
      <c r="A323">
        <v>300795</v>
      </c>
      <c r="B323" t="s">
        <v>258</v>
      </c>
    </row>
    <row r="324" spans="1:2" x14ac:dyDescent="0.25">
      <c r="A324">
        <v>300848</v>
      </c>
      <c r="B324" t="s">
        <v>258</v>
      </c>
    </row>
    <row r="325" spans="1:2" x14ac:dyDescent="0.25">
      <c r="A325">
        <v>300850</v>
      </c>
      <c r="B325" t="s">
        <v>259</v>
      </c>
    </row>
    <row r="326" spans="1:2" x14ac:dyDescent="0.25">
      <c r="A326">
        <v>300862</v>
      </c>
      <c r="B326" t="s">
        <v>257</v>
      </c>
    </row>
    <row r="327" spans="1:2" x14ac:dyDescent="0.25">
      <c r="A327">
        <v>300871</v>
      </c>
      <c r="B327" t="s">
        <v>258</v>
      </c>
    </row>
    <row r="328" spans="1:2" x14ac:dyDescent="0.25">
      <c r="A328">
        <v>300877</v>
      </c>
      <c r="B328" t="s">
        <v>257</v>
      </c>
    </row>
    <row r="329" spans="1:2" x14ac:dyDescent="0.25">
      <c r="A329">
        <v>300909</v>
      </c>
      <c r="B329" t="s">
        <v>259</v>
      </c>
    </row>
    <row r="330" spans="1:2" x14ac:dyDescent="0.25">
      <c r="A330">
        <v>300913</v>
      </c>
      <c r="B330" t="s">
        <v>258</v>
      </c>
    </row>
    <row r="331" spans="1:2" x14ac:dyDescent="0.25">
      <c r="A331">
        <v>300969</v>
      </c>
      <c r="B331" t="s">
        <v>258</v>
      </c>
    </row>
    <row r="332" spans="1:2" x14ac:dyDescent="0.25">
      <c r="A332">
        <v>300971</v>
      </c>
      <c r="B332" t="s">
        <v>257</v>
      </c>
    </row>
    <row r="333" spans="1:2" x14ac:dyDescent="0.25">
      <c r="A333">
        <v>300984</v>
      </c>
      <c r="B333" t="s">
        <v>259</v>
      </c>
    </row>
    <row r="334" spans="1:2" x14ac:dyDescent="0.25">
      <c r="A334">
        <v>300985</v>
      </c>
      <c r="B334" t="s">
        <v>259</v>
      </c>
    </row>
    <row r="335" spans="1:2" x14ac:dyDescent="0.25">
      <c r="A335">
        <v>301065</v>
      </c>
      <c r="B335" t="s">
        <v>257</v>
      </c>
    </row>
    <row r="336" spans="1:2" x14ac:dyDescent="0.25">
      <c r="A336">
        <v>301066</v>
      </c>
      <c r="B336" t="s">
        <v>257</v>
      </c>
    </row>
    <row r="337" spans="1:2" x14ac:dyDescent="0.25">
      <c r="A337">
        <v>301125</v>
      </c>
      <c r="B337" t="s">
        <v>257</v>
      </c>
    </row>
    <row r="338" spans="1:2" x14ac:dyDescent="0.25">
      <c r="A338">
        <v>301149</v>
      </c>
      <c r="B338" t="s">
        <v>257</v>
      </c>
    </row>
    <row r="339" spans="1:2" x14ac:dyDescent="0.25">
      <c r="A339">
        <v>301183</v>
      </c>
      <c r="B339" t="s">
        <v>259</v>
      </c>
    </row>
    <row r="340" spans="1:2" x14ac:dyDescent="0.25">
      <c r="A340">
        <v>301191</v>
      </c>
      <c r="B340" t="s">
        <v>259</v>
      </c>
    </row>
    <row r="341" spans="1:2" x14ac:dyDescent="0.25">
      <c r="A341">
        <v>301224</v>
      </c>
      <c r="B341" t="s">
        <v>259</v>
      </c>
    </row>
    <row r="342" spans="1:2" x14ac:dyDescent="0.25">
      <c r="A342">
        <v>301404</v>
      </c>
      <c r="B342" t="s">
        <v>259</v>
      </c>
    </row>
    <row r="343" spans="1:2" x14ac:dyDescent="0.25">
      <c r="A343">
        <v>301413</v>
      </c>
      <c r="B343" t="s">
        <v>259</v>
      </c>
    </row>
    <row r="344" spans="1:2" x14ac:dyDescent="0.25">
      <c r="A344">
        <v>301452</v>
      </c>
      <c r="B344" t="s">
        <v>257</v>
      </c>
    </row>
    <row r="345" spans="1:2" x14ac:dyDescent="0.25">
      <c r="A345">
        <v>361881</v>
      </c>
      <c r="B345" t="s">
        <v>258</v>
      </c>
    </row>
    <row r="346" spans="1:2" x14ac:dyDescent="0.25">
      <c r="A346">
        <v>362731</v>
      </c>
      <c r="B346" t="s">
        <v>258</v>
      </c>
    </row>
    <row r="347" spans="1:2" x14ac:dyDescent="0.25">
      <c r="A347">
        <v>363119</v>
      </c>
      <c r="B347" t="s">
        <v>257</v>
      </c>
    </row>
    <row r="348" spans="1:2" x14ac:dyDescent="0.25">
      <c r="A348">
        <v>410134</v>
      </c>
      <c r="B348" t="s">
        <v>257</v>
      </c>
    </row>
    <row r="349" spans="1:2" x14ac:dyDescent="0.25">
      <c r="A349">
        <v>412676</v>
      </c>
      <c r="B349" t="s">
        <v>257</v>
      </c>
    </row>
    <row r="350" spans="1:2" x14ac:dyDescent="0.25">
      <c r="A350">
        <v>414409</v>
      </c>
      <c r="B350" t="s">
        <v>258</v>
      </c>
    </row>
    <row r="351" spans="1:2" x14ac:dyDescent="0.25">
      <c r="A351">
        <v>416255</v>
      </c>
      <c r="B351" t="s">
        <v>257</v>
      </c>
    </row>
    <row r="352" spans="1:2" x14ac:dyDescent="0.25">
      <c r="A352">
        <v>432001</v>
      </c>
      <c r="B352" t="s">
        <v>260</v>
      </c>
    </row>
    <row r="353" spans="1:2" x14ac:dyDescent="0.25">
      <c r="A353">
        <v>447078</v>
      </c>
      <c r="B353" t="s">
        <v>259</v>
      </c>
    </row>
    <row r="354" spans="1:2" x14ac:dyDescent="0.25">
      <c r="A354">
        <v>447995</v>
      </c>
      <c r="B354" t="s">
        <v>259</v>
      </c>
    </row>
    <row r="355" spans="1:2" x14ac:dyDescent="0.25">
      <c r="A355">
        <v>451484</v>
      </c>
      <c r="B355" t="s">
        <v>257</v>
      </c>
    </row>
    <row r="356" spans="1:2" x14ac:dyDescent="0.25">
      <c r="A356">
        <v>457440</v>
      </c>
      <c r="B356" t="s">
        <v>258</v>
      </c>
    </row>
    <row r="357" spans="1:2" x14ac:dyDescent="0.25">
      <c r="A357">
        <v>459917</v>
      </c>
      <c r="B357" t="s">
        <v>257</v>
      </c>
    </row>
    <row r="358" spans="1:2" x14ac:dyDescent="0.25">
      <c r="A358">
        <v>461558</v>
      </c>
      <c r="B358" t="s">
        <v>257</v>
      </c>
    </row>
    <row r="359" spans="1:2" x14ac:dyDescent="0.25">
      <c r="A359">
        <v>461624</v>
      </c>
      <c r="B359" t="s">
        <v>257</v>
      </c>
    </row>
    <row r="360" spans="1:2" x14ac:dyDescent="0.25">
      <c r="A360">
        <v>461632</v>
      </c>
      <c r="B360" t="s">
        <v>257</v>
      </c>
    </row>
    <row r="361" spans="1:2" x14ac:dyDescent="0.25">
      <c r="A361">
        <v>470336</v>
      </c>
      <c r="B361" t="s">
        <v>259</v>
      </c>
    </row>
    <row r="362" spans="1:2" x14ac:dyDescent="0.25">
      <c r="A362">
        <v>470625</v>
      </c>
      <c r="B362" t="s">
        <v>259</v>
      </c>
    </row>
    <row r="363" spans="1:2" x14ac:dyDescent="0.25">
      <c r="A363">
        <v>471581</v>
      </c>
      <c r="B363" t="s">
        <v>257</v>
      </c>
    </row>
    <row r="364" spans="1:2" x14ac:dyDescent="0.25">
      <c r="A364">
        <v>471599</v>
      </c>
      <c r="B364" t="s">
        <v>257</v>
      </c>
    </row>
    <row r="365" spans="1:2" x14ac:dyDescent="0.25">
      <c r="A365">
        <v>472175</v>
      </c>
      <c r="B365" t="s">
        <v>259</v>
      </c>
    </row>
    <row r="366" spans="1:2" x14ac:dyDescent="0.25">
      <c r="A366">
        <v>473868</v>
      </c>
      <c r="B366" t="s">
        <v>257</v>
      </c>
    </row>
    <row r="367" spans="1:2" x14ac:dyDescent="0.25">
      <c r="A367">
        <v>477869</v>
      </c>
      <c r="B367" t="s">
        <v>257</v>
      </c>
    </row>
    <row r="368" spans="1:2" x14ac:dyDescent="0.25">
      <c r="A368">
        <v>480269</v>
      </c>
      <c r="B368" t="s">
        <v>258</v>
      </c>
    </row>
    <row r="369" spans="1:2" x14ac:dyDescent="0.25">
      <c r="A369">
        <v>480327</v>
      </c>
      <c r="B369" t="s">
        <v>258</v>
      </c>
    </row>
    <row r="370" spans="1:2" x14ac:dyDescent="0.25">
      <c r="A370">
        <v>480814</v>
      </c>
      <c r="B370" t="s">
        <v>258</v>
      </c>
    </row>
    <row r="371" spans="1:2" x14ac:dyDescent="0.25">
      <c r="A371">
        <v>480848</v>
      </c>
      <c r="B371" t="s">
        <v>258</v>
      </c>
    </row>
    <row r="372" spans="1:2" x14ac:dyDescent="0.25">
      <c r="A372">
        <v>485391</v>
      </c>
      <c r="B372" t="s">
        <v>258</v>
      </c>
    </row>
    <row r="373" spans="1:2" x14ac:dyDescent="0.25">
      <c r="A373">
        <v>490060</v>
      </c>
      <c r="B373" t="s">
        <v>259</v>
      </c>
    </row>
    <row r="374" spans="1:2" x14ac:dyDescent="0.25">
      <c r="A374">
        <v>494294</v>
      </c>
      <c r="B374" t="s">
        <v>258</v>
      </c>
    </row>
    <row r="375" spans="1:2" x14ac:dyDescent="0.25">
      <c r="A375">
        <v>494302</v>
      </c>
      <c r="B375" t="s">
        <v>258</v>
      </c>
    </row>
    <row r="376" spans="1:2" x14ac:dyDescent="0.25">
      <c r="A376">
        <v>501707</v>
      </c>
      <c r="B376" t="s">
        <v>257</v>
      </c>
    </row>
    <row r="377" spans="1:2" x14ac:dyDescent="0.25">
      <c r="A377">
        <v>544460</v>
      </c>
      <c r="B377" t="s">
        <v>257</v>
      </c>
    </row>
    <row r="378" spans="1:2" x14ac:dyDescent="0.25">
      <c r="A378">
        <v>556608</v>
      </c>
      <c r="B378" t="s">
        <v>258</v>
      </c>
    </row>
    <row r="379" spans="1:2" x14ac:dyDescent="0.25">
      <c r="A379">
        <v>557454</v>
      </c>
      <c r="B379" t="s">
        <v>257</v>
      </c>
    </row>
    <row r="380" spans="1:2" x14ac:dyDescent="0.25">
      <c r="A380">
        <v>617738</v>
      </c>
      <c r="B380" t="s">
        <v>258</v>
      </c>
    </row>
    <row r="381" spans="1:2" x14ac:dyDescent="0.25">
      <c r="A381">
        <v>617845</v>
      </c>
      <c r="B381" t="s">
        <v>258</v>
      </c>
    </row>
    <row r="382" spans="1:2" x14ac:dyDescent="0.25">
      <c r="A382">
        <v>619510</v>
      </c>
      <c r="B382" t="s">
        <v>258</v>
      </c>
    </row>
    <row r="383" spans="1:2" x14ac:dyDescent="0.25">
      <c r="A383">
        <v>631291</v>
      </c>
      <c r="B383" t="s">
        <v>257</v>
      </c>
    </row>
    <row r="384" spans="1:2" x14ac:dyDescent="0.25">
      <c r="A384">
        <v>641357</v>
      </c>
      <c r="B384" t="s">
        <v>257</v>
      </c>
    </row>
    <row r="385" spans="1:2" x14ac:dyDescent="0.25">
      <c r="A385">
        <v>641993</v>
      </c>
      <c r="B385" t="s">
        <v>258</v>
      </c>
    </row>
    <row r="386" spans="1:2" x14ac:dyDescent="0.25">
      <c r="A386">
        <v>645150</v>
      </c>
      <c r="B386" t="s">
        <v>259</v>
      </c>
    </row>
    <row r="387" spans="1:2" x14ac:dyDescent="0.25">
      <c r="A387">
        <v>645762</v>
      </c>
      <c r="B387" t="s">
        <v>259</v>
      </c>
    </row>
    <row r="388" spans="1:2" x14ac:dyDescent="0.25">
      <c r="A388">
        <v>647279</v>
      </c>
      <c r="B388" t="s">
        <v>257</v>
      </c>
    </row>
    <row r="389" spans="1:2" x14ac:dyDescent="0.25">
      <c r="A389">
        <v>667246</v>
      </c>
      <c r="B389" t="s">
        <v>257</v>
      </c>
    </row>
    <row r="390" spans="1:2" x14ac:dyDescent="0.25">
      <c r="A390">
        <v>668087</v>
      </c>
      <c r="B390" t="s">
        <v>257</v>
      </c>
    </row>
    <row r="391" spans="1:2" x14ac:dyDescent="0.25">
      <c r="A391">
        <v>675371</v>
      </c>
      <c r="B391" t="s">
        <v>257</v>
      </c>
    </row>
    <row r="392" spans="1:2" x14ac:dyDescent="0.25">
      <c r="A392">
        <v>686584</v>
      </c>
      <c r="B392" t="s">
        <v>258</v>
      </c>
    </row>
    <row r="393" spans="1:2" x14ac:dyDescent="0.25">
      <c r="A393">
        <v>694380</v>
      </c>
      <c r="B393" t="s">
        <v>258</v>
      </c>
    </row>
    <row r="394" spans="1:2" x14ac:dyDescent="0.25">
      <c r="A394">
        <v>786475</v>
      </c>
      <c r="B394" t="s">
        <v>257</v>
      </c>
    </row>
    <row r="395" spans="1:2" x14ac:dyDescent="0.25">
      <c r="A395">
        <v>786780</v>
      </c>
      <c r="B395" t="s">
        <v>257</v>
      </c>
    </row>
    <row r="396" spans="1:2" x14ac:dyDescent="0.25">
      <c r="A396">
        <v>788596</v>
      </c>
      <c r="B396" t="s">
        <v>258</v>
      </c>
    </row>
    <row r="397" spans="1:2" x14ac:dyDescent="0.25">
      <c r="A397">
        <v>791772</v>
      </c>
      <c r="B397" t="s">
        <v>258</v>
      </c>
    </row>
    <row r="398" spans="1:2" x14ac:dyDescent="0.25">
      <c r="A398">
        <v>792226</v>
      </c>
      <c r="B398" t="s">
        <v>258</v>
      </c>
    </row>
    <row r="399" spans="1:2" x14ac:dyDescent="0.25">
      <c r="A399">
        <v>792622</v>
      </c>
      <c r="B399" t="s">
        <v>258</v>
      </c>
    </row>
    <row r="400" spans="1:2" x14ac:dyDescent="0.25">
      <c r="A400">
        <v>800079</v>
      </c>
      <c r="B400" t="s">
        <v>258</v>
      </c>
    </row>
    <row r="401" spans="1:2" x14ac:dyDescent="0.25">
      <c r="A401">
        <v>800398</v>
      </c>
      <c r="B401" t="s">
        <v>258</v>
      </c>
    </row>
    <row r="402" spans="1:2" x14ac:dyDescent="0.25">
      <c r="A402">
        <v>801357</v>
      </c>
      <c r="B402" t="s">
        <v>257</v>
      </c>
    </row>
    <row r="403" spans="1:2" x14ac:dyDescent="0.25">
      <c r="A403">
        <v>801373</v>
      </c>
      <c r="B403" t="s">
        <v>257</v>
      </c>
    </row>
    <row r="404" spans="1:2" x14ac:dyDescent="0.25">
      <c r="A404">
        <v>802003</v>
      </c>
      <c r="B404" t="s">
        <v>260</v>
      </c>
    </row>
    <row r="405" spans="1:2" x14ac:dyDescent="0.25">
      <c r="A405">
        <v>803395</v>
      </c>
      <c r="B405" t="s">
        <v>259</v>
      </c>
    </row>
    <row r="406" spans="1:2" x14ac:dyDescent="0.25">
      <c r="A406">
        <v>803684</v>
      </c>
      <c r="B406" t="s">
        <v>257</v>
      </c>
    </row>
    <row r="407" spans="1:2" x14ac:dyDescent="0.25">
      <c r="A407">
        <v>804781</v>
      </c>
      <c r="B407" t="s">
        <v>257</v>
      </c>
    </row>
    <row r="408" spans="1:2" x14ac:dyDescent="0.25">
      <c r="A408">
        <v>805358</v>
      </c>
      <c r="B408" t="s">
        <v>257</v>
      </c>
    </row>
    <row r="409" spans="1:2" x14ac:dyDescent="0.25">
      <c r="A409">
        <v>811514</v>
      </c>
      <c r="B409" t="s">
        <v>258</v>
      </c>
    </row>
    <row r="410" spans="1:2" x14ac:dyDescent="0.25">
      <c r="A410">
        <v>817724</v>
      </c>
      <c r="B410" t="s">
        <v>258</v>
      </c>
    </row>
    <row r="411" spans="1:2" x14ac:dyDescent="0.25">
      <c r="A411">
        <v>818617</v>
      </c>
      <c r="B411" t="s">
        <v>259</v>
      </c>
    </row>
    <row r="412" spans="1:2" x14ac:dyDescent="0.25">
      <c r="A412">
        <v>822483</v>
      </c>
      <c r="B412" t="s">
        <v>257</v>
      </c>
    </row>
    <row r="413" spans="1:2" x14ac:dyDescent="0.25">
      <c r="A413">
        <v>847574</v>
      </c>
      <c r="B413" t="s">
        <v>258</v>
      </c>
    </row>
    <row r="414" spans="1:2" x14ac:dyDescent="0.25">
      <c r="A414">
        <v>848242</v>
      </c>
      <c r="B414" t="s">
        <v>258</v>
      </c>
    </row>
    <row r="415" spans="1:2" x14ac:dyDescent="0.25">
      <c r="A415">
        <v>855677</v>
      </c>
      <c r="B415" t="s">
        <v>257</v>
      </c>
    </row>
    <row r="416" spans="1:2" x14ac:dyDescent="0.25">
      <c r="A416">
        <v>859066</v>
      </c>
      <c r="B416" t="s">
        <v>257</v>
      </c>
    </row>
    <row r="417" spans="1:2" x14ac:dyDescent="0.25">
      <c r="A417">
        <v>859074</v>
      </c>
      <c r="B417" t="s">
        <v>257</v>
      </c>
    </row>
    <row r="418" spans="1:2" x14ac:dyDescent="0.25">
      <c r="A418">
        <v>859678</v>
      </c>
      <c r="B418" t="s">
        <v>257</v>
      </c>
    </row>
    <row r="419" spans="1:2" x14ac:dyDescent="0.25">
      <c r="A419">
        <v>860999</v>
      </c>
      <c r="B419" t="s">
        <v>257</v>
      </c>
    </row>
    <row r="420" spans="1:2" x14ac:dyDescent="0.25">
      <c r="A420">
        <v>866939</v>
      </c>
      <c r="B420" t="s">
        <v>259</v>
      </c>
    </row>
    <row r="421" spans="1:2" x14ac:dyDescent="0.25">
      <c r="A421">
        <v>869394</v>
      </c>
      <c r="B421" t="s">
        <v>257</v>
      </c>
    </row>
    <row r="422" spans="1:2" x14ac:dyDescent="0.25">
      <c r="A422">
        <v>870226</v>
      </c>
      <c r="B422" t="s">
        <v>257</v>
      </c>
    </row>
    <row r="423" spans="1:2" x14ac:dyDescent="0.25">
      <c r="A423">
        <v>873493</v>
      </c>
      <c r="B423" t="s">
        <v>257</v>
      </c>
    </row>
    <row r="424" spans="1:2" x14ac:dyDescent="0.25">
      <c r="A424">
        <v>873778</v>
      </c>
      <c r="B424" t="s">
        <v>257</v>
      </c>
    </row>
    <row r="425" spans="1:2" x14ac:dyDescent="0.25">
      <c r="A425">
        <v>874530</v>
      </c>
      <c r="B425" t="s">
        <v>259</v>
      </c>
    </row>
    <row r="426" spans="1:2" x14ac:dyDescent="0.25">
      <c r="A426">
        <v>900003</v>
      </c>
      <c r="B426" t="s">
        <v>260</v>
      </c>
    </row>
    <row r="427" spans="1:2" x14ac:dyDescent="0.25">
      <c r="A427">
        <v>900045</v>
      </c>
      <c r="B427" t="s">
        <v>260</v>
      </c>
    </row>
    <row r="428" spans="1:2" x14ac:dyDescent="0.25">
      <c r="A428">
        <v>900048</v>
      </c>
      <c r="B428" t="s">
        <v>260</v>
      </c>
    </row>
    <row r="429" spans="1:2" x14ac:dyDescent="0.25">
      <c r="A429">
        <v>900051</v>
      </c>
      <c r="B429" t="s">
        <v>260</v>
      </c>
    </row>
    <row r="430" spans="1:2" x14ac:dyDescent="0.25">
      <c r="A430">
        <v>900055</v>
      </c>
      <c r="B430" t="s">
        <v>260</v>
      </c>
    </row>
    <row r="431" spans="1:2" x14ac:dyDescent="0.25">
      <c r="A431">
        <v>900063</v>
      </c>
      <c r="B431" t="s">
        <v>260</v>
      </c>
    </row>
    <row r="432" spans="1:2" x14ac:dyDescent="0.25">
      <c r="A432">
        <v>900070</v>
      </c>
      <c r="B432" t="s">
        <v>260</v>
      </c>
    </row>
    <row r="433" spans="1:2" x14ac:dyDescent="0.25">
      <c r="A433">
        <v>900071</v>
      </c>
      <c r="B433" t="s">
        <v>260</v>
      </c>
    </row>
    <row r="434" spans="1:2" x14ac:dyDescent="0.25">
      <c r="A434">
        <v>900071</v>
      </c>
      <c r="B434" t="s">
        <v>257</v>
      </c>
    </row>
    <row r="435" spans="1:2" x14ac:dyDescent="0.25">
      <c r="A435">
        <v>900072</v>
      </c>
      <c r="B435" t="s">
        <v>260</v>
      </c>
    </row>
    <row r="436" spans="1:2" x14ac:dyDescent="0.25">
      <c r="A436">
        <v>900075</v>
      </c>
      <c r="B436" t="s">
        <v>260</v>
      </c>
    </row>
    <row r="437" spans="1:2" x14ac:dyDescent="0.25">
      <c r="A437">
        <v>900077</v>
      </c>
      <c r="B437" t="s">
        <v>260</v>
      </c>
    </row>
    <row r="438" spans="1:2" x14ac:dyDescent="0.25">
      <c r="A438">
        <v>900078</v>
      </c>
      <c r="B438" t="s">
        <v>260</v>
      </c>
    </row>
    <row r="439" spans="1:2" x14ac:dyDescent="0.25">
      <c r="A439">
        <v>900086</v>
      </c>
      <c r="B439" t="s">
        <v>260</v>
      </c>
    </row>
    <row r="440" spans="1:2" x14ac:dyDescent="0.25">
      <c r="A440">
        <v>900089</v>
      </c>
      <c r="B440" t="s">
        <v>260</v>
      </c>
    </row>
    <row r="441" spans="1:2" x14ac:dyDescent="0.25">
      <c r="A441">
        <v>900091</v>
      </c>
      <c r="B441" t="s">
        <v>260</v>
      </c>
    </row>
    <row r="442" spans="1:2" x14ac:dyDescent="0.25">
      <c r="A442">
        <v>900093</v>
      </c>
      <c r="B442" t="s">
        <v>260</v>
      </c>
    </row>
    <row r="443" spans="1:2" x14ac:dyDescent="0.25">
      <c r="A443">
        <v>900095</v>
      </c>
      <c r="B443" t="s">
        <v>260</v>
      </c>
    </row>
    <row r="444" spans="1:2" x14ac:dyDescent="0.25">
      <c r="A444">
        <v>900096</v>
      </c>
      <c r="B444" t="s">
        <v>260</v>
      </c>
    </row>
    <row r="445" spans="1:2" x14ac:dyDescent="0.25">
      <c r="A445">
        <v>900403</v>
      </c>
      <c r="B445" t="s">
        <v>259</v>
      </c>
    </row>
    <row r="446" spans="1:2" x14ac:dyDescent="0.25">
      <c r="A446">
        <v>902006</v>
      </c>
      <c r="B446" t="s">
        <v>260</v>
      </c>
    </row>
    <row r="447" spans="1:2" x14ac:dyDescent="0.25">
      <c r="A447">
        <v>902025</v>
      </c>
      <c r="B447" t="s">
        <v>260</v>
      </c>
    </row>
    <row r="448" spans="1:2" x14ac:dyDescent="0.25">
      <c r="A448">
        <v>902086</v>
      </c>
      <c r="B448" t="s">
        <v>260</v>
      </c>
    </row>
    <row r="449" spans="1:2" x14ac:dyDescent="0.25">
      <c r="A449">
        <v>902129</v>
      </c>
      <c r="B449" t="s">
        <v>260</v>
      </c>
    </row>
    <row r="450" spans="1:2" x14ac:dyDescent="0.25">
      <c r="A450">
        <v>902136</v>
      </c>
      <c r="B450" t="s">
        <v>260</v>
      </c>
    </row>
    <row r="451" spans="1:2" x14ac:dyDescent="0.25">
      <c r="A451">
        <v>902151</v>
      </c>
      <c r="B451" t="s">
        <v>260</v>
      </c>
    </row>
    <row r="452" spans="1:2" x14ac:dyDescent="0.25">
      <c r="A452">
        <v>902152</v>
      </c>
      <c r="B452" t="s">
        <v>260</v>
      </c>
    </row>
    <row r="453" spans="1:2" x14ac:dyDescent="0.25">
      <c r="A453">
        <v>902170</v>
      </c>
      <c r="B453" t="s">
        <v>260</v>
      </c>
    </row>
    <row r="454" spans="1:2" x14ac:dyDescent="0.25">
      <c r="A454">
        <v>902171</v>
      </c>
      <c r="B454" t="s">
        <v>260</v>
      </c>
    </row>
    <row r="455" spans="1:2" x14ac:dyDescent="0.25">
      <c r="A455">
        <v>902173</v>
      </c>
      <c r="B455" t="s">
        <v>260</v>
      </c>
    </row>
    <row r="456" spans="1:2" x14ac:dyDescent="0.25">
      <c r="A456">
        <v>902175</v>
      </c>
      <c r="B456" t="s">
        <v>260</v>
      </c>
    </row>
    <row r="457" spans="1:2" x14ac:dyDescent="0.25">
      <c r="A457">
        <v>902176</v>
      </c>
      <c r="B457" t="s">
        <v>260</v>
      </c>
    </row>
    <row r="458" spans="1:2" x14ac:dyDescent="0.25">
      <c r="A458">
        <v>902177</v>
      </c>
      <c r="B458" t="s">
        <v>260</v>
      </c>
    </row>
    <row r="459" spans="1:2" x14ac:dyDescent="0.25">
      <c r="A459">
        <v>902179</v>
      </c>
      <c r="B459" t="s">
        <v>260</v>
      </c>
    </row>
    <row r="460" spans="1:2" x14ac:dyDescent="0.25">
      <c r="A460">
        <v>902180</v>
      </c>
      <c r="B460" t="s">
        <v>260</v>
      </c>
    </row>
    <row r="461" spans="1:2" x14ac:dyDescent="0.25">
      <c r="A461">
        <v>902182</v>
      </c>
      <c r="B461" t="s">
        <v>260</v>
      </c>
    </row>
    <row r="462" spans="1:2" x14ac:dyDescent="0.25">
      <c r="A462">
        <v>902184</v>
      </c>
      <c r="B462" t="s">
        <v>260</v>
      </c>
    </row>
    <row r="463" spans="1:2" x14ac:dyDescent="0.25">
      <c r="A463">
        <v>902187</v>
      </c>
      <c r="B463" t="s">
        <v>260</v>
      </c>
    </row>
    <row r="464" spans="1:2" x14ac:dyDescent="0.25">
      <c r="A464">
        <v>902188</v>
      </c>
      <c r="B464" t="s">
        <v>260</v>
      </c>
    </row>
    <row r="465" spans="1:2" x14ac:dyDescent="0.25">
      <c r="A465">
        <v>902194</v>
      </c>
      <c r="B465" t="s">
        <v>260</v>
      </c>
    </row>
    <row r="466" spans="1:2" x14ac:dyDescent="0.25">
      <c r="A466">
        <v>902195</v>
      </c>
      <c r="B466" t="s">
        <v>260</v>
      </c>
    </row>
    <row r="467" spans="1:2" x14ac:dyDescent="0.25">
      <c r="A467">
        <v>902196</v>
      </c>
      <c r="B467" t="s">
        <v>260</v>
      </c>
    </row>
    <row r="468" spans="1:2" x14ac:dyDescent="0.25">
      <c r="A468">
        <v>902197</v>
      </c>
      <c r="B468" t="s">
        <v>260</v>
      </c>
    </row>
    <row r="469" spans="1:2" x14ac:dyDescent="0.25">
      <c r="A469">
        <v>902198</v>
      </c>
      <c r="B469" t="s">
        <v>260</v>
      </c>
    </row>
    <row r="470" spans="1:2" x14ac:dyDescent="0.25">
      <c r="A470">
        <v>902199</v>
      </c>
      <c r="B470" t="s">
        <v>260</v>
      </c>
    </row>
    <row r="471" spans="1:2" x14ac:dyDescent="0.25">
      <c r="A471">
        <v>902200</v>
      </c>
      <c r="B471" t="s">
        <v>260</v>
      </c>
    </row>
    <row r="472" spans="1:2" x14ac:dyDescent="0.25">
      <c r="A472">
        <v>902201</v>
      </c>
      <c r="B472" t="s">
        <v>260</v>
      </c>
    </row>
    <row r="473" spans="1:2" x14ac:dyDescent="0.25">
      <c r="A473">
        <v>902204</v>
      </c>
      <c r="B473" t="s">
        <v>260</v>
      </c>
    </row>
    <row r="474" spans="1:2" x14ac:dyDescent="0.25">
      <c r="A474">
        <v>902205</v>
      </c>
      <c r="B474" t="s">
        <v>260</v>
      </c>
    </row>
    <row r="475" spans="1:2" x14ac:dyDescent="0.25">
      <c r="A475">
        <v>902207</v>
      </c>
      <c r="B475" t="s">
        <v>260</v>
      </c>
    </row>
    <row r="476" spans="1:2" x14ac:dyDescent="0.25">
      <c r="A476">
        <v>902208</v>
      </c>
      <c r="B476" t="s">
        <v>260</v>
      </c>
    </row>
    <row r="477" spans="1:2" x14ac:dyDescent="0.25">
      <c r="A477">
        <v>910384</v>
      </c>
      <c r="B477" t="s">
        <v>259</v>
      </c>
    </row>
    <row r="478" spans="1:2" x14ac:dyDescent="0.25">
      <c r="A478">
        <v>910390</v>
      </c>
      <c r="B478" t="s">
        <v>257</v>
      </c>
    </row>
    <row r="479" spans="1:2" x14ac:dyDescent="0.25">
      <c r="A479">
        <v>920785</v>
      </c>
      <c r="B479" t="s">
        <v>259</v>
      </c>
    </row>
    <row r="480" spans="1:2" x14ac:dyDescent="0.25">
      <c r="A480">
        <v>930717</v>
      </c>
      <c r="B480" t="s">
        <v>258</v>
      </c>
    </row>
    <row r="481" spans="1:2" x14ac:dyDescent="0.25">
      <c r="A481">
        <v>940549</v>
      </c>
      <c r="B481" t="s">
        <v>257</v>
      </c>
    </row>
    <row r="482" spans="1:2" x14ac:dyDescent="0.25">
      <c r="A482">
        <v>950373</v>
      </c>
      <c r="B482" t="s">
        <v>259</v>
      </c>
    </row>
    <row r="483" spans="1:2" x14ac:dyDescent="0.25">
      <c r="A483">
        <v>961256</v>
      </c>
      <c r="B483" t="s">
        <v>257</v>
      </c>
    </row>
    <row r="484" spans="1:2" x14ac:dyDescent="0.25">
      <c r="A484">
        <v>961589</v>
      </c>
      <c r="B484" t="s">
        <v>258</v>
      </c>
    </row>
    <row r="485" spans="1:2" x14ac:dyDescent="0.25">
      <c r="A485">
        <v>961705</v>
      </c>
      <c r="B485" t="s">
        <v>258</v>
      </c>
    </row>
    <row r="486" spans="1:2" x14ac:dyDescent="0.25">
      <c r="A486">
        <v>970355</v>
      </c>
      <c r="B486" t="s">
        <v>257</v>
      </c>
    </row>
    <row r="487" spans="1:2" x14ac:dyDescent="0.25">
      <c r="A487">
        <v>970541</v>
      </c>
      <c r="B487" t="s">
        <v>259</v>
      </c>
    </row>
    <row r="488" spans="1:2" x14ac:dyDescent="0.25">
      <c r="A488">
        <v>980397</v>
      </c>
      <c r="B488" t="s">
        <v>259</v>
      </c>
    </row>
    <row r="489" spans="1:2" x14ac:dyDescent="0.25">
      <c r="A489">
        <v>980619</v>
      </c>
      <c r="B489" t="s">
        <v>259</v>
      </c>
    </row>
    <row r="490" spans="1:2" x14ac:dyDescent="0.25">
      <c r="A490">
        <v>998263</v>
      </c>
      <c r="B490" t="s">
        <v>258</v>
      </c>
    </row>
    <row r="491" spans="1:2" x14ac:dyDescent="0.25">
      <c r="A491">
        <v>998281</v>
      </c>
      <c r="B491" t="s">
        <v>258</v>
      </c>
    </row>
    <row r="492" spans="1:2" x14ac:dyDescent="0.25">
      <c r="A492">
        <v>998655</v>
      </c>
      <c r="B492" t="s">
        <v>258</v>
      </c>
    </row>
    <row r="493" spans="1:2" x14ac:dyDescent="0.25">
      <c r="A493">
        <v>100180</v>
      </c>
      <c r="B493" t="s">
        <v>257</v>
      </c>
    </row>
    <row r="494" spans="1:2" x14ac:dyDescent="0.25">
      <c r="A494">
        <v>10950</v>
      </c>
      <c r="B494" t="s">
        <v>258</v>
      </c>
    </row>
    <row r="495" spans="1:2" x14ac:dyDescent="0.25">
      <c r="A495">
        <v>11530</v>
      </c>
      <c r="B495" t="s">
        <v>258</v>
      </c>
    </row>
    <row r="496" spans="1:2" x14ac:dyDescent="0.25">
      <c r="A496">
        <v>11576</v>
      </c>
      <c r="B496" t="s">
        <v>257</v>
      </c>
    </row>
    <row r="497" spans="1:2" x14ac:dyDescent="0.25">
      <c r="A497">
        <v>11681</v>
      </c>
      <c r="B497" t="s">
        <v>258</v>
      </c>
    </row>
    <row r="498" spans="1:2" x14ac:dyDescent="0.25">
      <c r="A498">
        <v>11718</v>
      </c>
      <c r="B498" t="s">
        <v>257</v>
      </c>
    </row>
    <row r="499" spans="1:2" x14ac:dyDescent="0.25">
      <c r="A499">
        <v>11720</v>
      </c>
      <c r="B499" t="s">
        <v>258</v>
      </c>
    </row>
    <row r="500" spans="1:2" x14ac:dyDescent="0.25">
      <c r="A500">
        <v>11751</v>
      </c>
      <c r="B500" t="s">
        <v>257</v>
      </c>
    </row>
    <row r="501" spans="1:2" x14ac:dyDescent="0.25">
      <c r="A501">
        <v>12598</v>
      </c>
      <c r="B501" t="s">
        <v>257</v>
      </c>
    </row>
    <row r="502" spans="1:2" x14ac:dyDescent="0.25">
      <c r="A502">
        <v>133072</v>
      </c>
      <c r="B502" t="s">
        <v>257</v>
      </c>
    </row>
    <row r="503" spans="1:2" x14ac:dyDescent="0.25">
      <c r="A503">
        <v>133172</v>
      </c>
      <c r="B503" t="s">
        <v>257</v>
      </c>
    </row>
    <row r="504" spans="1:2" x14ac:dyDescent="0.25">
      <c r="A504">
        <v>13345</v>
      </c>
      <c r="B504" t="s">
        <v>258</v>
      </c>
    </row>
    <row r="505" spans="1:2" x14ac:dyDescent="0.25">
      <c r="A505">
        <v>133930</v>
      </c>
      <c r="B505" t="s">
        <v>257</v>
      </c>
    </row>
    <row r="506" spans="1:2" x14ac:dyDescent="0.25">
      <c r="A506">
        <v>135517</v>
      </c>
      <c r="B506" t="s">
        <v>257</v>
      </c>
    </row>
    <row r="507" spans="1:2" x14ac:dyDescent="0.25">
      <c r="A507">
        <v>137376</v>
      </c>
      <c r="B507" t="s">
        <v>257</v>
      </c>
    </row>
    <row r="508" spans="1:2" x14ac:dyDescent="0.25">
      <c r="A508">
        <v>147655</v>
      </c>
      <c r="B508" t="s">
        <v>257</v>
      </c>
    </row>
    <row r="509" spans="1:2" x14ac:dyDescent="0.25">
      <c r="A509">
        <v>147656</v>
      </c>
      <c r="B509" t="s">
        <v>257</v>
      </c>
    </row>
    <row r="510" spans="1:2" x14ac:dyDescent="0.25">
      <c r="A510">
        <v>147731</v>
      </c>
      <c r="B510" t="s">
        <v>257</v>
      </c>
    </row>
    <row r="511" spans="1:2" x14ac:dyDescent="0.25">
      <c r="A511">
        <v>153378</v>
      </c>
      <c r="B511" t="s">
        <v>257</v>
      </c>
    </row>
    <row r="512" spans="1:2" x14ac:dyDescent="0.25">
      <c r="A512">
        <v>15383</v>
      </c>
      <c r="B512" t="s">
        <v>257</v>
      </c>
    </row>
    <row r="513" spans="1:2" x14ac:dyDescent="0.25">
      <c r="A513">
        <v>153986</v>
      </c>
      <c r="B513" t="s">
        <v>257</v>
      </c>
    </row>
    <row r="514" spans="1:2" x14ac:dyDescent="0.25">
      <c r="A514">
        <v>154526</v>
      </c>
      <c r="B514" t="s">
        <v>257</v>
      </c>
    </row>
    <row r="515" spans="1:2" x14ac:dyDescent="0.25">
      <c r="A515">
        <v>154528</v>
      </c>
      <c r="B515" t="s">
        <v>257</v>
      </c>
    </row>
    <row r="516" spans="1:2" x14ac:dyDescent="0.25">
      <c r="A516">
        <v>156258</v>
      </c>
      <c r="B516" t="s">
        <v>257</v>
      </c>
    </row>
    <row r="517" spans="1:2" x14ac:dyDescent="0.25">
      <c r="A517">
        <v>156658</v>
      </c>
      <c r="B517" t="s">
        <v>257</v>
      </c>
    </row>
    <row r="518" spans="1:2" x14ac:dyDescent="0.25">
      <c r="A518">
        <v>160541</v>
      </c>
      <c r="B518" t="s">
        <v>257</v>
      </c>
    </row>
    <row r="519" spans="1:2" x14ac:dyDescent="0.25">
      <c r="A519">
        <v>160618</v>
      </c>
      <c r="B519" t="s">
        <v>257</v>
      </c>
    </row>
    <row r="520" spans="1:2" x14ac:dyDescent="0.25">
      <c r="A520">
        <v>163158</v>
      </c>
      <c r="B520" t="s">
        <v>257</v>
      </c>
    </row>
    <row r="521" spans="1:2" x14ac:dyDescent="0.25">
      <c r="A521">
        <v>164165</v>
      </c>
      <c r="B521" t="s">
        <v>257</v>
      </c>
    </row>
    <row r="522" spans="1:2" x14ac:dyDescent="0.25">
      <c r="A522">
        <v>16625</v>
      </c>
      <c r="B522" t="s">
        <v>257</v>
      </c>
    </row>
    <row r="523" spans="1:2" x14ac:dyDescent="0.25">
      <c r="A523">
        <v>169371</v>
      </c>
      <c r="B523" t="s">
        <v>257</v>
      </c>
    </row>
    <row r="524" spans="1:2" x14ac:dyDescent="0.25">
      <c r="A524">
        <v>170947</v>
      </c>
      <c r="B524" t="s">
        <v>257</v>
      </c>
    </row>
    <row r="525" spans="1:2" x14ac:dyDescent="0.25">
      <c r="A525">
        <v>1715</v>
      </c>
      <c r="B525" t="s">
        <v>257</v>
      </c>
    </row>
    <row r="526" spans="1:2" x14ac:dyDescent="0.25">
      <c r="A526">
        <v>173470</v>
      </c>
      <c r="B526" t="s">
        <v>257</v>
      </c>
    </row>
    <row r="527" spans="1:2" x14ac:dyDescent="0.25">
      <c r="A527">
        <v>173471</v>
      </c>
      <c r="B527" t="s">
        <v>257</v>
      </c>
    </row>
    <row r="528" spans="1:2" x14ac:dyDescent="0.25">
      <c r="A528">
        <v>174094</v>
      </c>
      <c r="B528" t="s">
        <v>257</v>
      </c>
    </row>
    <row r="529" spans="1:2" x14ac:dyDescent="0.25">
      <c r="A529">
        <v>174149</v>
      </c>
      <c r="B529" t="s">
        <v>257</v>
      </c>
    </row>
    <row r="530" spans="1:2" x14ac:dyDescent="0.25">
      <c r="A530">
        <v>174440</v>
      </c>
      <c r="B530" t="s">
        <v>257</v>
      </c>
    </row>
    <row r="531" spans="1:2" x14ac:dyDescent="0.25">
      <c r="A531">
        <v>176355</v>
      </c>
      <c r="B531" t="s">
        <v>257</v>
      </c>
    </row>
    <row r="532" spans="1:2" x14ac:dyDescent="0.25">
      <c r="A532">
        <v>18147</v>
      </c>
      <c r="B532" t="s">
        <v>257</v>
      </c>
    </row>
    <row r="533" spans="1:2" x14ac:dyDescent="0.25">
      <c r="A533">
        <v>182275</v>
      </c>
      <c r="B533" t="s">
        <v>257</v>
      </c>
    </row>
    <row r="534" spans="1:2" x14ac:dyDescent="0.25">
      <c r="A534">
        <v>1838</v>
      </c>
      <c r="B534" t="s">
        <v>257</v>
      </c>
    </row>
    <row r="535" spans="1:2" x14ac:dyDescent="0.25">
      <c r="A535">
        <v>1839</v>
      </c>
      <c r="B535" t="s">
        <v>257</v>
      </c>
    </row>
    <row r="536" spans="1:2" x14ac:dyDescent="0.25">
      <c r="A536">
        <v>184001</v>
      </c>
      <c r="B536" t="s">
        <v>257</v>
      </c>
    </row>
    <row r="537" spans="1:2" x14ac:dyDescent="0.25">
      <c r="A537">
        <v>1995</v>
      </c>
      <c r="B537" t="s">
        <v>257</v>
      </c>
    </row>
    <row r="538" spans="1:2" x14ac:dyDescent="0.25">
      <c r="A538">
        <v>20122</v>
      </c>
      <c r="B538" t="s">
        <v>257</v>
      </c>
    </row>
    <row r="539" spans="1:2" x14ac:dyDescent="0.25">
      <c r="A539">
        <v>20542</v>
      </c>
      <c r="B539" t="s">
        <v>257</v>
      </c>
    </row>
    <row r="540" spans="1:2" x14ac:dyDescent="0.25">
      <c r="A540">
        <v>22625</v>
      </c>
      <c r="B540" t="s">
        <v>257</v>
      </c>
    </row>
    <row r="541" spans="1:2" x14ac:dyDescent="0.25">
      <c r="A541">
        <v>24016</v>
      </c>
      <c r="B541" t="s">
        <v>257</v>
      </c>
    </row>
    <row r="542" spans="1:2" x14ac:dyDescent="0.25">
      <c r="A542">
        <v>24030</v>
      </c>
      <c r="B542" t="s">
        <v>257</v>
      </c>
    </row>
    <row r="543" spans="1:2" x14ac:dyDescent="0.25">
      <c r="A543">
        <v>24280</v>
      </c>
      <c r="B543" t="s">
        <v>257</v>
      </c>
    </row>
    <row r="544" spans="1:2" x14ac:dyDescent="0.25">
      <c r="A544">
        <v>25095</v>
      </c>
      <c r="B544" t="s">
        <v>257</v>
      </c>
    </row>
    <row r="545" spans="1:2" x14ac:dyDescent="0.25">
      <c r="A545">
        <v>25487</v>
      </c>
      <c r="B545" t="s">
        <v>257</v>
      </c>
    </row>
    <row r="546" spans="1:2" x14ac:dyDescent="0.25">
      <c r="A546">
        <v>25505</v>
      </c>
      <c r="B546" t="s">
        <v>257</v>
      </c>
    </row>
    <row r="547" spans="1:2" x14ac:dyDescent="0.25">
      <c r="A547">
        <v>2595</v>
      </c>
      <c r="B547" t="s">
        <v>257</v>
      </c>
    </row>
    <row r="548" spans="1:2" x14ac:dyDescent="0.25">
      <c r="A548">
        <v>26013</v>
      </c>
      <c r="B548" t="s">
        <v>257</v>
      </c>
    </row>
    <row r="549" spans="1:2" x14ac:dyDescent="0.25">
      <c r="A549">
        <v>26218</v>
      </c>
      <c r="B549" t="s">
        <v>257</v>
      </c>
    </row>
    <row r="550" spans="1:2" x14ac:dyDescent="0.25">
      <c r="A550">
        <v>2814</v>
      </c>
      <c r="B550" t="s">
        <v>257</v>
      </c>
    </row>
    <row r="551" spans="1:2" x14ac:dyDescent="0.25">
      <c r="A551">
        <v>28351</v>
      </c>
      <c r="B551" t="s">
        <v>257</v>
      </c>
    </row>
    <row r="552" spans="1:2" x14ac:dyDescent="0.25">
      <c r="A552">
        <v>30000</v>
      </c>
      <c r="B552" t="s">
        <v>257</v>
      </c>
    </row>
    <row r="553" spans="1:2" x14ac:dyDescent="0.25">
      <c r="A553">
        <v>30029</v>
      </c>
      <c r="B553" t="s">
        <v>259</v>
      </c>
    </row>
    <row r="554" spans="1:2" x14ac:dyDescent="0.25">
      <c r="A554">
        <v>30302</v>
      </c>
      <c r="B554" t="s">
        <v>259</v>
      </c>
    </row>
    <row r="555" spans="1:2" x14ac:dyDescent="0.25">
      <c r="A555">
        <v>30659</v>
      </c>
      <c r="B555" t="s">
        <v>259</v>
      </c>
    </row>
    <row r="556" spans="1:2" x14ac:dyDescent="0.25">
      <c r="A556">
        <v>30714</v>
      </c>
      <c r="B556" t="s">
        <v>259</v>
      </c>
    </row>
    <row r="557" spans="1:2" x14ac:dyDescent="0.25">
      <c r="A557">
        <v>3154</v>
      </c>
      <c r="B557" t="s">
        <v>257</v>
      </c>
    </row>
    <row r="558" spans="1:2" x14ac:dyDescent="0.25">
      <c r="A558">
        <v>33690</v>
      </c>
      <c r="B558" t="s">
        <v>259</v>
      </c>
    </row>
    <row r="559" spans="1:2" x14ac:dyDescent="0.25">
      <c r="A559">
        <v>33784</v>
      </c>
      <c r="B559" t="s">
        <v>259</v>
      </c>
    </row>
    <row r="560" spans="1:2" x14ac:dyDescent="0.25">
      <c r="A560">
        <v>34154</v>
      </c>
      <c r="B560" t="s">
        <v>259</v>
      </c>
    </row>
    <row r="561" spans="1:2" x14ac:dyDescent="0.25">
      <c r="A561">
        <v>35547</v>
      </c>
      <c r="B561" t="s">
        <v>259</v>
      </c>
    </row>
    <row r="562" spans="1:2" x14ac:dyDescent="0.25">
      <c r="A562">
        <v>35722</v>
      </c>
      <c r="B562" t="s">
        <v>259</v>
      </c>
    </row>
    <row r="563" spans="1:2" x14ac:dyDescent="0.25">
      <c r="A563">
        <v>35749</v>
      </c>
      <c r="B563" t="s">
        <v>259</v>
      </c>
    </row>
    <row r="564" spans="1:2" x14ac:dyDescent="0.25">
      <c r="A564">
        <v>35752</v>
      </c>
      <c r="B564" t="s">
        <v>259</v>
      </c>
    </row>
    <row r="565" spans="1:2" x14ac:dyDescent="0.25">
      <c r="A565">
        <v>35964</v>
      </c>
      <c r="B565" t="s">
        <v>259</v>
      </c>
    </row>
    <row r="566" spans="1:2" x14ac:dyDescent="0.25">
      <c r="A566">
        <v>36167</v>
      </c>
      <c r="B566" t="s">
        <v>259</v>
      </c>
    </row>
    <row r="567" spans="1:2" x14ac:dyDescent="0.25">
      <c r="A567">
        <v>36173</v>
      </c>
      <c r="B567" t="s">
        <v>257</v>
      </c>
    </row>
    <row r="568" spans="1:2" x14ac:dyDescent="0.25">
      <c r="A568">
        <v>36182</v>
      </c>
      <c r="B568" t="s">
        <v>257</v>
      </c>
    </row>
    <row r="569" spans="1:2" x14ac:dyDescent="0.25">
      <c r="A569">
        <v>36189</v>
      </c>
      <c r="B569" t="s">
        <v>257</v>
      </c>
    </row>
    <row r="570" spans="1:2" x14ac:dyDescent="0.25">
      <c r="A570">
        <v>36318</v>
      </c>
      <c r="B570" t="s">
        <v>259</v>
      </c>
    </row>
    <row r="571" spans="1:2" x14ac:dyDescent="0.25">
      <c r="A571">
        <v>36400</v>
      </c>
      <c r="B571" t="s">
        <v>259</v>
      </c>
    </row>
    <row r="572" spans="1:2" x14ac:dyDescent="0.25">
      <c r="A572">
        <v>36413</v>
      </c>
      <c r="B572" t="s">
        <v>259</v>
      </c>
    </row>
    <row r="573" spans="1:2" x14ac:dyDescent="0.25">
      <c r="A573">
        <v>36458</v>
      </c>
      <c r="B573" t="s">
        <v>259</v>
      </c>
    </row>
    <row r="574" spans="1:2" x14ac:dyDescent="0.25">
      <c r="A574">
        <v>36699</v>
      </c>
      <c r="B574" t="s">
        <v>259</v>
      </c>
    </row>
    <row r="575" spans="1:2" x14ac:dyDescent="0.25">
      <c r="A575">
        <v>37690</v>
      </c>
      <c r="B575" t="s">
        <v>259</v>
      </c>
    </row>
    <row r="576" spans="1:2" x14ac:dyDescent="0.25">
      <c r="A576">
        <v>38472</v>
      </c>
      <c r="B576" t="s">
        <v>259</v>
      </c>
    </row>
    <row r="577" spans="1:2" x14ac:dyDescent="0.25">
      <c r="A577">
        <v>38766</v>
      </c>
      <c r="B577" t="s">
        <v>259</v>
      </c>
    </row>
    <row r="578" spans="1:2" x14ac:dyDescent="0.25">
      <c r="A578">
        <v>38851</v>
      </c>
      <c r="B578" t="s">
        <v>259</v>
      </c>
    </row>
    <row r="579" spans="1:2" x14ac:dyDescent="0.25">
      <c r="A579">
        <v>38879</v>
      </c>
      <c r="B579" t="s">
        <v>259</v>
      </c>
    </row>
    <row r="580" spans="1:2" x14ac:dyDescent="0.25">
      <c r="A580">
        <v>38887</v>
      </c>
      <c r="B580" t="s">
        <v>259</v>
      </c>
    </row>
    <row r="581" spans="1:2" x14ac:dyDescent="0.25">
      <c r="A581">
        <v>38892</v>
      </c>
      <c r="B581" t="s">
        <v>259</v>
      </c>
    </row>
    <row r="582" spans="1:2" x14ac:dyDescent="0.25">
      <c r="A582">
        <v>38904</v>
      </c>
      <c r="B582" t="s">
        <v>259</v>
      </c>
    </row>
    <row r="583" spans="1:2" x14ac:dyDescent="0.25">
      <c r="A583">
        <v>39028</v>
      </c>
      <c r="B583" t="s">
        <v>259</v>
      </c>
    </row>
    <row r="584" spans="1:2" x14ac:dyDescent="0.25">
      <c r="A584">
        <v>39116</v>
      </c>
      <c r="B584" t="s">
        <v>259</v>
      </c>
    </row>
    <row r="585" spans="1:2" x14ac:dyDescent="0.25">
      <c r="A585">
        <v>39343</v>
      </c>
      <c r="B585" t="s">
        <v>259</v>
      </c>
    </row>
    <row r="586" spans="1:2" x14ac:dyDescent="0.25">
      <c r="A586">
        <v>39424</v>
      </c>
      <c r="B586" t="s">
        <v>259</v>
      </c>
    </row>
    <row r="587" spans="1:2" x14ac:dyDescent="0.25">
      <c r="A587">
        <v>39434</v>
      </c>
      <c r="B587" t="s">
        <v>259</v>
      </c>
    </row>
    <row r="588" spans="1:2" x14ac:dyDescent="0.25">
      <c r="A588">
        <v>39437</v>
      </c>
      <c r="B588" t="s">
        <v>259</v>
      </c>
    </row>
    <row r="589" spans="1:2" x14ac:dyDescent="0.25">
      <c r="A589">
        <v>39438</v>
      </c>
      <c r="B589" t="s">
        <v>259</v>
      </c>
    </row>
    <row r="590" spans="1:2" x14ac:dyDescent="0.25">
      <c r="A590">
        <v>39552</v>
      </c>
      <c r="B590" t="s">
        <v>259</v>
      </c>
    </row>
    <row r="591" spans="1:2" x14ac:dyDescent="0.25">
      <c r="A591">
        <v>39610</v>
      </c>
      <c r="B591" t="s">
        <v>259</v>
      </c>
    </row>
    <row r="592" spans="1:2" x14ac:dyDescent="0.25">
      <c r="A592">
        <v>39619</v>
      </c>
      <c r="B592" t="s">
        <v>259</v>
      </c>
    </row>
    <row r="593" spans="1:2" x14ac:dyDescent="0.25">
      <c r="A593">
        <v>39622</v>
      </c>
      <c r="B593" t="s">
        <v>259</v>
      </c>
    </row>
    <row r="594" spans="1:2" x14ac:dyDescent="0.25">
      <c r="A594">
        <v>39664</v>
      </c>
      <c r="B594" t="s">
        <v>259</v>
      </c>
    </row>
    <row r="595" spans="1:2" x14ac:dyDescent="0.25">
      <c r="A595">
        <v>39665</v>
      </c>
      <c r="B595" t="s">
        <v>259</v>
      </c>
    </row>
    <row r="596" spans="1:2" x14ac:dyDescent="0.25">
      <c r="A596">
        <v>39689</v>
      </c>
      <c r="B596" t="s">
        <v>259</v>
      </c>
    </row>
    <row r="597" spans="1:2" x14ac:dyDescent="0.25">
      <c r="A597">
        <v>39870</v>
      </c>
      <c r="B597" t="s">
        <v>259</v>
      </c>
    </row>
    <row r="598" spans="1:2" x14ac:dyDescent="0.25">
      <c r="A598">
        <v>40052</v>
      </c>
      <c r="B598" t="s">
        <v>258</v>
      </c>
    </row>
    <row r="599" spans="1:2" x14ac:dyDescent="0.25">
      <c r="A599">
        <v>40299</v>
      </c>
      <c r="B599" t="s">
        <v>258</v>
      </c>
    </row>
    <row r="600" spans="1:2" x14ac:dyDescent="0.25">
      <c r="A600">
        <v>40490</v>
      </c>
      <c r="B600" t="s">
        <v>258</v>
      </c>
    </row>
    <row r="601" spans="1:2" x14ac:dyDescent="0.25">
      <c r="A601">
        <v>40809</v>
      </c>
      <c r="B601" t="s">
        <v>258</v>
      </c>
    </row>
    <row r="602" spans="1:2" x14ac:dyDescent="0.25">
      <c r="A602">
        <v>40840</v>
      </c>
      <c r="B602" t="s">
        <v>257</v>
      </c>
    </row>
    <row r="603" spans="1:2" x14ac:dyDescent="0.25">
      <c r="A603">
        <v>40920</v>
      </c>
      <c r="B603" t="s">
        <v>257</v>
      </c>
    </row>
    <row r="604" spans="1:2" x14ac:dyDescent="0.25">
      <c r="A604">
        <v>40934</v>
      </c>
      <c r="B604" t="s">
        <v>258</v>
      </c>
    </row>
    <row r="605" spans="1:2" x14ac:dyDescent="0.25">
      <c r="A605">
        <v>41002</v>
      </c>
      <c r="B605" t="s">
        <v>258</v>
      </c>
    </row>
    <row r="606" spans="1:2" x14ac:dyDescent="0.25">
      <c r="A606">
        <v>41002</v>
      </c>
      <c r="B606" t="s">
        <v>259</v>
      </c>
    </row>
    <row r="607" spans="1:2" x14ac:dyDescent="0.25">
      <c r="A607">
        <v>41049</v>
      </c>
      <c r="B607" t="s">
        <v>258</v>
      </c>
    </row>
    <row r="608" spans="1:2" x14ac:dyDescent="0.25">
      <c r="A608">
        <v>41164</v>
      </c>
      <c r="B608" t="s">
        <v>258</v>
      </c>
    </row>
    <row r="609" spans="1:2" x14ac:dyDescent="0.25">
      <c r="A609">
        <v>41166</v>
      </c>
      <c r="B609" t="s">
        <v>258</v>
      </c>
    </row>
    <row r="610" spans="1:2" x14ac:dyDescent="0.25">
      <c r="A610">
        <v>41197</v>
      </c>
      <c r="B610" t="s">
        <v>258</v>
      </c>
    </row>
    <row r="611" spans="1:2" x14ac:dyDescent="0.25">
      <c r="A611">
        <v>41336</v>
      </c>
      <c r="B611" t="s">
        <v>258</v>
      </c>
    </row>
    <row r="612" spans="1:2" x14ac:dyDescent="0.25">
      <c r="A612">
        <v>41483</v>
      </c>
      <c r="B612" t="s">
        <v>258</v>
      </c>
    </row>
    <row r="613" spans="1:2" x14ac:dyDescent="0.25">
      <c r="A613">
        <v>41536</v>
      </c>
      <c r="B613" t="s">
        <v>258</v>
      </c>
    </row>
    <row r="614" spans="1:2" x14ac:dyDescent="0.25">
      <c r="A614">
        <v>41614</v>
      </c>
      <c r="B614" t="s">
        <v>258</v>
      </c>
    </row>
    <row r="615" spans="1:2" x14ac:dyDescent="0.25">
      <c r="A615">
        <v>41615</v>
      </c>
      <c r="B615" t="s">
        <v>258</v>
      </c>
    </row>
    <row r="616" spans="1:2" x14ac:dyDescent="0.25">
      <c r="A616">
        <v>41722</v>
      </c>
      <c r="B616" t="s">
        <v>258</v>
      </c>
    </row>
    <row r="617" spans="1:2" x14ac:dyDescent="0.25">
      <c r="A617">
        <v>42071</v>
      </c>
      <c r="B617" t="s">
        <v>257</v>
      </c>
    </row>
    <row r="618" spans="1:2" x14ac:dyDescent="0.25">
      <c r="A618">
        <v>42475</v>
      </c>
      <c r="B618" t="s">
        <v>257</v>
      </c>
    </row>
    <row r="619" spans="1:2" x14ac:dyDescent="0.25">
      <c r="A619">
        <v>42746</v>
      </c>
      <c r="B619" t="s">
        <v>257</v>
      </c>
    </row>
    <row r="620" spans="1:2" x14ac:dyDescent="0.25">
      <c r="A620">
        <v>4280</v>
      </c>
      <c r="B620" t="s">
        <v>257</v>
      </c>
    </row>
    <row r="621" spans="1:2" x14ac:dyDescent="0.25">
      <c r="A621">
        <v>42848</v>
      </c>
      <c r="B621" t="s">
        <v>257</v>
      </c>
    </row>
    <row r="622" spans="1:2" x14ac:dyDescent="0.25">
      <c r="A622">
        <v>42923</v>
      </c>
      <c r="B622" t="s">
        <v>257</v>
      </c>
    </row>
    <row r="623" spans="1:2" x14ac:dyDescent="0.25">
      <c r="A623">
        <v>43027</v>
      </c>
      <c r="B623" t="s">
        <v>257</v>
      </c>
    </row>
    <row r="624" spans="1:2" x14ac:dyDescent="0.25">
      <c r="A624">
        <v>43046</v>
      </c>
      <c r="B624" t="s">
        <v>257</v>
      </c>
    </row>
    <row r="625" spans="1:2" x14ac:dyDescent="0.25">
      <c r="A625">
        <v>43063</v>
      </c>
      <c r="B625" t="s">
        <v>257</v>
      </c>
    </row>
    <row r="626" spans="1:2" x14ac:dyDescent="0.25">
      <c r="A626">
        <v>43211</v>
      </c>
      <c r="B626" t="s">
        <v>257</v>
      </c>
    </row>
    <row r="627" spans="1:2" x14ac:dyDescent="0.25">
      <c r="A627">
        <v>43222</v>
      </c>
      <c r="B627" t="s">
        <v>257</v>
      </c>
    </row>
    <row r="628" spans="1:2" x14ac:dyDescent="0.25">
      <c r="A628">
        <v>43336</v>
      </c>
      <c r="B628" t="s">
        <v>257</v>
      </c>
    </row>
    <row r="629" spans="1:2" x14ac:dyDescent="0.25">
      <c r="A629">
        <v>43452</v>
      </c>
      <c r="B629" t="s">
        <v>257</v>
      </c>
    </row>
    <row r="630" spans="1:2" x14ac:dyDescent="0.25">
      <c r="A630">
        <v>43871</v>
      </c>
      <c r="B630" t="s">
        <v>257</v>
      </c>
    </row>
    <row r="631" spans="1:2" x14ac:dyDescent="0.25">
      <c r="A631">
        <v>4405</v>
      </c>
      <c r="B631" t="s">
        <v>257</v>
      </c>
    </row>
    <row r="632" spans="1:2" x14ac:dyDescent="0.25">
      <c r="A632">
        <v>44073</v>
      </c>
      <c r="B632" t="s">
        <v>257</v>
      </c>
    </row>
    <row r="633" spans="1:2" x14ac:dyDescent="0.25">
      <c r="A633">
        <v>44122</v>
      </c>
      <c r="B633" t="s">
        <v>257</v>
      </c>
    </row>
    <row r="634" spans="1:2" x14ac:dyDescent="0.25">
      <c r="A634">
        <v>4414</v>
      </c>
      <c r="B634" t="s">
        <v>259</v>
      </c>
    </row>
    <row r="635" spans="1:2" x14ac:dyDescent="0.25">
      <c r="A635">
        <v>44234</v>
      </c>
      <c r="B635" t="s">
        <v>257</v>
      </c>
    </row>
    <row r="636" spans="1:2" x14ac:dyDescent="0.25">
      <c r="A636">
        <v>44480</v>
      </c>
      <c r="B636" t="s">
        <v>257</v>
      </c>
    </row>
    <row r="637" spans="1:2" x14ac:dyDescent="0.25">
      <c r="A637">
        <v>4460</v>
      </c>
      <c r="B637" t="s">
        <v>259</v>
      </c>
    </row>
    <row r="638" spans="1:2" x14ac:dyDescent="0.25">
      <c r="A638">
        <v>44706</v>
      </c>
      <c r="B638" t="s">
        <v>257</v>
      </c>
    </row>
    <row r="639" spans="1:2" x14ac:dyDescent="0.25">
      <c r="A639">
        <v>4483</v>
      </c>
      <c r="B639" t="s">
        <v>259</v>
      </c>
    </row>
    <row r="640" spans="1:2" x14ac:dyDescent="0.25">
      <c r="A640">
        <v>45636</v>
      </c>
      <c r="B640" t="s">
        <v>258</v>
      </c>
    </row>
    <row r="641" spans="1:2" x14ac:dyDescent="0.25">
      <c r="A641">
        <v>45728</v>
      </c>
      <c r="B641" t="s">
        <v>257</v>
      </c>
    </row>
    <row r="642" spans="1:2" x14ac:dyDescent="0.25">
      <c r="A642">
        <v>45729</v>
      </c>
      <c r="B642" t="s">
        <v>257</v>
      </c>
    </row>
    <row r="643" spans="1:2" x14ac:dyDescent="0.25">
      <c r="A643">
        <v>45730</v>
      </c>
      <c r="B643" t="s">
        <v>257</v>
      </c>
    </row>
    <row r="644" spans="1:2" x14ac:dyDescent="0.25">
      <c r="A644">
        <v>45767</v>
      </c>
      <c r="B644" t="s">
        <v>258</v>
      </c>
    </row>
    <row r="645" spans="1:2" x14ac:dyDescent="0.25">
      <c r="A645">
        <v>46289</v>
      </c>
      <c r="B645" t="s">
        <v>257</v>
      </c>
    </row>
    <row r="646" spans="1:2" x14ac:dyDescent="0.25">
      <c r="A646">
        <v>46306</v>
      </c>
      <c r="B646" t="s">
        <v>258</v>
      </c>
    </row>
    <row r="647" spans="1:2" x14ac:dyDescent="0.25">
      <c r="A647">
        <v>46439</v>
      </c>
      <c r="B647" t="s">
        <v>258</v>
      </c>
    </row>
    <row r="648" spans="1:2" x14ac:dyDescent="0.25">
      <c r="A648">
        <v>46548</v>
      </c>
      <c r="B648" t="s">
        <v>257</v>
      </c>
    </row>
    <row r="649" spans="1:2" x14ac:dyDescent="0.25">
      <c r="A649">
        <v>47301</v>
      </c>
      <c r="B649" t="s">
        <v>258</v>
      </c>
    </row>
    <row r="650" spans="1:2" x14ac:dyDescent="0.25">
      <c r="A650">
        <v>47473</v>
      </c>
      <c r="B650" t="s">
        <v>258</v>
      </c>
    </row>
    <row r="651" spans="1:2" x14ac:dyDescent="0.25">
      <c r="A651">
        <v>47789</v>
      </c>
      <c r="B651" t="s">
        <v>258</v>
      </c>
    </row>
    <row r="652" spans="1:2" x14ac:dyDescent="0.25">
      <c r="A652">
        <v>47929</v>
      </c>
      <c r="B652" t="s">
        <v>258</v>
      </c>
    </row>
    <row r="653" spans="1:2" x14ac:dyDescent="0.25">
      <c r="A653">
        <v>47968</v>
      </c>
      <c r="B653" t="s">
        <v>258</v>
      </c>
    </row>
    <row r="654" spans="1:2" x14ac:dyDescent="0.25">
      <c r="A654">
        <v>48095</v>
      </c>
      <c r="B654" t="s">
        <v>258</v>
      </c>
    </row>
    <row r="655" spans="1:2" x14ac:dyDescent="0.25">
      <c r="A655">
        <v>48100</v>
      </c>
      <c r="B655" t="s">
        <v>258</v>
      </c>
    </row>
    <row r="656" spans="1:2" x14ac:dyDescent="0.25">
      <c r="A656">
        <v>48101</v>
      </c>
      <c r="B656" t="s">
        <v>258</v>
      </c>
    </row>
    <row r="657" spans="1:2" x14ac:dyDescent="0.25">
      <c r="A657">
        <v>48274</v>
      </c>
      <c r="B657" t="s">
        <v>258</v>
      </c>
    </row>
    <row r="658" spans="1:2" x14ac:dyDescent="0.25">
      <c r="A658">
        <v>48675</v>
      </c>
      <c r="B658" t="s">
        <v>258</v>
      </c>
    </row>
    <row r="659" spans="1:2" x14ac:dyDescent="0.25">
      <c r="A659">
        <v>49143</v>
      </c>
      <c r="B659" t="s">
        <v>258</v>
      </c>
    </row>
    <row r="660" spans="1:2" x14ac:dyDescent="0.25">
      <c r="A660">
        <v>49238</v>
      </c>
      <c r="B660" t="s">
        <v>258</v>
      </c>
    </row>
    <row r="661" spans="1:2" x14ac:dyDescent="0.25">
      <c r="A661">
        <v>49693</v>
      </c>
      <c r="B661" t="s">
        <v>258</v>
      </c>
    </row>
    <row r="662" spans="1:2" x14ac:dyDescent="0.25">
      <c r="A662">
        <v>49735</v>
      </c>
      <c r="B662" t="s">
        <v>258</v>
      </c>
    </row>
    <row r="663" spans="1:2" x14ac:dyDescent="0.25">
      <c r="A663">
        <v>5087</v>
      </c>
      <c r="B663" t="s">
        <v>257</v>
      </c>
    </row>
    <row r="664" spans="1:2" x14ac:dyDescent="0.25">
      <c r="A664">
        <v>51173</v>
      </c>
      <c r="B664" t="s">
        <v>257</v>
      </c>
    </row>
    <row r="665" spans="1:2" x14ac:dyDescent="0.25">
      <c r="A665">
        <v>5149</v>
      </c>
      <c r="B665" t="s">
        <v>259</v>
      </c>
    </row>
    <row r="666" spans="1:2" x14ac:dyDescent="0.25">
      <c r="A666">
        <v>52705</v>
      </c>
      <c r="B666" t="s">
        <v>257</v>
      </c>
    </row>
    <row r="667" spans="1:2" x14ac:dyDescent="0.25">
      <c r="A667">
        <v>5287</v>
      </c>
      <c r="B667" t="s">
        <v>257</v>
      </c>
    </row>
    <row r="668" spans="1:2" x14ac:dyDescent="0.25">
      <c r="A668">
        <v>5379</v>
      </c>
      <c r="B668" t="s">
        <v>259</v>
      </c>
    </row>
    <row r="669" spans="1:2" x14ac:dyDescent="0.25">
      <c r="A669">
        <v>5419</v>
      </c>
      <c r="B669" t="s">
        <v>259</v>
      </c>
    </row>
    <row r="670" spans="1:2" x14ac:dyDescent="0.25">
      <c r="A670">
        <v>59163</v>
      </c>
      <c r="B670" t="s">
        <v>257</v>
      </c>
    </row>
    <row r="671" spans="1:2" x14ac:dyDescent="0.25">
      <c r="A671">
        <v>5994</v>
      </c>
      <c r="B671" t="s">
        <v>259</v>
      </c>
    </row>
    <row r="672" spans="1:2" x14ac:dyDescent="0.25">
      <c r="A672">
        <v>60013</v>
      </c>
      <c r="B672" t="s">
        <v>257</v>
      </c>
    </row>
    <row r="673" spans="1:2" x14ac:dyDescent="0.25">
      <c r="A673">
        <v>62423</v>
      </c>
      <c r="B673" t="s">
        <v>257</v>
      </c>
    </row>
    <row r="674" spans="1:2" x14ac:dyDescent="0.25">
      <c r="A674">
        <v>6367</v>
      </c>
      <c r="B674" t="s">
        <v>259</v>
      </c>
    </row>
    <row r="675" spans="1:2" x14ac:dyDescent="0.25">
      <c r="A675">
        <v>6451</v>
      </c>
      <c r="B675" t="s">
        <v>257</v>
      </c>
    </row>
    <row r="676" spans="1:2" x14ac:dyDescent="0.25">
      <c r="A676">
        <v>66320</v>
      </c>
      <c r="B676" t="s">
        <v>257</v>
      </c>
    </row>
    <row r="677" spans="1:2" x14ac:dyDescent="0.25">
      <c r="A677">
        <v>66390</v>
      </c>
      <c r="B677" t="s">
        <v>257</v>
      </c>
    </row>
    <row r="678" spans="1:2" x14ac:dyDescent="0.25">
      <c r="A678">
        <v>66616</v>
      </c>
      <c r="B678" t="s">
        <v>257</v>
      </c>
    </row>
    <row r="679" spans="1:2" x14ac:dyDescent="0.25">
      <c r="A679">
        <v>6767</v>
      </c>
      <c r="B679" t="s">
        <v>257</v>
      </c>
    </row>
    <row r="680" spans="1:2" x14ac:dyDescent="0.25">
      <c r="A680">
        <v>6855</v>
      </c>
      <c r="B680" t="s">
        <v>257</v>
      </c>
    </row>
    <row r="681" spans="1:2" x14ac:dyDescent="0.25">
      <c r="A681">
        <v>6858</v>
      </c>
      <c r="B681" t="s">
        <v>257</v>
      </c>
    </row>
    <row r="682" spans="1:2" x14ac:dyDescent="0.25">
      <c r="A682">
        <v>6868</v>
      </c>
      <c r="B682" t="s">
        <v>257</v>
      </c>
    </row>
    <row r="683" spans="1:2" x14ac:dyDescent="0.25">
      <c r="A683">
        <v>6872</v>
      </c>
      <c r="B683" t="s">
        <v>259</v>
      </c>
    </row>
    <row r="684" spans="1:2" x14ac:dyDescent="0.25">
      <c r="A684">
        <v>69759</v>
      </c>
      <c r="B684" t="s">
        <v>257</v>
      </c>
    </row>
    <row r="685" spans="1:2" x14ac:dyDescent="0.25">
      <c r="A685">
        <v>69760</v>
      </c>
      <c r="B685" t="s">
        <v>257</v>
      </c>
    </row>
    <row r="686" spans="1:2" x14ac:dyDescent="0.25">
      <c r="A686">
        <v>69761</v>
      </c>
      <c r="B686" t="s">
        <v>257</v>
      </c>
    </row>
    <row r="687" spans="1:2" x14ac:dyDescent="0.25">
      <c r="A687">
        <v>70137</v>
      </c>
      <c r="B687" t="s">
        <v>259</v>
      </c>
    </row>
    <row r="688" spans="1:2" x14ac:dyDescent="0.25">
      <c r="A688">
        <v>70212</v>
      </c>
      <c r="B688" t="s">
        <v>259</v>
      </c>
    </row>
    <row r="689" spans="1:2" x14ac:dyDescent="0.25">
      <c r="A689">
        <v>70214</v>
      </c>
      <c r="B689" t="s">
        <v>259</v>
      </c>
    </row>
    <row r="690" spans="1:2" x14ac:dyDescent="0.25">
      <c r="A690">
        <v>70229</v>
      </c>
      <c r="B690" t="s">
        <v>259</v>
      </c>
    </row>
    <row r="691" spans="1:2" x14ac:dyDescent="0.25">
      <c r="A691">
        <v>70300</v>
      </c>
      <c r="B691" t="s">
        <v>259</v>
      </c>
    </row>
    <row r="692" spans="1:2" x14ac:dyDescent="0.25">
      <c r="A692">
        <v>70895</v>
      </c>
      <c r="B692" t="s">
        <v>259</v>
      </c>
    </row>
    <row r="693" spans="1:2" x14ac:dyDescent="0.25">
      <c r="A693">
        <v>71168</v>
      </c>
      <c r="B693" t="s">
        <v>259</v>
      </c>
    </row>
    <row r="694" spans="1:2" x14ac:dyDescent="0.25">
      <c r="A694">
        <v>71232</v>
      </c>
      <c r="B694" t="s">
        <v>259</v>
      </c>
    </row>
    <row r="695" spans="1:2" x14ac:dyDescent="0.25">
      <c r="A695">
        <v>71522</v>
      </c>
      <c r="B695" t="s">
        <v>259</v>
      </c>
    </row>
    <row r="696" spans="1:2" x14ac:dyDescent="0.25">
      <c r="A696">
        <v>71593</v>
      </c>
      <c r="B696" t="s">
        <v>259</v>
      </c>
    </row>
    <row r="697" spans="1:2" x14ac:dyDescent="0.25">
      <c r="A697">
        <v>71597</v>
      </c>
      <c r="B697" t="s">
        <v>259</v>
      </c>
    </row>
    <row r="698" spans="1:2" x14ac:dyDescent="0.25">
      <c r="A698">
        <v>71801</v>
      </c>
      <c r="B698" t="s">
        <v>259</v>
      </c>
    </row>
    <row r="699" spans="1:2" x14ac:dyDescent="0.25">
      <c r="A699">
        <v>71839</v>
      </c>
      <c r="B699" t="s">
        <v>259</v>
      </c>
    </row>
    <row r="700" spans="1:2" x14ac:dyDescent="0.25">
      <c r="A700">
        <v>72153</v>
      </c>
      <c r="B700" t="s">
        <v>259</v>
      </c>
    </row>
    <row r="701" spans="1:2" x14ac:dyDescent="0.25">
      <c r="A701">
        <v>72207</v>
      </c>
      <c r="B701" t="s">
        <v>259</v>
      </c>
    </row>
    <row r="702" spans="1:2" x14ac:dyDescent="0.25">
      <c r="A702">
        <v>72334</v>
      </c>
      <c r="B702" t="s">
        <v>259</v>
      </c>
    </row>
    <row r="703" spans="1:2" x14ac:dyDescent="0.25">
      <c r="A703">
        <v>72528</v>
      </c>
      <c r="B703" t="s">
        <v>259</v>
      </c>
    </row>
    <row r="704" spans="1:2" x14ac:dyDescent="0.25">
      <c r="A704">
        <v>72539</v>
      </c>
      <c r="B704" t="s">
        <v>259</v>
      </c>
    </row>
    <row r="705" spans="1:2" x14ac:dyDescent="0.25">
      <c r="A705">
        <v>72632</v>
      </c>
      <c r="B705" t="s">
        <v>259</v>
      </c>
    </row>
    <row r="706" spans="1:2" x14ac:dyDescent="0.25">
      <c r="A706">
        <v>72667</v>
      </c>
      <c r="B706" t="s">
        <v>259</v>
      </c>
    </row>
    <row r="707" spans="1:2" x14ac:dyDescent="0.25">
      <c r="A707">
        <v>72885</v>
      </c>
      <c r="B707" t="s">
        <v>259</v>
      </c>
    </row>
    <row r="708" spans="1:2" x14ac:dyDescent="0.25">
      <c r="A708">
        <v>73012</v>
      </c>
      <c r="B708" t="s">
        <v>259</v>
      </c>
    </row>
    <row r="709" spans="1:2" x14ac:dyDescent="0.25">
      <c r="A709">
        <v>7326</v>
      </c>
      <c r="B709" t="s">
        <v>257</v>
      </c>
    </row>
    <row r="710" spans="1:2" x14ac:dyDescent="0.25">
      <c r="A710">
        <v>7327</v>
      </c>
      <c r="B710" t="s">
        <v>257</v>
      </c>
    </row>
    <row r="711" spans="1:2" x14ac:dyDescent="0.25">
      <c r="A711">
        <v>73320</v>
      </c>
      <c r="B711" t="s">
        <v>259</v>
      </c>
    </row>
    <row r="712" spans="1:2" x14ac:dyDescent="0.25">
      <c r="A712">
        <v>73713</v>
      </c>
      <c r="B712" t="s">
        <v>259</v>
      </c>
    </row>
    <row r="713" spans="1:2" x14ac:dyDescent="0.25">
      <c r="A713">
        <v>73909</v>
      </c>
      <c r="B713" t="s">
        <v>259</v>
      </c>
    </row>
    <row r="714" spans="1:2" x14ac:dyDescent="0.25">
      <c r="A714">
        <v>74281</v>
      </c>
      <c r="B714" t="s">
        <v>259</v>
      </c>
    </row>
    <row r="715" spans="1:2" x14ac:dyDescent="0.25">
      <c r="A715">
        <v>74292</v>
      </c>
      <c r="B715" t="s">
        <v>259</v>
      </c>
    </row>
    <row r="716" spans="1:2" x14ac:dyDescent="0.25">
      <c r="A716">
        <v>74507</v>
      </c>
      <c r="B716" t="s">
        <v>259</v>
      </c>
    </row>
    <row r="717" spans="1:2" x14ac:dyDescent="0.25">
      <c r="A717">
        <v>74531</v>
      </c>
      <c r="B717" t="s">
        <v>259</v>
      </c>
    </row>
    <row r="718" spans="1:2" x14ac:dyDescent="0.25">
      <c r="A718">
        <v>74532</v>
      </c>
      <c r="B718" t="s">
        <v>259</v>
      </c>
    </row>
    <row r="719" spans="1:2" x14ac:dyDescent="0.25">
      <c r="A719">
        <v>74539</v>
      </c>
      <c r="B719" t="s">
        <v>259</v>
      </c>
    </row>
    <row r="720" spans="1:2" x14ac:dyDescent="0.25">
      <c r="A720">
        <v>74834</v>
      </c>
      <c r="B720" t="s">
        <v>259</v>
      </c>
    </row>
    <row r="721" spans="1:2" x14ac:dyDescent="0.25">
      <c r="A721">
        <v>75485</v>
      </c>
      <c r="B721" t="s">
        <v>259</v>
      </c>
    </row>
    <row r="722" spans="1:2" x14ac:dyDescent="0.25">
      <c r="A722">
        <v>75886</v>
      </c>
      <c r="B722" t="s">
        <v>259</v>
      </c>
    </row>
    <row r="723" spans="1:2" x14ac:dyDescent="0.25">
      <c r="A723">
        <v>76418</v>
      </c>
      <c r="B723" t="s">
        <v>259</v>
      </c>
    </row>
    <row r="724" spans="1:2" x14ac:dyDescent="0.25">
      <c r="A724">
        <v>80001</v>
      </c>
      <c r="B724" t="s">
        <v>258</v>
      </c>
    </row>
    <row r="725" spans="1:2" x14ac:dyDescent="0.25">
      <c r="A725">
        <v>80014</v>
      </c>
      <c r="B725" t="s">
        <v>258</v>
      </c>
    </row>
    <row r="726" spans="1:2" x14ac:dyDescent="0.25">
      <c r="A726">
        <v>80028</v>
      </c>
      <c r="B726" t="s">
        <v>258</v>
      </c>
    </row>
    <row r="727" spans="1:2" x14ac:dyDescent="0.25">
      <c r="A727">
        <v>80032</v>
      </c>
      <c r="B727" t="s">
        <v>258</v>
      </c>
    </row>
    <row r="728" spans="1:2" x14ac:dyDescent="0.25">
      <c r="A728">
        <v>80043</v>
      </c>
      <c r="B728" t="s">
        <v>258</v>
      </c>
    </row>
    <row r="729" spans="1:2" x14ac:dyDescent="0.25">
      <c r="A729">
        <v>80085</v>
      </c>
      <c r="B729" t="s">
        <v>258</v>
      </c>
    </row>
    <row r="730" spans="1:2" x14ac:dyDescent="0.25">
      <c r="A730">
        <v>80115</v>
      </c>
      <c r="B730" t="s">
        <v>258</v>
      </c>
    </row>
    <row r="731" spans="1:2" x14ac:dyDescent="0.25">
      <c r="A731">
        <v>80117</v>
      </c>
      <c r="B731" t="s">
        <v>258</v>
      </c>
    </row>
    <row r="732" spans="1:2" x14ac:dyDescent="0.25">
      <c r="A732">
        <v>80125</v>
      </c>
      <c r="B732" t="s">
        <v>258</v>
      </c>
    </row>
    <row r="733" spans="1:2" x14ac:dyDescent="0.25">
      <c r="A733">
        <v>80192</v>
      </c>
      <c r="B733" t="s">
        <v>258</v>
      </c>
    </row>
    <row r="734" spans="1:2" x14ac:dyDescent="0.25">
      <c r="A734">
        <v>80193</v>
      </c>
      <c r="B734" t="s">
        <v>258</v>
      </c>
    </row>
    <row r="735" spans="1:2" x14ac:dyDescent="0.25">
      <c r="A735">
        <v>80195</v>
      </c>
      <c r="B735" t="s">
        <v>258</v>
      </c>
    </row>
    <row r="736" spans="1:2" x14ac:dyDescent="0.25">
      <c r="A736">
        <v>80265</v>
      </c>
      <c r="B736" t="s">
        <v>258</v>
      </c>
    </row>
    <row r="737" spans="1:2" x14ac:dyDescent="0.25">
      <c r="A737">
        <v>80269</v>
      </c>
      <c r="B737" t="s">
        <v>258</v>
      </c>
    </row>
    <row r="738" spans="1:2" x14ac:dyDescent="0.25">
      <c r="A738">
        <v>80301</v>
      </c>
      <c r="B738" t="s">
        <v>258</v>
      </c>
    </row>
    <row r="739" spans="1:2" x14ac:dyDescent="0.25">
      <c r="A739">
        <v>80333</v>
      </c>
      <c r="B739" t="s">
        <v>258</v>
      </c>
    </row>
    <row r="740" spans="1:2" x14ac:dyDescent="0.25">
      <c r="A740">
        <v>80520</v>
      </c>
      <c r="B740" t="s">
        <v>258</v>
      </c>
    </row>
    <row r="741" spans="1:2" x14ac:dyDescent="0.25">
      <c r="A741">
        <v>80828</v>
      </c>
      <c r="B741" t="s">
        <v>258</v>
      </c>
    </row>
    <row r="742" spans="1:2" x14ac:dyDescent="0.25">
      <c r="A742">
        <v>80838</v>
      </c>
      <c r="B742" t="s">
        <v>258</v>
      </c>
    </row>
    <row r="743" spans="1:2" x14ac:dyDescent="0.25">
      <c r="A743">
        <v>80947</v>
      </c>
      <c r="B743" t="s">
        <v>258</v>
      </c>
    </row>
    <row r="744" spans="1:2" x14ac:dyDescent="0.25">
      <c r="A744">
        <v>80979</v>
      </c>
      <c r="B744" t="s">
        <v>258</v>
      </c>
    </row>
    <row r="745" spans="1:2" x14ac:dyDescent="0.25">
      <c r="A745">
        <v>81118</v>
      </c>
      <c r="B745" t="s">
        <v>258</v>
      </c>
    </row>
    <row r="746" spans="1:2" x14ac:dyDescent="0.25">
      <c r="A746">
        <v>81233</v>
      </c>
      <c r="B746" t="s">
        <v>258</v>
      </c>
    </row>
    <row r="747" spans="1:2" x14ac:dyDescent="0.25">
      <c r="A747">
        <v>81235</v>
      </c>
      <c r="B747" t="s">
        <v>258</v>
      </c>
    </row>
    <row r="748" spans="1:2" x14ac:dyDescent="0.25">
      <c r="A748">
        <v>81244</v>
      </c>
      <c r="B748" t="s">
        <v>258</v>
      </c>
    </row>
    <row r="749" spans="1:2" x14ac:dyDescent="0.25">
      <c r="A749">
        <v>81330</v>
      </c>
      <c r="B749" t="s">
        <v>258</v>
      </c>
    </row>
    <row r="750" spans="1:2" x14ac:dyDescent="0.25">
      <c r="A750">
        <v>81348</v>
      </c>
      <c r="B750" t="s">
        <v>258</v>
      </c>
    </row>
    <row r="751" spans="1:2" x14ac:dyDescent="0.25">
      <c r="A751">
        <v>81645</v>
      </c>
      <c r="B751" t="s">
        <v>258</v>
      </c>
    </row>
    <row r="752" spans="1:2" x14ac:dyDescent="0.25">
      <c r="A752">
        <v>81646</v>
      </c>
      <c r="B752" t="s">
        <v>258</v>
      </c>
    </row>
    <row r="753" spans="1:2" x14ac:dyDescent="0.25">
      <c r="A753">
        <v>81649</v>
      </c>
      <c r="B753" t="s">
        <v>258</v>
      </c>
    </row>
    <row r="754" spans="1:2" x14ac:dyDescent="0.25">
      <c r="A754">
        <v>81653</v>
      </c>
      <c r="B754" t="s">
        <v>258</v>
      </c>
    </row>
    <row r="755" spans="1:2" x14ac:dyDescent="0.25">
      <c r="A755">
        <v>81675</v>
      </c>
      <c r="B755" t="s">
        <v>258</v>
      </c>
    </row>
    <row r="756" spans="1:2" x14ac:dyDescent="0.25">
      <c r="A756">
        <v>81708</v>
      </c>
      <c r="B756" t="s">
        <v>258</v>
      </c>
    </row>
    <row r="757" spans="1:2" x14ac:dyDescent="0.25">
      <c r="A757">
        <v>81891</v>
      </c>
      <c r="B757" t="s">
        <v>258</v>
      </c>
    </row>
    <row r="758" spans="1:2" x14ac:dyDescent="0.25">
      <c r="A758">
        <v>81896</v>
      </c>
      <c r="B758" t="s">
        <v>258</v>
      </c>
    </row>
    <row r="759" spans="1:2" x14ac:dyDescent="0.25">
      <c r="A759">
        <v>82116</v>
      </c>
      <c r="B759" t="s">
        <v>258</v>
      </c>
    </row>
    <row r="760" spans="1:2" x14ac:dyDescent="0.25">
      <c r="A760">
        <v>82221</v>
      </c>
      <c r="B760" t="s">
        <v>258</v>
      </c>
    </row>
    <row r="761" spans="1:2" x14ac:dyDescent="0.25">
      <c r="A761">
        <v>82224</v>
      </c>
      <c r="B761" t="s">
        <v>258</v>
      </c>
    </row>
    <row r="762" spans="1:2" x14ac:dyDescent="0.25">
      <c r="A762">
        <v>82343</v>
      </c>
      <c r="B762" t="s">
        <v>258</v>
      </c>
    </row>
    <row r="763" spans="1:2" x14ac:dyDescent="0.25">
      <c r="A763">
        <v>82405</v>
      </c>
      <c r="B763" t="s">
        <v>258</v>
      </c>
    </row>
    <row r="764" spans="1:2" x14ac:dyDescent="0.25">
      <c r="A764">
        <v>82506</v>
      </c>
      <c r="B764" t="s">
        <v>258</v>
      </c>
    </row>
    <row r="765" spans="1:2" x14ac:dyDescent="0.25">
      <c r="A765">
        <v>82572</v>
      </c>
      <c r="B765" t="s">
        <v>258</v>
      </c>
    </row>
    <row r="766" spans="1:2" x14ac:dyDescent="0.25">
      <c r="A766">
        <v>82650</v>
      </c>
      <c r="B766" t="s">
        <v>258</v>
      </c>
    </row>
    <row r="767" spans="1:2" x14ac:dyDescent="0.25">
      <c r="A767">
        <v>82651</v>
      </c>
      <c r="B767" t="s">
        <v>258</v>
      </c>
    </row>
    <row r="768" spans="1:2" x14ac:dyDescent="0.25">
      <c r="A768">
        <v>82652</v>
      </c>
      <c r="B768" t="s">
        <v>258</v>
      </c>
    </row>
    <row r="769" spans="1:2" x14ac:dyDescent="0.25">
      <c r="A769">
        <v>82654</v>
      </c>
      <c r="B769" t="s">
        <v>258</v>
      </c>
    </row>
    <row r="770" spans="1:2" x14ac:dyDescent="0.25">
      <c r="A770">
        <v>82676</v>
      </c>
      <c r="B770" t="s">
        <v>258</v>
      </c>
    </row>
    <row r="771" spans="1:2" x14ac:dyDescent="0.25">
      <c r="A771">
        <v>8346</v>
      </c>
      <c r="B771" t="s">
        <v>257</v>
      </c>
    </row>
    <row r="772" spans="1:2" x14ac:dyDescent="0.25">
      <c r="A772">
        <v>87250</v>
      </c>
      <c r="B772" t="s">
        <v>257</v>
      </c>
    </row>
    <row r="773" spans="1:2" x14ac:dyDescent="0.25">
      <c r="A773">
        <v>87715</v>
      </c>
      <c r="B773" t="s">
        <v>257</v>
      </c>
    </row>
    <row r="774" spans="1:2" x14ac:dyDescent="0.25">
      <c r="A774">
        <v>89189</v>
      </c>
      <c r="B774" t="s">
        <v>257</v>
      </c>
    </row>
    <row r="775" spans="1:2" x14ac:dyDescent="0.25">
      <c r="A775">
        <v>89511</v>
      </c>
      <c r="B775" t="s">
        <v>257</v>
      </c>
    </row>
    <row r="776" spans="1:2" x14ac:dyDescent="0.25">
      <c r="A776">
        <v>89599</v>
      </c>
      <c r="B776" t="s">
        <v>257</v>
      </c>
    </row>
    <row r="777" spans="1:2" x14ac:dyDescent="0.25">
      <c r="A777">
        <v>91323</v>
      </c>
      <c r="B777" t="s">
        <v>257</v>
      </c>
    </row>
    <row r="778" spans="1:2" x14ac:dyDescent="0.25">
      <c r="A778">
        <v>91685</v>
      </c>
      <c r="B778" t="s">
        <v>257</v>
      </c>
    </row>
    <row r="779" spans="1:2" x14ac:dyDescent="0.25">
      <c r="A779">
        <v>91687</v>
      </c>
      <c r="B779" t="s">
        <v>257</v>
      </c>
    </row>
    <row r="780" spans="1:2" x14ac:dyDescent="0.25">
      <c r="A780">
        <v>93027</v>
      </c>
      <c r="B780" t="s">
        <v>257</v>
      </c>
    </row>
    <row r="781" spans="1:2" x14ac:dyDescent="0.25">
      <c r="A781">
        <v>93616</v>
      </c>
      <c r="B781" t="s">
        <v>257</v>
      </c>
    </row>
    <row r="782" spans="1:2" x14ac:dyDescent="0.25">
      <c r="A782">
        <v>93683</v>
      </c>
      <c r="B782" t="s">
        <v>257</v>
      </c>
    </row>
    <row r="783" spans="1:2" x14ac:dyDescent="0.25">
      <c r="A783">
        <v>94606</v>
      </c>
      <c r="B783" t="s">
        <v>257</v>
      </c>
    </row>
    <row r="784" spans="1:2" x14ac:dyDescent="0.25">
      <c r="A784">
        <v>95351</v>
      </c>
      <c r="B784" t="s">
        <v>257</v>
      </c>
    </row>
    <row r="785" spans="1:2" x14ac:dyDescent="0.25">
      <c r="A785">
        <v>97151</v>
      </c>
      <c r="B785" t="s">
        <v>257</v>
      </c>
    </row>
    <row r="786" spans="1:2" x14ac:dyDescent="0.25">
      <c r="A786">
        <v>97319</v>
      </c>
      <c r="B786" t="s">
        <v>257</v>
      </c>
    </row>
    <row r="787" spans="1:2" x14ac:dyDescent="0.25">
      <c r="A787">
        <v>983</v>
      </c>
      <c r="B787" t="s">
        <v>257</v>
      </c>
    </row>
    <row r="788" spans="1:2" x14ac:dyDescent="0.25">
      <c r="A788">
        <v>98900</v>
      </c>
      <c r="B788" t="s">
        <v>257</v>
      </c>
    </row>
    <row r="789" spans="1:2" x14ac:dyDescent="0.25">
      <c r="A789">
        <v>99096</v>
      </c>
      <c r="B789" t="s">
        <v>257</v>
      </c>
    </row>
    <row r="790" spans="1:2" x14ac:dyDescent="0.25">
      <c r="A790">
        <v>99099</v>
      </c>
      <c r="B790" t="s">
        <v>257</v>
      </c>
    </row>
    <row r="791" spans="1:2" x14ac:dyDescent="0.25">
      <c r="A791">
        <v>99130</v>
      </c>
      <c r="B791" t="s">
        <v>257</v>
      </c>
    </row>
    <row r="792" spans="1:2" x14ac:dyDescent="0.25">
      <c r="A792" t="s">
        <v>77</v>
      </c>
      <c r="B792" t="s">
        <v>257</v>
      </c>
    </row>
    <row r="793" spans="1:2" x14ac:dyDescent="0.25">
      <c r="A793" t="s">
        <v>78</v>
      </c>
      <c r="B793" t="s">
        <v>257</v>
      </c>
    </row>
    <row r="794" spans="1:2" x14ac:dyDescent="0.25">
      <c r="A794" t="s">
        <v>79</v>
      </c>
      <c r="B794" t="s">
        <v>257</v>
      </c>
    </row>
    <row r="795" spans="1:2" x14ac:dyDescent="0.25">
      <c r="A795" t="s">
        <v>88</v>
      </c>
      <c r="B795" t="s">
        <v>257</v>
      </c>
    </row>
    <row r="796" spans="1:2" x14ac:dyDescent="0.25">
      <c r="A796" t="s">
        <v>92</v>
      </c>
      <c r="B796" t="s">
        <v>257</v>
      </c>
    </row>
    <row r="797" spans="1:2" x14ac:dyDescent="0.25">
      <c r="A797" t="s">
        <v>93</v>
      </c>
      <c r="B797" t="s">
        <v>257</v>
      </c>
    </row>
    <row r="798" spans="1:2" x14ac:dyDescent="0.25">
      <c r="A798" t="s">
        <v>80</v>
      </c>
      <c r="B798" t="s">
        <v>257</v>
      </c>
    </row>
    <row r="799" spans="1:2" x14ac:dyDescent="0.25">
      <c r="A799" t="s">
        <v>81</v>
      </c>
      <c r="B799" t="s">
        <v>257</v>
      </c>
    </row>
    <row r="800" spans="1:2" x14ac:dyDescent="0.25">
      <c r="A800" t="s">
        <v>82</v>
      </c>
      <c r="B800" t="s">
        <v>257</v>
      </c>
    </row>
    <row r="801" spans="1:2" x14ac:dyDescent="0.25">
      <c r="A801" t="s">
        <v>83</v>
      </c>
      <c r="B801" t="s">
        <v>257</v>
      </c>
    </row>
    <row r="802" spans="1:2" x14ac:dyDescent="0.25">
      <c r="A802" t="s">
        <v>94</v>
      </c>
      <c r="B802" t="s">
        <v>257</v>
      </c>
    </row>
    <row r="803" spans="1:2" x14ac:dyDescent="0.25">
      <c r="A803" t="s">
        <v>95</v>
      </c>
      <c r="B803" t="s">
        <v>257</v>
      </c>
    </row>
    <row r="804" spans="1:2" x14ac:dyDescent="0.25">
      <c r="A804" t="s">
        <v>89</v>
      </c>
      <c r="B804" t="s">
        <v>257</v>
      </c>
    </row>
    <row r="805" spans="1:2" x14ac:dyDescent="0.25">
      <c r="A805" t="s">
        <v>84</v>
      </c>
      <c r="B805" t="s">
        <v>257</v>
      </c>
    </row>
    <row r="806" spans="1:2" x14ac:dyDescent="0.25">
      <c r="A806" t="s">
        <v>85</v>
      </c>
      <c r="B806" t="s">
        <v>257</v>
      </c>
    </row>
    <row r="807" spans="1:2" x14ac:dyDescent="0.25">
      <c r="A807" t="s">
        <v>91</v>
      </c>
      <c r="B807" t="s">
        <v>257</v>
      </c>
    </row>
    <row r="808" spans="1:2" x14ac:dyDescent="0.25">
      <c r="A808" t="s">
        <v>86</v>
      </c>
      <c r="B808" t="s">
        <v>257</v>
      </c>
    </row>
    <row r="809" spans="1:2" x14ac:dyDescent="0.25">
      <c r="A809" t="s">
        <v>90</v>
      </c>
      <c r="B809" t="s">
        <v>257</v>
      </c>
    </row>
    <row r="810" spans="1:2" x14ac:dyDescent="0.25">
      <c r="A810" t="s">
        <v>87</v>
      </c>
      <c r="B810" t="s">
        <v>257</v>
      </c>
    </row>
    <row r="811" spans="1:2" x14ac:dyDescent="0.25">
      <c r="A811" t="s">
        <v>261</v>
      </c>
      <c r="B811" t="s">
        <v>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4"/>
  <sheetViews>
    <sheetView workbookViewId="0">
      <selection activeCell="K79" sqref="K79"/>
    </sheetView>
  </sheetViews>
  <sheetFormatPr baseColWidth="10" defaultRowHeight="15" x14ac:dyDescent="0.25"/>
  <sheetData>
    <row r="1" spans="1:2" x14ac:dyDescent="0.25">
      <c r="A1" t="s">
        <v>202</v>
      </c>
      <c r="B1" t="s">
        <v>264</v>
      </c>
    </row>
    <row r="2" spans="1:2" x14ac:dyDescent="0.25">
      <c r="A2" t="s">
        <v>228</v>
      </c>
      <c r="B2" t="s">
        <v>264</v>
      </c>
    </row>
    <row r="3" spans="1:2" x14ac:dyDescent="0.25">
      <c r="A3" t="s">
        <v>229</v>
      </c>
      <c r="B3" t="s">
        <v>264</v>
      </c>
    </row>
    <row r="4" spans="1:2" x14ac:dyDescent="0.25">
      <c r="A4" t="s">
        <v>230</v>
      </c>
      <c r="B4" t="s">
        <v>264</v>
      </c>
    </row>
    <row r="5" spans="1:2" x14ac:dyDescent="0.25">
      <c r="A5" t="s">
        <v>231</v>
      </c>
      <c r="B5" t="s">
        <v>264</v>
      </c>
    </row>
    <row r="6" spans="1:2" x14ac:dyDescent="0.25">
      <c r="A6" t="s">
        <v>207</v>
      </c>
      <c r="B6" t="s">
        <v>264</v>
      </c>
    </row>
    <row r="7" spans="1:2" x14ac:dyDescent="0.25">
      <c r="A7" t="s">
        <v>199</v>
      </c>
      <c r="B7" t="s">
        <v>264</v>
      </c>
    </row>
    <row r="8" spans="1:2" x14ac:dyDescent="0.25">
      <c r="A8" t="s">
        <v>192</v>
      </c>
      <c r="B8" t="s">
        <v>265</v>
      </c>
    </row>
    <row r="9" spans="1:2" x14ac:dyDescent="0.25">
      <c r="A9" t="s">
        <v>187</v>
      </c>
      <c r="B9" t="s">
        <v>265</v>
      </c>
    </row>
    <row r="10" spans="1:2" x14ac:dyDescent="0.25">
      <c r="A10" t="s">
        <v>194</v>
      </c>
      <c r="B10" t="s">
        <v>265</v>
      </c>
    </row>
    <row r="11" spans="1:2" x14ac:dyDescent="0.25">
      <c r="A11" t="s">
        <v>196</v>
      </c>
      <c r="B11" t="s">
        <v>264</v>
      </c>
    </row>
    <row r="12" spans="1:2" x14ac:dyDescent="0.25">
      <c r="A12" t="s">
        <v>191</v>
      </c>
      <c r="B12" t="s">
        <v>265</v>
      </c>
    </row>
    <row r="13" spans="1:2" x14ac:dyDescent="0.25">
      <c r="A13" t="s">
        <v>195</v>
      </c>
      <c r="B13" t="s">
        <v>264</v>
      </c>
    </row>
    <row r="14" spans="1:2" x14ac:dyDescent="0.25">
      <c r="A14" t="s">
        <v>193</v>
      </c>
      <c r="B14" t="s">
        <v>265</v>
      </c>
    </row>
    <row r="15" spans="1:2" x14ac:dyDescent="0.25">
      <c r="A15" t="s">
        <v>188</v>
      </c>
      <c r="B15" t="s">
        <v>265</v>
      </c>
    </row>
    <row r="16" spans="1:2" x14ac:dyDescent="0.25">
      <c r="A16" t="s">
        <v>182</v>
      </c>
      <c r="B16" t="s">
        <v>265</v>
      </c>
    </row>
    <row r="17" spans="1:2" x14ac:dyDescent="0.25">
      <c r="A17" t="s">
        <v>197</v>
      </c>
      <c r="B17" t="s">
        <v>264</v>
      </c>
    </row>
    <row r="18" spans="1:2" x14ac:dyDescent="0.25">
      <c r="A18" t="s">
        <v>167</v>
      </c>
      <c r="B18" t="s">
        <v>266</v>
      </c>
    </row>
    <row r="19" spans="1:2" x14ac:dyDescent="0.25">
      <c r="A19" t="s">
        <v>172</v>
      </c>
      <c r="B19" t="s">
        <v>267</v>
      </c>
    </row>
    <row r="20" spans="1:2" x14ac:dyDescent="0.25">
      <c r="A20" t="s">
        <v>157</v>
      </c>
      <c r="B20" t="s">
        <v>266</v>
      </c>
    </row>
    <row r="21" spans="1:2" x14ac:dyDescent="0.25">
      <c r="A21" t="s">
        <v>160</v>
      </c>
      <c r="B21" t="s">
        <v>266</v>
      </c>
    </row>
    <row r="22" spans="1:2" x14ac:dyDescent="0.25">
      <c r="A22" t="s">
        <v>136</v>
      </c>
      <c r="B22" t="s">
        <v>268</v>
      </c>
    </row>
    <row r="23" spans="1:2" x14ac:dyDescent="0.25">
      <c r="A23" t="s">
        <v>147</v>
      </c>
      <c r="B23" t="s">
        <v>269</v>
      </c>
    </row>
    <row r="24" spans="1:2" x14ac:dyDescent="0.25">
      <c r="A24" t="s">
        <v>240</v>
      </c>
      <c r="B24" t="s">
        <v>264</v>
      </c>
    </row>
    <row r="25" spans="1:2" x14ac:dyDescent="0.25">
      <c r="A25" t="s">
        <v>203</v>
      </c>
      <c r="B25" t="s">
        <v>264</v>
      </c>
    </row>
    <row r="26" spans="1:2" x14ac:dyDescent="0.25">
      <c r="A26" t="s">
        <v>186</v>
      </c>
      <c r="B26" t="s">
        <v>265</v>
      </c>
    </row>
    <row r="27" spans="1:2" x14ac:dyDescent="0.25">
      <c r="A27" t="s">
        <v>164</v>
      </c>
      <c r="B27" t="s">
        <v>266</v>
      </c>
    </row>
    <row r="28" spans="1:2" x14ac:dyDescent="0.25">
      <c r="A28" t="s">
        <v>165</v>
      </c>
      <c r="B28" t="s">
        <v>266</v>
      </c>
    </row>
    <row r="29" spans="1:2" x14ac:dyDescent="0.25">
      <c r="A29" t="s">
        <v>161</v>
      </c>
      <c r="B29" t="s">
        <v>266</v>
      </c>
    </row>
    <row r="30" spans="1:2" x14ac:dyDescent="0.25">
      <c r="A30" t="s">
        <v>163</v>
      </c>
      <c r="B30" t="s">
        <v>266</v>
      </c>
    </row>
    <row r="31" spans="1:2" x14ac:dyDescent="0.25">
      <c r="A31" t="s">
        <v>168</v>
      </c>
      <c r="B31" t="s">
        <v>266</v>
      </c>
    </row>
    <row r="32" spans="1:2" x14ac:dyDescent="0.25">
      <c r="A32" t="s">
        <v>154</v>
      </c>
      <c r="B32" t="s">
        <v>266</v>
      </c>
    </row>
    <row r="33" spans="1:2" x14ac:dyDescent="0.25">
      <c r="A33" t="s">
        <v>155</v>
      </c>
      <c r="B33" t="s">
        <v>266</v>
      </c>
    </row>
    <row r="34" spans="1:2" x14ac:dyDescent="0.25">
      <c r="A34" t="s">
        <v>152</v>
      </c>
      <c r="B34" t="s">
        <v>269</v>
      </c>
    </row>
    <row r="35" spans="1:2" x14ac:dyDescent="0.25">
      <c r="A35" t="s">
        <v>252</v>
      </c>
      <c r="B35" t="s">
        <v>264</v>
      </c>
    </row>
    <row r="36" spans="1:2" x14ac:dyDescent="0.25">
      <c r="A36" t="s">
        <v>201</v>
      </c>
      <c r="B36" t="s">
        <v>264</v>
      </c>
    </row>
    <row r="37" spans="1:2" x14ac:dyDescent="0.25">
      <c r="A37" t="s">
        <v>220</v>
      </c>
      <c r="B37" t="s">
        <v>264</v>
      </c>
    </row>
    <row r="38" spans="1:2" x14ac:dyDescent="0.25">
      <c r="A38" t="s">
        <v>224</v>
      </c>
      <c r="B38" t="s">
        <v>264</v>
      </c>
    </row>
    <row r="39" spans="1:2" x14ac:dyDescent="0.25">
      <c r="A39" t="s">
        <v>235</v>
      </c>
      <c r="B39" t="s">
        <v>264</v>
      </c>
    </row>
    <row r="40" spans="1:2" x14ac:dyDescent="0.25">
      <c r="A40" t="s">
        <v>234</v>
      </c>
      <c r="B40" t="s">
        <v>264</v>
      </c>
    </row>
    <row r="41" spans="1:2" x14ac:dyDescent="0.25">
      <c r="A41" t="s">
        <v>247</v>
      </c>
      <c r="B41" t="s">
        <v>264</v>
      </c>
    </row>
    <row r="42" spans="1:2" x14ac:dyDescent="0.25">
      <c r="A42" t="s">
        <v>251</v>
      </c>
      <c r="B42" t="s">
        <v>264</v>
      </c>
    </row>
    <row r="43" spans="1:2" x14ac:dyDescent="0.25">
      <c r="A43" t="s">
        <v>243</v>
      </c>
      <c r="B43" t="s">
        <v>264</v>
      </c>
    </row>
    <row r="44" spans="1:2" x14ac:dyDescent="0.25">
      <c r="A44" t="s">
        <v>190</v>
      </c>
      <c r="B44" t="s">
        <v>265</v>
      </c>
    </row>
    <row r="45" spans="1:2" x14ac:dyDescent="0.25">
      <c r="A45" t="s">
        <v>249</v>
      </c>
      <c r="B45" t="s">
        <v>264</v>
      </c>
    </row>
    <row r="46" spans="1:2" x14ac:dyDescent="0.25">
      <c r="A46" t="s">
        <v>206</v>
      </c>
      <c r="B46" t="s">
        <v>264</v>
      </c>
    </row>
    <row r="47" spans="1:2" x14ac:dyDescent="0.25">
      <c r="A47" t="s">
        <v>255</v>
      </c>
      <c r="B47" t="s">
        <v>264</v>
      </c>
    </row>
    <row r="48" spans="1:2" x14ac:dyDescent="0.25">
      <c r="A48" t="s">
        <v>254</v>
      </c>
      <c r="B48" t="s">
        <v>264</v>
      </c>
    </row>
    <row r="49" spans="1:2" x14ac:dyDescent="0.25">
      <c r="A49" t="s">
        <v>204</v>
      </c>
      <c r="B49" t="s">
        <v>264</v>
      </c>
    </row>
    <row r="50" spans="1:2" x14ac:dyDescent="0.25">
      <c r="A50" t="s">
        <v>245</v>
      </c>
      <c r="B50" t="s">
        <v>264</v>
      </c>
    </row>
    <row r="51" spans="1:2" x14ac:dyDescent="0.25">
      <c r="A51" t="s">
        <v>236</v>
      </c>
      <c r="B51" t="s">
        <v>264</v>
      </c>
    </row>
    <row r="52" spans="1:2" x14ac:dyDescent="0.25">
      <c r="A52" t="s">
        <v>238</v>
      </c>
      <c r="B52" t="s">
        <v>264</v>
      </c>
    </row>
    <row r="53" spans="1:2" x14ac:dyDescent="0.25">
      <c r="A53" t="s">
        <v>270</v>
      </c>
      <c r="B53" t="s">
        <v>264</v>
      </c>
    </row>
    <row r="54" spans="1:2" x14ac:dyDescent="0.25">
      <c r="A54" t="s">
        <v>221</v>
      </c>
      <c r="B54" t="s">
        <v>264</v>
      </c>
    </row>
    <row r="55" spans="1:2" x14ac:dyDescent="0.25">
      <c r="A55" t="s">
        <v>253</v>
      </c>
      <c r="B55" t="s">
        <v>264</v>
      </c>
    </row>
    <row r="56" spans="1:2" x14ac:dyDescent="0.25">
      <c r="A56" t="s">
        <v>226</v>
      </c>
      <c r="B56" t="s">
        <v>264</v>
      </c>
    </row>
    <row r="57" spans="1:2" x14ac:dyDescent="0.25">
      <c r="A57" t="s">
        <v>227</v>
      </c>
      <c r="B57" t="s">
        <v>264</v>
      </c>
    </row>
    <row r="58" spans="1:2" x14ac:dyDescent="0.25">
      <c r="A58" t="s">
        <v>134</v>
      </c>
      <c r="B58" t="s">
        <v>268</v>
      </c>
    </row>
    <row r="59" spans="1:2" x14ac:dyDescent="0.25">
      <c r="A59" t="s">
        <v>210</v>
      </c>
      <c r="B59" t="s">
        <v>264</v>
      </c>
    </row>
    <row r="60" spans="1:2" x14ac:dyDescent="0.25">
      <c r="A60" t="s">
        <v>205</v>
      </c>
      <c r="B60" t="s">
        <v>264</v>
      </c>
    </row>
    <row r="61" spans="1:2" x14ac:dyDescent="0.25">
      <c r="A61" t="s">
        <v>219</v>
      </c>
      <c r="B61" t="s">
        <v>264</v>
      </c>
    </row>
    <row r="62" spans="1:2" x14ac:dyDescent="0.25">
      <c r="A62" t="s">
        <v>246</v>
      </c>
      <c r="B62" t="s">
        <v>264</v>
      </c>
    </row>
    <row r="63" spans="1:2" x14ac:dyDescent="0.25">
      <c r="A63" t="s">
        <v>250</v>
      </c>
      <c r="B63" t="s">
        <v>264</v>
      </c>
    </row>
    <row r="64" spans="1:2" x14ac:dyDescent="0.25">
      <c r="A64" t="s">
        <v>146</v>
      </c>
      <c r="B64" t="s">
        <v>269</v>
      </c>
    </row>
    <row r="65" spans="1:2" x14ac:dyDescent="0.25">
      <c r="A65" t="s">
        <v>244</v>
      </c>
      <c r="B65" t="s">
        <v>264</v>
      </c>
    </row>
    <row r="66" spans="1:2" x14ac:dyDescent="0.25">
      <c r="A66" t="s">
        <v>150</v>
      </c>
      <c r="B66" t="s">
        <v>269</v>
      </c>
    </row>
    <row r="67" spans="1:2" x14ac:dyDescent="0.25">
      <c r="A67" t="s">
        <v>148</v>
      </c>
      <c r="B67" t="s">
        <v>269</v>
      </c>
    </row>
    <row r="68" spans="1:2" x14ac:dyDescent="0.25">
      <c r="A68" t="s">
        <v>177</v>
      </c>
      <c r="B68" t="s">
        <v>265</v>
      </c>
    </row>
    <row r="69" spans="1:2" x14ac:dyDescent="0.25">
      <c r="A69" t="s">
        <v>178</v>
      </c>
      <c r="B69" t="s">
        <v>265</v>
      </c>
    </row>
    <row r="70" spans="1:2" x14ac:dyDescent="0.25">
      <c r="A70" t="s">
        <v>179</v>
      </c>
      <c r="B70" t="s">
        <v>265</v>
      </c>
    </row>
    <row r="71" spans="1:2" x14ac:dyDescent="0.25">
      <c r="A71" t="s">
        <v>176</v>
      </c>
      <c r="B71" t="s">
        <v>267</v>
      </c>
    </row>
    <row r="72" spans="1:2" x14ac:dyDescent="0.25">
      <c r="A72" t="s">
        <v>175</v>
      </c>
      <c r="B72" t="s">
        <v>267</v>
      </c>
    </row>
    <row r="73" spans="1:2" x14ac:dyDescent="0.25">
      <c r="A73" t="s">
        <v>181</v>
      </c>
      <c r="B73" t="s">
        <v>265</v>
      </c>
    </row>
    <row r="74" spans="1:2" x14ac:dyDescent="0.25">
      <c r="A74" t="s">
        <v>180</v>
      </c>
      <c r="B74" t="s">
        <v>265</v>
      </c>
    </row>
    <row r="75" spans="1:2" x14ac:dyDescent="0.25">
      <c r="A75" t="s">
        <v>162</v>
      </c>
      <c r="B75" t="s">
        <v>266</v>
      </c>
    </row>
    <row r="76" spans="1:2" x14ac:dyDescent="0.25">
      <c r="A76" t="s">
        <v>232</v>
      </c>
      <c r="B76" t="s">
        <v>264</v>
      </c>
    </row>
    <row r="77" spans="1:2" x14ac:dyDescent="0.25">
      <c r="A77" t="s">
        <v>184</v>
      </c>
      <c r="B77" t="s">
        <v>265</v>
      </c>
    </row>
    <row r="78" spans="1:2" x14ac:dyDescent="0.25">
      <c r="A78" t="s">
        <v>233</v>
      </c>
      <c r="B78" t="s">
        <v>264</v>
      </c>
    </row>
    <row r="79" spans="1:2" x14ac:dyDescent="0.25">
      <c r="A79" t="s">
        <v>156</v>
      </c>
      <c r="B79" t="s">
        <v>266</v>
      </c>
    </row>
    <row r="80" spans="1:2" x14ac:dyDescent="0.25">
      <c r="A80" t="s">
        <v>166</v>
      </c>
      <c r="B80" t="s">
        <v>266</v>
      </c>
    </row>
    <row r="81" spans="1:2" x14ac:dyDescent="0.25">
      <c r="A81" t="s">
        <v>169</v>
      </c>
      <c r="B81" t="s">
        <v>266</v>
      </c>
    </row>
    <row r="82" spans="1:2" x14ac:dyDescent="0.25">
      <c r="A82" t="s">
        <v>173</v>
      </c>
      <c r="B82" t="s">
        <v>267</v>
      </c>
    </row>
    <row r="83" spans="1:2" x14ac:dyDescent="0.25">
      <c r="A83" t="s">
        <v>151</v>
      </c>
      <c r="B83" t="s">
        <v>269</v>
      </c>
    </row>
    <row r="84" spans="1:2" x14ac:dyDescent="0.25">
      <c r="A84" t="s">
        <v>139</v>
      </c>
      <c r="B84" t="s">
        <v>268</v>
      </c>
    </row>
    <row r="85" spans="1:2" x14ac:dyDescent="0.25">
      <c r="A85" t="s">
        <v>183</v>
      </c>
      <c r="B85" t="s">
        <v>265</v>
      </c>
    </row>
    <row r="86" spans="1:2" x14ac:dyDescent="0.25">
      <c r="A86" t="s">
        <v>239</v>
      </c>
      <c r="B86" t="s">
        <v>264</v>
      </c>
    </row>
    <row r="87" spans="1:2" x14ac:dyDescent="0.25">
      <c r="A87" t="s">
        <v>96</v>
      </c>
      <c r="B87" t="s">
        <v>271</v>
      </c>
    </row>
    <row r="88" spans="1:2" x14ac:dyDescent="0.25">
      <c r="A88" t="s">
        <v>119</v>
      </c>
      <c r="B88" t="s">
        <v>271</v>
      </c>
    </row>
    <row r="89" spans="1:2" x14ac:dyDescent="0.25">
      <c r="A89" t="s">
        <v>100</v>
      </c>
      <c r="B89" t="s">
        <v>271</v>
      </c>
    </row>
    <row r="90" spans="1:2" x14ac:dyDescent="0.25">
      <c r="A90" t="s">
        <v>101</v>
      </c>
      <c r="B90" t="s">
        <v>271</v>
      </c>
    </row>
    <row r="91" spans="1:2" x14ac:dyDescent="0.25">
      <c r="A91" t="s">
        <v>97</v>
      </c>
      <c r="B91" t="s">
        <v>271</v>
      </c>
    </row>
    <row r="92" spans="1:2" x14ac:dyDescent="0.25">
      <c r="A92" t="s">
        <v>99</v>
      </c>
      <c r="B92" t="s">
        <v>271</v>
      </c>
    </row>
    <row r="93" spans="1:2" x14ac:dyDescent="0.25">
      <c r="A93" t="s">
        <v>102</v>
      </c>
      <c r="B93" t="s">
        <v>271</v>
      </c>
    </row>
    <row r="94" spans="1:2" x14ac:dyDescent="0.25">
      <c r="A94" t="s">
        <v>104</v>
      </c>
      <c r="B94" t="s">
        <v>271</v>
      </c>
    </row>
    <row r="95" spans="1:2" x14ac:dyDescent="0.25">
      <c r="A95" t="s">
        <v>98</v>
      </c>
      <c r="B95" t="s">
        <v>271</v>
      </c>
    </row>
    <row r="96" spans="1:2" x14ac:dyDescent="0.25">
      <c r="A96" t="s">
        <v>111</v>
      </c>
      <c r="B96" t="s">
        <v>271</v>
      </c>
    </row>
    <row r="97" spans="1:2" x14ac:dyDescent="0.25">
      <c r="A97" t="s">
        <v>112</v>
      </c>
      <c r="B97" t="s">
        <v>271</v>
      </c>
    </row>
    <row r="98" spans="1:2" x14ac:dyDescent="0.25">
      <c r="A98" t="s">
        <v>113</v>
      </c>
      <c r="B98" t="s">
        <v>271</v>
      </c>
    </row>
    <row r="99" spans="1:2" x14ac:dyDescent="0.25">
      <c r="A99" t="s">
        <v>114</v>
      </c>
      <c r="B99" t="s">
        <v>271</v>
      </c>
    </row>
    <row r="100" spans="1:2" x14ac:dyDescent="0.25">
      <c r="A100" t="s">
        <v>103</v>
      </c>
      <c r="B100" t="s">
        <v>271</v>
      </c>
    </row>
    <row r="101" spans="1:2" x14ac:dyDescent="0.25">
      <c r="A101" t="s">
        <v>105</v>
      </c>
      <c r="B101" t="s">
        <v>271</v>
      </c>
    </row>
    <row r="102" spans="1:2" x14ac:dyDescent="0.25">
      <c r="A102" t="s">
        <v>110</v>
      </c>
      <c r="B102" t="s">
        <v>271</v>
      </c>
    </row>
    <row r="103" spans="1:2" x14ac:dyDescent="0.25">
      <c r="A103" t="s">
        <v>115</v>
      </c>
      <c r="B103" t="s">
        <v>271</v>
      </c>
    </row>
    <row r="104" spans="1:2" x14ac:dyDescent="0.25">
      <c r="A104" t="s">
        <v>120</v>
      </c>
      <c r="B104" t="s">
        <v>271</v>
      </c>
    </row>
    <row r="105" spans="1:2" x14ac:dyDescent="0.25">
      <c r="A105" t="s">
        <v>272</v>
      </c>
      <c r="B105" t="s">
        <v>271</v>
      </c>
    </row>
    <row r="106" spans="1:2" x14ac:dyDescent="0.25">
      <c r="A106" t="s">
        <v>108</v>
      </c>
      <c r="B106" t="s">
        <v>271</v>
      </c>
    </row>
    <row r="107" spans="1:2" x14ac:dyDescent="0.25">
      <c r="A107" t="s">
        <v>109</v>
      </c>
      <c r="B107" t="s">
        <v>271</v>
      </c>
    </row>
    <row r="108" spans="1:2" x14ac:dyDescent="0.25">
      <c r="A108" t="s">
        <v>273</v>
      </c>
      <c r="B108" t="s">
        <v>271</v>
      </c>
    </row>
    <row r="109" spans="1:2" x14ac:dyDescent="0.25">
      <c r="A109" t="s">
        <v>106</v>
      </c>
      <c r="B109" t="s">
        <v>271</v>
      </c>
    </row>
    <row r="110" spans="1:2" x14ac:dyDescent="0.25">
      <c r="A110" t="s">
        <v>121</v>
      </c>
      <c r="B110" t="s">
        <v>271</v>
      </c>
    </row>
    <row r="111" spans="1:2" x14ac:dyDescent="0.25">
      <c r="A111" t="s">
        <v>274</v>
      </c>
      <c r="B111" t="s">
        <v>264</v>
      </c>
    </row>
    <row r="112" spans="1:2" x14ac:dyDescent="0.25">
      <c r="A112" t="s">
        <v>117</v>
      </c>
      <c r="B112" t="s">
        <v>271</v>
      </c>
    </row>
    <row r="113" spans="1:2" x14ac:dyDescent="0.25">
      <c r="A113" t="s">
        <v>116</v>
      </c>
      <c r="B113" t="s">
        <v>271</v>
      </c>
    </row>
    <row r="114" spans="1:2" x14ac:dyDescent="0.25">
      <c r="A114" t="s">
        <v>118</v>
      </c>
      <c r="B114" t="s">
        <v>271</v>
      </c>
    </row>
    <row r="115" spans="1:2" x14ac:dyDescent="0.25">
      <c r="A115" t="s">
        <v>126</v>
      </c>
      <c r="B115" t="s">
        <v>271</v>
      </c>
    </row>
    <row r="116" spans="1:2" x14ac:dyDescent="0.25">
      <c r="A116" t="s">
        <v>122</v>
      </c>
      <c r="B116" t="s">
        <v>271</v>
      </c>
    </row>
    <row r="117" spans="1:2" x14ac:dyDescent="0.25">
      <c r="A117" t="s">
        <v>123</v>
      </c>
      <c r="B117" t="s">
        <v>271</v>
      </c>
    </row>
    <row r="118" spans="1:2" x14ac:dyDescent="0.25">
      <c r="A118" t="s">
        <v>124</v>
      </c>
      <c r="B118" t="s">
        <v>271</v>
      </c>
    </row>
    <row r="119" spans="1:2" x14ac:dyDescent="0.25">
      <c r="A119" t="s">
        <v>125</v>
      </c>
      <c r="B119" t="s">
        <v>271</v>
      </c>
    </row>
    <row r="120" spans="1:2" x14ac:dyDescent="0.25">
      <c r="A120" t="s">
        <v>127</v>
      </c>
      <c r="B120" t="s">
        <v>271</v>
      </c>
    </row>
    <row r="121" spans="1:2" x14ac:dyDescent="0.25">
      <c r="A121" t="s">
        <v>107</v>
      </c>
      <c r="B121" t="s">
        <v>271</v>
      </c>
    </row>
    <row r="122" spans="1:2" x14ac:dyDescent="0.25">
      <c r="A122" t="s">
        <v>185</v>
      </c>
      <c r="B122" t="s">
        <v>265</v>
      </c>
    </row>
    <row r="123" spans="1:2" x14ac:dyDescent="0.25">
      <c r="A123" t="s">
        <v>223</v>
      </c>
      <c r="B123" t="s">
        <v>264</v>
      </c>
    </row>
    <row r="124" spans="1:2" x14ac:dyDescent="0.25">
      <c r="A124" t="s">
        <v>225</v>
      </c>
      <c r="B124" t="s">
        <v>264</v>
      </c>
    </row>
    <row r="125" spans="1:2" x14ac:dyDescent="0.25">
      <c r="A125" t="s">
        <v>241</v>
      </c>
      <c r="B125" t="s">
        <v>264</v>
      </c>
    </row>
    <row r="126" spans="1:2" x14ac:dyDescent="0.25">
      <c r="A126" t="s">
        <v>133</v>
      </c>
      <c r="B126" t="s">
        <v>268</v>
      </c>
    </row>
    <row r="127" spans="1:2" x14ac:dyDescent="0.25">
      <c r="A127" t="s">
        <v>275</v>
      </c>
      <c r="B127" t="s">
        <v>264</v>
      </c>
    </row>
    <row r="128" spans="1:2" x14ac:dyDescent="0.25">
      <c r="A128" t="s">
        <v>137</v>
      </c>
      <c r="B128" t="s">
        <v>268</v>
      </c>
    </row>
    <row r="129" spans="1:2" x14ac:dyDescent="0.25">
      <c r="A129" t="s">
        <v>198</v>
      </c>
      <c r="B129" t="s">
        <v>264</v>
      </c>
    </row>
    <row r="130" spans="1:2" x14ac:dyDescent="0.25">
      <c r="A130" t="s">
        <v>216</v>
      </c>
      <c r="B130" t="s">
        <v>264</v>
      </c>
    </row>
    <row r="131" spans="1:2" x14ac:dyDescent="0.25">
      <c r="A131" t="s">
        <v>215</v>
      </c>
      <c r="B131" t="s">
        <v>264</v>
      </c>
    </row>
    <row r="132" spans="1:2" x14ac:dyDescent="0.25">
      <c r="A132" t="s">
        <v>149</v>
      </c>
      <c r="B132" t="s">
        <v>269</v>
      </c>
    </row>
    <row r="133" spans="1:2" x14ac:dyDescent="0.25">
      <c r="A133" t="s">
        <v>214</v>
      </c>
      <c r="B133" t="s">
        <v>264</v>
      </c>
    </row>
    <row r="134" spans="1:2" x14ac:dyDescent="0.25">
      <c r="A134" t="s">
        <v>213</v>
      </c>
      <c r="B134" t="s">
        <v>264</v>
      </c>
    </row>
    <row r="135" spans="1:2" x14ac:dyDescent="0.25">
      <c r="A135" t="s">
        <v>248</v>
      </c>
      <c r="B135" t="s">
        <v>264</v>
      </c>
    </row>
    <row r="136" spans="1:2" x14ac:dyDescent="0.25">
      <c r="A136" t="s">
        <v>141</v>
      </c>
      <c r="B136" t="s">
        <v>268</v>
      </c>
    </row>
    <row r="137" spans="1:2" x14ac:dyDescent="0.25">
      <c r="A137" t="s">
        <v>208</v>
      </c>
      <c r="B137" t="s">
        <v>264</v>
      </c>
    </row>
    <row r="138" spans="1:2" x14ac:dyDescent="0.25">
      <c r="A138" t="s">
        <v>138</v>
      </c>
      <c r="B138" t="s">
        <v>268</v>
      </c>
    </row>
    <row r="139" spans="1:2" x14ac:dyDescent="0.25">
      <c r="A139" t="s">
        <v>144</v>
      </c>
      <c r="B139" t="s">
        <v>268</v>
      </c>
    </row>
    <row r="140" spans="1:2" x14ac:dyDescent="0.25">
      <c r="A140" t="s">
        <v>222</v>
      </c>
      <c r="B140" t="s">
        <v>264</v>
      </c>
    </row>
    <row r="141" spans="1:2" x14ac:dyDescent="0.25">
      <c r="A141" t="s">
        <v>143</v>
      </c>
      <c r="B141" t="s">
        <v>268</v>
      </c>
    </row>
    <row r="142" spans="1:2" x14ac:dyDescent="0.25">
      <c r="A142" t="s">
        <v>142</v>
      </c>
      <c r="B142" t="s">
        <v>268</v>
      </c>
    </row>
    <row r="143" spans="1:2" x14ac:dyDescent="0.25">
      <c r="A143" t="s">
        <v>242</v>
      </c>
      <c r="B143" t="s">
        <v>264</v>
      </c>
    </row>
    <row r="144" spans="1:2" x14ac:dyDescent="0.25">
      <c r="A144" t="s">
        <v>212</v>
      </c>
      <c r="B144" t="s">
        <v>264</v>
      </c>
    </row>
    <row r="145" spans="1:2" x14ac:dyDescent="0.25">
      <c r="A145" t="s">
        <v>211</v>
      </c>
      <c r="B145" t="s">
        <v>264</v>
      </c>
    </row>
    <row r="146" spans="1:2" x14ac:dyDescent="0.25">
      <c r="A146" t="s">
        <v>200</v>
      </c>
      <c r="B146" t="s">
        <v>264</v>
      </c>
    </row>
    <row r="147" spans="1:2" x14ac:dyDescent="0.25">
      <c r="A147" t="s">
        <v>189</v>
      </c>
      <c r="B147" t="s">
        <v>265</v>
      </c>
    </row>
    <row r="148" spans="1:2" x14ac:dyDescent="0.25">
      <c r="A148" t="s">
        <v>218</v>
      </c>
      <c r="B148" t="s">
        <v>264</v>
      </c>
    </row>
    <row r="149" spans="1:2" x14ac:dyDescent="0.25">
      <c r="A149" t="s">
        <v>171</v>
      </c>
      <c r="B149" t="s">
        <v>267</v>
      </c>
    </row>
    <row r="150" spans="1:2" x14ac:dyDescent="0.25">
      <c r="A150" t="s">
        <v>158</v>
      </c>
      <c r="B150" t="s">
        <v>266</v>
      </c>
    </row>
    <row r="151" spans="1:2" x14ac:dyDescent="0.25">
      <c r="A151" t="s">
        <v>159</v>
      </c>
      <c r="B151" t="s">
        <v>266</v>
      </c>
    </row>
    <row r="152" spans="1:2" x14ac:dyDescent="0.25">
      <c r="A152" t="s">
        <v>129</v>
      </c>
      <c r="B152" t="s">
        <v>268</v>
      </c>
    </row>
    <row r="153" spans="1:2" x14ac:dyDescent="0.25">
      <c r="A153" t="s">
        <v>209</v>
      </c>
      <c r="B153" t="s">
        <v>264</v>
      </c>
    </row>
    <row r="154" spans="1:2" x14ac:dyDescent="0.25">
      <c r="A154" t="s">
        <v>145</v>
      </c>
      <c r="B154" t="s">
        <v>269</v>
      </c>
    </row>
    <row r="155" spans="1:2" x14ac:dyDescent="0.25">
      <c r="A155" t="s">
        <v>131</v>
      </c>
      <c r="B155" t="s">
        <v>268</v>
      </c>
    </row>
    <row r="156" spans="1:2" x14ac:dyDescent="0.25">
      <c r="A156" t="s">
        <v>276</v>
      </c>
      <c r="B156" t="s">
        <v>264</v>
      </c>
    </row>
    <row r="157" spans="1:2" x14ac:dyDescent="0.25">
      <c r="A157" t="s">
        <v>135</v>
      </c>
      <c r="B157" t="s">
        <v>268</v>
      </c>
    </row>
    <row r="158" spans="1:2" x14ac:dyDescent="0.25">
      <c r="A158" t="s">
        <v>140</v>
      </c>
      <c r="B158" t="s">
        <v>268</v>
      </c>
    </row>
    <row r="159" spans="1:2" x14ac:dyDescent="0.25">
      <c r="A159" t="s">
        <v>174</v>
      </c>
      <c r="B159" t="s">
        <v>267</v>
      </c>
    </row>
    <row r="160" spans="1:2" x14ac:dyDescent="0.25">
      <c r="A160" t="s">
        <v>170</v>
      </c>
      <c r="B160" t="s">
        <v>266</v>
      </c>
    </row>
    <row r="161" spans="1:2" x14ac:dyDescent="0.25">
      <c r="A161" t="s">
        <v>217</v>
      </c>
      <c r="B161" t="s">
        <v>264</v>
      </c>
    </row>
    <row r="162" spans="1:2" x14ac:dyDescent="0.25">
      <c r="A162" t="s">
        <v>153</v>
      </c>
      <c r="B162" t="s">
        <v>266</v>
      </c>
    </row>
    <row r="163" spans="1:2" x14ac:dyDescent="0.25">
      <c r="A163" t="s">
        <v>132</v>
      </c>
      <c r="B163" t="s">
        <v>268</v>
      </c>
    </row>
    <row r="164" spans="1:2" x14ac:dyDescent="0.25">
      <c r="A164" t="s">
        <v>130</v>
      </c>
      <c r="B164" t="s">
        <v>268</v>
      </c>
    </row>
    <row r="165" spans="1:2" x14ac:dyDescent="0.25">
      <c r="A165" t="s">
        <v>128</v>
      </c>
      <c r="B165" t="s">
        <v>268</v>
      </c>
    </row>
    <row r="166" spans="1:2" x14ac:dyDescent="0.25">
      <c r="A166" t="s">
        <v>237</v>
      </c>
      <c r="B166" t="s">
        <v>264</v>
      </c>
    </row>
    <row r="167" spans="1:2" x14ac:dyDescent="0.25">
      <c r="A167" t="s">
        <v>32</v>
      </c>
      <c r="B167" t="s">
        <v>277</v>
      </c>
    </row>
    <row r="168" spans="1:2" x14ac:dyDescent="0.25">
      <c r="A168" t="s">
        <v>67</v>
      </c>
      <c r="B168" t="s">
        <v>278</v>
      </c>
    </row>
    <row r="169" spans="1:2" x14ac:dyDescent="0.25">
      <c r="A169" t="s">
        <v>68</v>
      </c>
      <c r="B169" t="s">
        <v>278</v>
      </c>
    </row>
    <row r="170" spans="1:2" x14ac:dyDescent="0.25">
      <c r="A170" t="s">
        <v>62</v>
      </c>
      <c r="B170" t="s">
        <v>278</v>
      </c>
    </row>
    <row r="171" spans="1:2" x14ac:dyDescent="0.25">
      <c r="A171" t="s">
        <v>279</v>
      </c>
      <c r="B171" t="s">
        <v>278</v>
      </c>
    </row>
    <row r="172" spans="1:2" x14ac:dyDescent="0.25">
      <c r="A172" t="s">
        <v>280</v>
      </c>
      <c r="B172" t="s">
        <v>264</v>
      </c>
    </row>
    <row r="173" spans="1:2" x14ac:dyDescent="0.25">
      <c r="A173" t="s">
        <v>70</v>
      </c>
      <c r="B173" t="s">
        <v>264</v>
      </c>
    </row>
    <row r="174" spans="1:2" x14ac:dyDescent="0.25">
      <c r="A174" t="s">
        <v>63</v>
      </c>
      <c r="B174" t="s">
        <v>278</v>
      </c>
    </row>
    <row r="175" spans="1:2" x14ac:dyDescent="0.25">
      <c r="A175" t="s">
        <v>64</v>
      </c>
      <c r="B175" t="s">
        <v>278</v>
      </c>
    </row>
    <row r="176" spans="1:2" x14ac:dyDescent="0.25">
      <c r="A176" t="s">
        <v>65</v>
      </c>
      <c r="B176" t="s">
        <v>278</v>
      </c>
    </row>
    <row r="177" spans="1:2" x14ac:dyDescent="0.25">
      <c r="A177" t="s">
        <v>281</v>
      </c>
      <c r="B177" t="s">
        <v>278</v>
      </c>
    </row>
    <row r="178" spans="1:2" x14ac:dyDescent="0.25">
      <c r="A178" t="s">
        <v>66</v>
      </c>
      <c r="B178" t="s">
        <v>278</v>
      </c>
    </row>
    <row r="179" spans="1:2" x14ac:dyDescent="0.25">
      <c r="A179" t="s">
        <v>69</v>
      </c>
      <c r="B179" t="s">
        <v>278</v>
      </c>
    </row>
    <row r="180" spans="1:2" x14ac:dyDescent="0.25">
      <c r="A180" t="s">
        <v>71</v>
      </c>
      <c r="B180" t="s">
        <v>277</v>
      </c>
    </row>
    <row r="181" spans="1:2" x14ac:dyDescent="0.25">
      <c r="A181" t="s">
        <v>72</v>
      </c>
      <c r="B181" t="s">
        <v>277</v>
      </c>
    </row>
    <row r="182" spans="1:2" x14ac:dyDescent="0.25">
      <c r="A182" t="s">
        <v>73</v>
      </c>
      <c r="B182" t="s">
        <v>277</v>
      </c>
    </row>
    <row r="183" spans="1:2" x14ac:dyDescent="0.25">
      <c r="A183" t="s">
        <v>43</v>
      </c>
      <c r="B183" t="s">
        <v>277</v>
      </c>
    </row>
    <row r="184" spans="1:2" x14ac:dyDescent="0.25">
      <c r="A184" t="s">
        <v>24</v>
      </c>
      <c r="B184" t="s">
        <v>265</v>
      </c>
    </row>
    <row r="185" spans="1:2" x14ac:dyDescent="0.25">
      <c r="A185" t="s">
        <v>28</v>
      </c>
      <c r="B185" t="s">
        <v>265</v>
      </c>
    </row>
    <row r="186" spans="1:2" x14ac:dyDescent="0.25">
      <c r="A186" t="s">
        <v>282</v>
      </c>
      <c r="B186" t="s">
        <v>265</v>
      </c>
    </row>
    <row r="187" spans="1:2" x14ac:dyDescent="0.25">
      <c r="A187" t="s">
        <v>30</v>
      </c>
      <c r="B187" t="s">
        <v>265</v>
      </c>
    </row>
    <row r="188" spans="1:2" x14ac:dyDescent="0.25">
      <c r="A188" t="s">
        <v>31</v>
      </c>
      <c r="B188" t="s">
        <v>265</v>
      </c>
    </row>
    <row r="189" spans="1:2" x14ac:dyDescent="0.25">
      <c r="A189" t="s">
        <v>29</v>
      </c>
      <c r="B189" t="s">
        <v>265</v>
      </c>
    </row>
    <row r="190" spans="1:2" x14ac:dyDescent="0.25">
      <c r="A190" t="s">
        <v>25</v>
      </c>
      <c r="B190" t="s">
        <v>265</v>
      </c>
    </row>
    <row r="191" spans="1:2" x14ac:dyDescent="0.25">
      <c r="A191" t="s">
        <v>27</v>
      </c>
      <c r="B191" t="s">
        <v>265</v>
      </c>
    </row>
    <row r="192" spans="1:2" x14ac:dyDescent="0.25">
      <c r="A192" t="s">
        <v>26</v>
      </c>
      <c r="B192" t="s">
        <v>265</v>
      </c>
    </row>
    <row r="193" spans="1:2" x14ac:dyDescent="0.25">
      <c r="A193" t="s">
        <v>57</v>
      </c>
      <c r="B193" t="s">
        <v>277</v>
      </c>
    </row>
    <row r="194" spans="1:2" x14ac:dyDescent="0.25">
      <c r="A194" t="s">
        <v>56</v>
      </c>
      <c r="B194" t="s">
        <v>277</v>
      </c>
    </row>
    <row r="195" spans="1:2" x14ac:dyDescent="0.25">
      <c r="A195" t="s">
        <v>76</v>
      </c>
      <c r="B195" t="s">
        <v>277</v>
      </c>
    </row>
    <row r="196" spans="1:2" x14ac:dyDescent="0.25">
      <c r="A196" t="s">
        <v>58</v>
      </c>
      <c r="B196" t="s">
        <v>277</v>
      </c>
    </row>
    <row r="197" spans="1:2" x14ac:dyDescent="0.25">
      <c r="A197" t="s">
        <v>52</v>
      </c>
      <c r="B197" t="s">
        <v>277</v>
      </c>
    </row>
    <row r="198" spans="1:2" x14ac:dyDescent="0.25">
      <c r="A198" t="s">
        <v>47</v>
      </c>
      <c r="B198" t="s">
        <v>277</v>
      </c>
    </row>
    <row r="199" spans="1:2" x14ac:dyDescent="0.25">
      <c r="A199" t="s">
        <v>48</v>
      </c>
      <c r="B199" t="s">
        <v>277</v>
      </c>
    </row>
    <row r="200" spans="1:2" x14ac:dyDescent="0.25">
      <c r="A200" t="s">
        <v>36</v>
      </c>
      <c r="B200" t="s">
        <v>277</v>
      </c>
    </row>
    <row r="201" spans="1:2" x14ac:dyDescent="0.25">
      <c r="A201" t="s">
        <v>39</v>
      </c>
      <c r="B201" t="s">
        <v>277</v>
      </c>
    </row>
    <row r="202" spans="1:2" x14ac:dyDescent="0.25">
      <c r="A202" t="s">
        <v>49</v>
      </c>
      <c r="B202" t="s">
        <v>277</v>
      </c>
    </row>
    <row r="203" spans="1:2" x14ac:dyDescent="0.25">
      <c r="A203" t="s">
        <v>33</v>
      </c>
      <c r="B203" t="s">
        <v>277</v>
      </c>
    </row>
    <row r="204" spans="1:2" x14ac:dyDescent="0.25">
      <c r="A204" t="s">
        <v>40</v>
      </c>
      <c r="B204" t="s">
        <v>277</v>
      </c>
    </row>
    <row r="205" spans="1:2" x14ac:dyDescent="0.25">
      <c r="A205" t="s">
        <v>41</v>
      </c>
      <c r="B205" t="s">
        <v>277</v>
      </c>
    </row>
    <row r="206" spans="1:2" x14ac:dyDescent="0.25">
      <c r="A206" t="s">
        <v>44</v>
      </c>
      <c r="B206" t="s">
        <v>277</v>
      </c>
    </row>
    <row r="207" spans="1:2" x14ac:dyDescent="0.25">
      <c r="A207" t="s">
        <v>35</v>
      </c>
      <c r="B207" t="s">
        <v>277</v>
      </c>
    </row>
    <row r="208" spans="1:2" x14ac:dyDescent="0.25">
      <c r="A208" t="s">
        <v>38</v>
      </c>
      <c r="B208" t="s">
        <v>277</v>
      </c>
    </row>
    <row r="209" spans="1:2" x14ac:dyDescent="0.25">
      <c r="A209" t="s">
        <v>37</v>
      </c>
      <c r="B209" t="s">
        <v>277</v>
      </c>
    </row>
    <row r="210" spans="1:2" x14ac:dyDescent="0.25">
      <c r="A210" t="s">
        <v>75</v>
      </c>
      <c r="B210" t="s">
        <v>277</v>
      </c>
    </row>
    <row r="211" spans="1:2" x14ac:dyDescent="0.25">
      <c r="A211" t="s">
        <v>34</v>
      </c>
      <c r="B211" t="s">
        <v>277</v>
      </c>
    </row>
    <row r="212" spans="1:2" x14ac:dyDescent="0.25">
      <c r="A212" t="s">
        <v>42</v>
      </c>
      <c r="B212" t="s">
        <v>277</v>
      </c>
    </row>
    <row r="213" spans="1:2" x14ac:dyDescent="0.25">
      <c r="A213" t="s">
        <v>50</v>
      </c>
      <c r="B213" t="s">
        <v>277</v>
      </c>
    </row>
    <row r="214" spans="1:2" x14ac:dyDescent="0.25">
      <c r="A214" t="s">
        <v>51</v>
      </c>
      <c r="B214" t="s">
        <v>277</v>
      </c>
    </row>
    <row r="215" spans="1:2" x14ac:dyDescent="0.25">
      <c r="A215" t="s">
        <v>54</v>
      </c>
      <c r="B215" t="s">
        <v>277</v>
      </c>
    </row>
    <row r="216" spans="1:2" x14ac:dyDescent="0.25">
      <c r="A216" t="s">
        <v>53</v>
      </c>
      <c r="B216" t="s">
        <v>277</v>
      </c>
    </row>
    <row r="217" spans="1:2" x14ac:dyDescent="0.25">
      <c r="A217" t="s">
        <v>55</v>
      </c>
      <c r="B217" t="s">
        <v>277</v>
      </c>
    </row>
    <row r="218" spans="1:2" x14ac:dyDescent="0.25">
      <c r="A218" t="s">
        <v>45</v>
      </c>
      <c r="B218" t="s">
        <v>277</v>
      </c>
    </row>
    <row r="219" spans="1:2" x14ac:dyDescent="0.25">
      <c r="A219" t="s">
        <v>74</v>
      </c>
      <c r="B219" t="s">
        <v>277</v>
      </c>
    </row>
    <row r="220" spans="1:2" x14ac:dyDescent="0.25">
      <c r="A220" t="s">
        <v>46</v>
      </c>
      <c r="B220" t="s">
        <v>277</v>
      </c>
    </row>
    <row r="221" spans="1:2" x14ac:dyDescent="0.25">
      <c r="A221" t="s">
        <v>59</v>
      </c>
      <c r="B221" t="s">
        <v>277</v>
      </c>
    </row>
    <row r="222" spans="1:2" x14ac:dyDescent="0.25">
      <c r="A222" t="s">
        <v>60</v>
      </c>
      <c r="B222" t="s">
        <v>277</v>
      </c>
    </row>
    <row r="223" spans="1:2" x14ac:dyDescent="0.25">
      <c r="A223" t="s">
        <v>61</v>
      </c>
      <c r="B223" t="s">
        <v>277</v>
      </c>
    </row>
    <row r="224" spans="1:2" x14ac:dyDescent="0.25">
      <c r="B224" t="s">
        <v>269</v>
      </c>
    </row>
    <row r="225" spans="2:2" x14ac:dyDescent="0.25">
      <c r="B225" t="s">
        <v>269</v>
      </c>
    </row>
    <row r="226" spans="2:2" x14ac:dyDescent="0.25">
      <c r="B226" t="s">
        <v>269</v>
      </c>
    </row>
    <row r="227" spans="2:2" x14ac:dyDescent="0.25">
      <c r="B227" t="s">
        <v>264</v>
      </c>
    </row>
    <row r="228" spans="2:2" x14ac:dyDescent="0.25">
      <c r="B228" t="s">
        <v>264</v>
      </c>
    </row>
    <row r="229" spans="2:2" x14ac:dyDescent="0.25">
      <c r="B229" t="s">
        <v>267</v>
      </c>
    </row>
    <row r="230" spans="2:2" x14ac:dyDescent="0.25">
      <c r="B230" t="s">
        <v>264</v>
      </c>
    </row>
    <row r="231" spans="2:2" x14ac:dyDescent="0.25">
      <c r="B231" t="s">
        <v>264</v>
      </c>
    </row>
    <row r="232" spans="2:2" x14ac:dyDescent="0.25">
      <c r="B232" t="s">
        <v>264</v>
      </c>
    </row>
    <row r="233" spans="2:2" x14ac:dyDescent="0.25">
      <c r="B233" t="s">
        <v>271</v>
      </c>
    </row>
    <row r="234" spans="2:2" x14ac:dyDescent="0.25">
      <c r="B234" t="s">
        <v>277</v>
      </c>
    </row>
    <row r="235" spans="2:2" x14ac:dyDescent="0.25">
      <c r="B235" t="s">
        <v>277</v>
      </c>
    </row>
    <row r="236" spans="2:2" x14ac:dyDescent="0.25">
      <c r="B236" t="s">
        <v>277</v>
      </c>
    </row>
    <row r="237" spans="2:2" x14ac:dyDescent="0.25">
      <c r="B237" t="s">
        <v>277</v>
      </c>
    </row>
    <row r="238" spans="2:2" x14ac:dyDescent="0.25">
      <c r="B238" t="s">
        <v>277</v>
      </c>
    </row>
    <row r="239" spans="2:2" x14ac:dyDescent="0.25">
      <c r="B239" t="s">
        <v>277</v>
      </c>
    </row>
    <row r="240" spans="2:2" x14ac:dyDescent="0.25">
      <c r="B240" t="s">
        <v>277</v>
      </c>
    </row>
    <row r="241" spans="2:2" x14ac:dyDescent="0.25">
      <c r="B241" t="s">
        <v>277</v>
      </c>
    </row>
    <row r="242" spans="2:2" x14ac:dyDescent="0.25">
      <c r="B242" t="s">
        <v>277</v>
      </c>
    </row>
    <row r="243" spans="2:2" x14ac:dyDescent="0.25">
      <c r="B243" t="s">
        <v>277</v>
      </c>
    </row>
    <row r="244" spans="2:2" x14ac:dyDescent="0.25">
      <c r="B244" t="s">
        <v>277</v>
      </c>
    </row>
    <row r="245" spans="2:2" x14ac:dyDescent="0.25">
      <c r="B245" t="s">
        <v>277</v>
      </c>
    </row>
    <row r="246" spans="2:2" x14ac:dyDescent="0.25">
      <c r="B246" t="s">
        <v>277</v>
      </c>
    </row>
    <row r="247" spans="2:2" x14ac:dyDescent="0.25">
      <c r="B247" t="s">
        <v>277</v>
      </c>
    </row>
    <row r="248" spans="2:2" x14ac:dyDescent="0.25">
      <c r="B248" t="s">
        <v>277</v>
      </c>
    </row>
    <row r="249" spans="2:2" x14ac:dyDescent="0.25">
      <c r="B249" t="s">
        <v>277</v>
      </c>
    </row>
    <row r="250" spans="2:2" x14ac:dyDescent="0.25">
      <c r="B250" t="s">
        <v>277</v>
      </c>
    </row>
    <row r="251" spans="2:2" x14ac:dyDescent="0.25">
      <c r="B251" t="s">
        <v>277</v>
      </c>
    </row>
    <row r="252" spans="2:2" x14ac:dyDescent="0.25">
      <c r="B252" t="s">
        <v>277</v>
      </c>
    </row>
    <row r="253" spans="2:2" x14ac:dyDescent="0.25">
      <c r="B253" t="s">
        <v>277</v>
      </c>
    </row>
    <row r="254" spans="2:2" x14ac:dyDescent="0.25">
      <c r="B254" t="s">
        <v>277</v>
      </c>
    </row>
    <row r="255" spans="2:2" x14ac:dyDescent="0.25">
      <c r="B255" t="s">
        <v>277</v>
      </c>
    </row>
    <row r="256" spans="2:2" x14ac:dyDescent="0.25">
      <c r="B256" t="s">
        <v>277</v>
      </c>
    </row>
    <row r="257" spans="2:2" x14ac:dyDescent="0.25">
      <c r="B257" t="s">
        <v>277</v>
      </c>
    </row>
    <row r="258" spans="2:2" x14ac:dyDescent="0.25">
      <c r="B258" t="s">
        <v>277</v>
      </c>
    </row>
    <row r="259" spans="2:2" x14ac:dyDescent="0.25">
      <c r="B259" t="s">
        <v>277</v>
      </c>
    </row>
    <row r="260" spans="2:2" x14ac:dyDescent="0.25">
      <c r="B260" t="s">
        <v>277</v>
      </c>
    </row>
    <row r="261" spans="2:2" x14ac:dyDescent="0.25">
      <c r="B261" t="s">
        <v>277</v>
      </c>
    </row>
    <row r="262" spans="2:2" x14ac:dyDescent="0.25">
      <c r="B262" t="s">
        <v>277</v>
      </c>
    </row>
    <row r="263" spans="2:2" x14ac:dyDescent="0.25">
      <c r="B263" t="s">
        <v>277</v>
      </c>
    </row>
    <row r="264" spans="2:2" x14ac:dyDescent="0.25">
      <c r="B264" t="s">
        <v>277</v>
      </c>
    </row>
    <row r="265" spans="2:2" x14ac:dyDescent="0.25">
      <c r="B265" t="s">
        <v>277</v>
      </c>
    </row>
    <row r="266" spans="2:2" x14ac:dyDescent="0.25">
      <c r="B266" t="s">
        <v>277</v>
      </c>
    </row>
    <row r="267" spans="2:2" x14ac:dyDescent="0.25">
      <c r="B267" t="s">
        <v>277</v>
      </c>
    </row>
    <row r="268" spans="2:2" x14ac:dyDescent="0.25">
      <c r="B268" t="s">
        <v>277</v>
      </c>
    </row>
    <row r="269" spans="2:2" x14ac:dyDescent="0.25">
      <c r="B269" t="s">
        <v>277</v>
      </c>
    </row>
    <row r="270" spans="2:2" x14ac:dyDescent="0.25">
      <c r="B270" t="s">
        <v>277</v>
      </c>
    </row>
    <row r="271" spans="2:2" x14ac:dyDescent="0.25">
      <c r="B271" t="s">
        <v>277</v>
      </c>
    </row>
    <row r="272" spans="2:2" x14ac:dyDescent="0.25">
      <c r="B272" t="s">
        <v>278</v>
      </c>
    </row>
    <row r="273" spans="2:2" x14ac:dyDescent="0.25">
      <c r="B273" t="s">
        <v>278</v>
      </c>
    </row>
    <row r="274" spans="2:2" x14ac:dyDescent="0.25">
      <c r="B274" t="s">
        <v>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107"/>
  <sheetViews>
    <sheetView topLeftCell="A70" zoomScale="60" zoomScaleNormal="60" workbookViewId="0">
      <selection activeCell="D88" sqref="D88"/>
    </sheetView>
  </sheetViews>
  <sheetFormatPr baseColWidth="10" defaultRowHeight="15" x14ac:dyDescent="0.25"/>
  <cols>
    <col min="1" max="1" width="33.28515625" bestFit="1" customWidth="1"/>
    <col min="2" max="2" width="27.28515625" bestFit="1" customWidth="1"/>
    <col min="3" max="3" width="57.28515625" bestFit="1" customWidth="1"/>
    <col min="4" max="4" width="96" bestFit="1" customWidth="1"/>
    <col min="5" max="5" width="34.42578125" bestFit="1" customWidth="1"/>
    <col min="6" max="6" width="23.7109375" bestFit="1" customWidth="1"/>
    <col min="7" max="7" width="22" bestFit="1" customWidth="1"/>
    <col min="8" max="8" width="21.5703125" hidden="1" customWidth="1"/>
  </cols>
  <sheetData>
    <row r="1" spans="1:8" ht="22.5" x14ac:dyDescent="0.3">
      <c r="A1" s="64" t="s">
        <v>262</v>
      </c>
      <c r="G1" s="65"/>
    </row>
    <row r="2" spans="1:8" ht="18" x14ac:dyDescent="0.25">
      <c r="A2" s="55" t="s">
        <v>3</v>
      </c>
      <c r="B2" s="55" t="s">
        <v>1</v>
      </c>
      <c r="C2" s="31" t="s">
        <v>0</v>
      </c>
      <c r="D2" s="31" t="s">
        <v>14</v>
      </c>
      <c r="E2" s="56" t="s">
        <v>7</v>
      </c>
      <c r="F2" s="24" t="s">
        <v>5</v>
      </c>
      <c r="G2" s="24" t="s">
        <v>8</v>
      </c>
      <c r="H2" s="24" t="s">
        <v>6</v>
      </c>
    </row>
    <row r="3" spans="1:8" ht="42" customHeight="1" x14ac:dyDescent="0.3">
      <c r="A3" s="52" t="s">
        <v>890</v>
      </c>
      <c r="B3" s="48">
        <v>98900</v>
      </c>
      <c r="C3" s="48" t="s">
        <v>891</v>
      </c>
      <c r="D3" s="49" t="s">
        <v>892</v>
      </c>
      <c r="E3" s="48" t="s">
        <v>759</v>
      </c>
      <c r="F3" s="49"/>
      <c r="G3" s="53">
        <v>16.209</v>
      </c>
      <c r="H3" s="63"/>
    </row>
    <row r="4" spans="1:8" ht="42" customHeight="1" x14ac:dyDescent="0.3">
      <c r="A4" s="59" t="s">
        <v>890</v>
      </c>
      <c r="B4" s="58">
        <v>26013</v>
      </c>
      <c r="C4" s="57" t="s">
        <v>928</v>
      </c>
      <c r="D4" s="59" t="s">
        <v>929</v>
      </c>
      <c r="E4" s="58" t="s">
        <v>409</v>
      </c>
      <c r="F4" s="59"/>
      <c r="G4" s="62">
        <v>6.4290000000000003</v>
      </c>
      <c r="H4" s="51"/>
    </row>
    <row r="5" spans="1:8" ht="42" customHeight="1" x14ac:dyDescent="0.3">
      <c r="A5" s="52" t="s">
        <v>890</v>
      </c>
      <c r="B5" s="48">
        <v>20542</v>
      </c>
      <c r="C5" s="48" t="s">
        <v>891</v>
      </c>
      <c r="D5" s="49" t="s">
        <v>927</v>
      </c>
      <c r="E5" s="48" t="s">
        <v>409</v>
      </c>
      <c r="F5" s="49"/>
      <c r="G5" s="53">
        <v>6.5780000000000003</v>
      </c>
      <c r="H5" s="63"/>
    </row>
    <row r="6" spans="1:8" ht="42" customHeight="1" x14ac:dyDescent="0.3">
      <c r="A6" s="59" t="s">
        <v>890</v>
      </c>
      <c r="B6" s="58">
        <v>6767</v>
      </c>
      <c r="C6" s="57" t="s">
        <v>891</v>
      </c>
      <c r="D6" s="59" t="s">
        <v>930</v>
      </c>
      <c r="E6" s="58" t="s">
        <v>409</v>
      </c>
      <c r="F6" s="59"/>
      <c r="G6" s="62">
        <v>6.069</v>
      </c>
      <c r="H6" s="51"/>
    </row>
    <row r="7" spans="1:8" ht="42" customHeight="1" x14ac:dyDescent="0.3">
      <c r="A7" s="52" t="s">
        <v>890</v>
      </c>
      <c r="B7" s="48">
        <v>6868</v>
      </c>
      <c r="C7" s="48" t="s">
        <v>891</v>
      </c>
      <c r="D7" s="49" t="s">
        <v>931</v>
      </c>
      <c r="E7" s="48" t="s">
        <v>409</v>
      </c>
      <c r="F7" s="49"/>
      <c r="G7" s="53">
        <v>5.5659999999999998</v>
      </c>
      <c r="H7" s="63"/>
    </row>
    <row r="8" spans="1:8" ht="42" customHeight="1" x14ac:dyDescent="0.3">
      <c r="A8" s="59" t="s">
        <v>890</v>
      </c>
      <c r="B8" s="58">
        <v>98768</v>
      </c>
      <c r="C8" s="57" t="s">
        <v>891</v>
      </c>
      <c r="D8" s="59" t="s">
        <v>937</v>
      </c>
      <c r="E8" s="58" t="s">
        <v>409</v>
      </c>
      <c r="F8" s="59"/>
      <c r="G8" s="62">
        <v>3.4169999999999998</v>
      </c>
      <c r="H8" s="51"/>
    </row>
    <row r="9" spans="1:8" ht="42" customHeight="1" x14ac:dyDescent="0.3">
      <c r="A9" s="52" t="s">
        <v>890</v>
      </c>
      <c r="B9" s="48">
        <v>6855</v>
      </c>
      <c r="C9" s="48" t="s">
        <v>891</v>
      </c>
      <c r="D9" s="49" t="s">
        <v>945</v>
      </c>
      <c r="E9" s="48" t="s">
        <v>409</v>
      </c>
      <c r="F9" s="49"/>
      <c r="G9" s="53">
        <v>1.589</v>
      </c>
      <c r="H9" s="63"/>
    </row>
    <row r="10" spans="1:8" ht="42" customHeight="1" x14ac:dyDescent="0.3">
      <c r="A10" s="59" t="s">
        <v>890</v>
      </c>
      <c r="B10" s="58">
        <v>6858</v>
      </c>
      <c r="C10" s="57" t="s">
        <v>891</v>
      </c>
      <c r="D10" s="59" t="s">
        <v>946</v>
      </c>
      <c r="E10" s="58" t="s">
        <v>409</v>
      </c>
      <c r="F10" s="59"/>
      <c r="G10" s="62">
        <v>1.5149999999999999</v>
      </c>
      <c r="H10" s="51"/>
    </row>
    <row r="11" spans="1:8" ht="42" customHeight="1" x14ac:dyDescent="0.3">
      <c r="A11" s="52" t="s">
        <v>890</v>
      </c>
      <c r="B11" s="48">
        <v>5287</v>
      </c>
      <c r="C11" s="48" t="s">
        <v>917</v>
      </c>
      <c r="D11" s="49" t="s">
        <v>918</v>
      </c>
      <c r="E11" s="48" t="s">
        <v>409</v>
      </c>
      <c r="F11" s="49"/>
      <c r="G11" s="53">
        <v>16.693000000000001</v>
      </c>
      <c r="H11" s="63"/>
    </row>
    <row r="12" spans="1:8" ht="42" customHeight="1" x14ac:dyDescent="0.3">
      <c r="A12" s="59" t="s">
        <v>890</v>
      </c>
      <c r="B12" s="58">
        <v>42923</v>
      </c>
      <c r="C12" s="57" t="s">
        <v>917</v>
      </c>
      <c r="D12" s="59" t="s">
        <v>919</v>
      </c>
      <c r="E12" s="58" t="s">
        <v>409</v>
      </c>
      <c r="F12" s="59"/>
      <c r="G12" s="62">
        <v>16.152999999999999</v>
      </c>
      <c r="H12" s="51"/>
    </row>
    <row r="13" spans="1:8" ht="42" customHeight="1" x14ac:dyDescent="0.3">
      <c r="A13" s="52" t="s">
        <v>890</v>
      </c>
      <c r="B13" s="48">
        <v>187729</v>
      </c>
      <c r="C13" s="48" t="s">
        <v>917</v>
      </c>
      <c r="D13" s="49" t="s">
        <v>920</v>
      </c>
      <c r="E13" s="48" t="s">
        <v>409</v>
      </c>
      <c r="F13" s="49"/>
      <c r="G13" s="53">
        <v>16.148</v>
      </c>
      <c r="H13" s="63"/>
    </row>
    <row r="14" spans="1:8" ht="42" customHeight="1" x14ac:dyDescent="0.3">
      <c r="A14" s="59" t="s">
        <v>890</v>
      </c>
      <c r="B14" s="58">
        <v>3154</v>
      </c>
      <c r="C14" s="57" t="s">
        <v>917</v>
      </c>
      <c r="D14" s="59" t="s">
        <v>921</v>
      </c>
      <c r="E14" s="58" t="s">
        <v>409</v>
      </c>
      <c r="F14" s="59"/>
      <c r="G14" s="62">
        <v>15.194000000000001</v>
      </c>
      <c r="H14" s="51"/>
    </row>
    <row r="15" spans="1:8" ht="42" customHeight="1" x14ac:dyDescent="0.3">
      <c r="A15" s="52" t="s">
        <v>890</v>
      </c>
      <c r="B15" s="48">
        <v>43027</v>
      </c>
      <c r="C15" s="48" t="s">
        <v>917</v>
      </c>
      <c r="D15" s="49" t="s">
        <v>922</v>
      </c>
      <c r="E15" s="48" t="s">
        <v>409</v>
      </c>
      <c r="F15" s="49"/>
      <c r="G15" s="53">
        <v>14.308</v>
      </c>
      <c r="H15" s="63"/>
    </row>
    <row r="16" spans="1:8" ht="42" customHeight="1" x14ac:dyDescent="0.3">
      <c r="A16" s="59" t="s">
        <v>890</v>
      </c>
      <c r="B16" s="58">
        <v>25487</v>
      </c>
      <c r="C16" s="57" t="s">
        <v>917</v>
      </c>
      <c r="D16" s="59" t="s">
        <v>923</v>
      </c>
      <c r="E16" s="58" t="s">
        <v>409</v>
      </c>
      <c r="F16" s="59"/>
      <c r="G16" s="62">
        <v>11.047000000000001</v>
      </c>
      <c r="H16" s="51"/>
    </row>
    <row r="17" spans="1:8" ht="42" customHeight="1" x14ac:dyDescent="0.3">
      <c r="A17" s="52" t="s">
        <v>890</v>
      </c>
      <c r="B17" s="48">
        <v>266050</v>
      </c>
      <c r="C17" s="48" t="s">
        <v>917</v>
      </c>
      <c r="D17" s="49" t="s">
        <v>924</v>
      </c>
      <c r="E17" s="48" t="s">
        <v>409</v>
      </c>
      <c r="F17" s="49"/>
      <c r="G17" s="53">
        <v>7.69</v>
      </c>
      <c r="H17" s="63"/>
    </row>
    <row r="18" spans="1:8" ht="42" customHeight="1" x14ac:dyDescent="0.3">
      <c r="A18" s="59" t="s">
        <v>890</v>
      </c>
      <c r="B18" s="58">
        <v>42848</v>
      </c>
      <c r="C18" s="57" t="s">
        <v>917</v>
      </c>
      <c r="D18" s="59" t="s">
        <v>926</v>
      </c>
      <c r="E18" s="58" t="s">
        <v>409</v>
      </c>
      <c r="F18" s="59"/>
      <c r="G18" s="62">
        <v>6.8250000000000002</v>
      </c>
      <c r="H18" s="51"/>
    </row>
    <row r="19" spans="1:8" ht="42" customHeight="1" x14ac:dyDescent="0.3">
      <c r="A19" s="52" t="s">
        <v>890</v>
      </c>
      <c r="B19" s="48">
        <v>244443</v>
      </c>
      <c r="C19" s="48" t="s">
        <v>917</v>
      </c>
      <c r="D19" s="49" t="s">
        <v>939</v>
      </c>
      <c r="E19" s="48" t="s">
        <v>409</v>
      </c>
      <c r="F19" s="49"/>
      <c r="G19" s="53">
        <v>3.0339999999999998</v>
      </c>
      <c r="H19" s="63"/>
    </row>
    <row r="20" spans="1:8" ht="42" customHeight="1" x14ac:dyDescent="0.3">
      <c r="A20" s="59" t="s">
        <v>890</v>
      </c>
      <c r="B20" s="58">
        <v>40920</v>
      </c>
      <c r="C20" s="57" t="s">
        <v>917</v>
      </c>
      <c r="D20" s="59" t="s">
        <v>944</v>
      </c>
      <c r="E20" s="58" t="s">
        <v>409</v>
      </c>
      <c r="F20" s="59"/>
      <c r="G20" s="62">
        <v>1.7789999999999999</v>
      </c>
      <c r="H20" s="51"/>
    </row>
    <row r="21" spans="1:8" ht="42" customHeight="1" x14ac:dyDescent="0.3">
      <c r="A21" s="52" t="s">
        <v>890</v>
      </c>
      <c r="B21" s="48">
        <v>2814</v>
      </c>
      <c r="C21" s="48" t="s">
        <v>917</v>
      </c>
      <c r="D21" s="49" t="s">
        <v>950</v>
      </c>
      <c r="E21" s="48" t="s">
        <v>409</v>
      </c>
      <c r="F21" s="49"/>
      <c r="G21" s="53">
        <v>1.1539999999999999</v>
      </c>
      <c r="H21" s="63"/>
    </row>
    <row r="22" spans="1:8" ht="42" customHeight="1" x14ac:dyDescent="0.3">
      <c r="A22" s="59" t="s">
        <v>890</v>
      </c>
      <c r="B22" s="58">
        <v>244573</v>
      </c>
      <c r="C22" s="57" t="s">
        <v>917</v>
      </c>
      <c r="D22" s="59" t="s">
        <v>952</v>
      </c>
      <c r="E22" s="58" t="s">
        <v>409</v>
      </c>
      <c r="F22" s="59"/>
      <c r="G22" s="62">
        <v>0.79</v>
      </c>
      <c r="H22" s="51"/>
    </row>
    <row r="23" spans="1:8" ht="42" customHeight="1" x14ac:dyDescent="0.3">
      <c r="A23" s="52" t="s">
        <v>890</v>
      </c>
      <c r="B23" s="48">
        <v>983</v>
      </c>
      <c r="C23" s="48" t="s">
        <v>305</v>
      </c>
      <c r="D23" s="49" t="s">
        <v>942</v>
      </c>
      <c r="E23" s="48" t="s">
        <v>409</v>
      </c>
      <c r="F23" s="49"/>
      <c r="G23" s="53">
        <v>1.9650000000000001</v>
      </c>
      <c r="H23" s="63"/>
    </row>
    <row r="24" spans="1:8" ht="42" customHeight="1" x14ac:dyDescent="0.3">
      <c r="A24" s="59" t="s">
        <v>890</v>
      </c>
      <c r="B24" s="58">
        <v>40840</v>
      </c>
      <c r="C24" s="57" t="s">
        <v>305</v>
      </c>
      <c r="D24" s="59" t="s">
        <v>943</v>
      </c>
      <c r="E24" s="58" t="s">
        <v>409</v>
      </c>
      <c r="F24" s="59"/>
      <c r="G24" s="62">
        <v>1.905</v>
      </c>
      <c r="H24" s="51"/>
    </row>
    <row r="25" spans="1:8" ht="42" customHeight="1" x14ac:dyDescent="0.3">
      <c r="A25" s="52" t="s">
        <v>890</v>
      </c>
      <c r="B25" s="48">
        <v>44480</v>
      </c>
      <c r="C25" s="48" t="s">
        <v>933</v>
      </c>
      <c r="D25" s="49" t="s">
        <v>934</v>
      </c>
      <c r="E25" s="48" t="s">
        <v>409</v>
      </c>
      <c r="F25" s="49"/>
      <c r="G25" s="53">
        <v>4.6020000000000003</v>
      </c>
      <c r="H25" s="63"/>
    </row>
    <row r="26" spans="1:8" ht="42" customHeight="1" x14ac:dyDescent="0.3">
      <c r="A26" s="59" t="s">
        <v>890</v>
      </c>
      <c r="B26" s="58">
        <v>44122</v>
      </c>
      <c r="C26" s="57" t="s">
        <v>933</v>
      </c>
      <c r="D26" s="59" t="s">
        <v>938</v>
      </c>
      <c r="E26" s="58" t="s">
        <v>409</v>
      </c>
      <c r="F26" s="59"/>
      <c r="G26" s="62">
        <v>3.327</v>
      </c>
      <c r="H26" s="51"/>
    </row>
    <row r="27" spans="1:8" ht="42" customHeight="1" x14ac:dyDescent="0.3">
      <c r="A27" s="52" t="s">
        <v>890</v>
      </c>
      <c r="B27" s="48">
        <v>133930</v>
      </c>
      <c r="C27" s="48" t="s">
        <v>933</v>
      </c>
      <c r="D27" s="49" t="s">
        <v>940</v>
      </c>
      <c r="E27" s="48" t="s">
        <v>409</v>
      </c>
      <c r="F27" s="49"/>
      <c r="G27" s="53">
        <v>2.9780000000000002</v>
      </c>
      <c r="H27" s="63"/>
    </row>
    <row r="28" spans="1:8" ht="42" customHeight="1" x14ac:dyDescent="0.3">
      <c r="A28" s="59" t="s">
        <v>890</v>
      </c>
      <c r="B28" s="58">
        <v>87231</v>
      </c>
      <c r="C28" s="57" t="s">
        <v>947</v>
      </c>
      <c r="D28" s="59" t="s">
        <v>948</v>
      </c>
      <c r="E28" s="58" t="s">
        <v>409</v>
      </c>
      <c r="F28" s="59"/>
      <c r="G28" s="62">
        <v>1.258</v>
      </c>
      <c r="H28" s="51"/>
    </row>
    <row r="29" spans="1:8" ht="42" customHeight="1" x14ac:dyDescent="0.3">
      <c r="A29" s="52" t="s">
        <v>890</v>
      </c>
      <c r="B29" s="48">
        <v>25095</v>
      </c>
      <c r="C29" s="48" t="s">
        <v>947</v>
      </c>
      <c r="D29" s="49" t="s">
        <v>949</v>
      </c>
      <c r="E29" s="48" t="s">
        <v>409</v>
      </c>
      <c r="F29" s="49"/>
      <c r="G29" s="53">
        <v>1.198</v>
      </c>
      <c r="H29" s="63"/>
    </row>
    <row r="30" spans="1:8" ht="42" customHeight="1" x14ac:dyDescent="0.3">
      <c r="A30" s="59" t="s">
        <v>890</v>
      </c>
      <c r="B30" s="58">
        <v>5087</v>
      </c>
      <c r="C30" s="57" t="s">
        <v>306</v>
      </c>
      <c r="D30" s="59" t="s">
        <v>916</v>
      </c>
      <c r="E30" s="58" t="s">
        <v>409</v>
      </c>
      <c r="F30" s="59"/>
      <c r="G30" s="62">
        <v>28.76</v>
      </c>
      <c r="H30" s="51"/>
    </row>
    <row r="31" spans="1:8" ht="42" customHeight="1" x14ac:dyDescent="0.3">
      <c r="A31" s="52" t="s">
        <v>890</v>
      </c>
      <c r="B31" s="48">
        <v>156258</v>
      </c>
      <c r="C31" s="48" t="s">
        <v>306</v>
      </c>
      <c r="D31" s="49" t="s">
        <v>925</v>
      </c>
      <c r="E31" s="48" t="s">
        <v>409</v>
      </c>
      <c r="F31" s="49"/>
      <c r="G31" s="53">
        <v>7.13</v>
      </c>
      <c r="H31" s="63"/>
    </row>
    <row r="32" spans="1:8" ht="42" customHeight="1" x14ac:dyDescent="0.3">
      <c r="A32" s="59" t="s">
        <v>890</v>
      </c>
      <c r="B32" s="58">
        <v>221212</v>
      </c>
      <c r="C32" s="57" t="s">
        <v>891</v>
      </c>
      <c r="D32" s="59" t="s">
        <v>893</v>
      </c>
      <c r="E32" s="58" t="s">
        <v>1187</v>
      </c>
      <c r="F32" s="59"/>
      <c r="G32" s="62">
        <v>8.4380000000000006</v>
      </c>
      <c r="H32" s="51"/>
    </row>
    <row r="33" spans="1:8" ht="42" customHeight="1" x14ac:dyDescent="0.3">
      <c r="A33" s="52" t="s">
        <v>890</v>
      </c>
      <c r="B33" s="48">
        <v>221210</v>
      </c>
      <c r="C33" s="48" t="s">
        <v>891</v>
      </c>
      <c r="D33" s="49" t="s">
        <v>894</v>
      </c>
      <c r="E33" s="48" t="s">
        <v>1187</v>
      </c>
      <c r="F33" s="49"/>
      <c r="G33" s="53">
        <v>8.4380000000000006</v>
      </c>
      <c r="H33" s="63"/>
    </row>
    <row r="34" spans="1:8" ht="42" customHeight="1" x14ac:dyDescent="0.3">
      <c r="A34" s="59" t="s">
        <v>890</v>
      </c>
      <c r="B34" s="58">
        <v>20122</v>
      </c>
      <c r="C34" s="57" t="s">
        <v>891</v>
      </c>
      <c r="D34" s="59" t="s">
        <v>895</v>
      </c>
      <c r="E34" s="58" t="s">
        <v>1187</v>
      </c>
      <c r="F34" s="59"/>
      <c r="G34" s="62">
        <v>7.1260000000000003</v>
      </c>
      <c r="H34" s="51"/>
    </row>
    <row r="35" spans="1:8" ht="42" customHeight="1" x14ac:dyDescent="0.3">
      <c r="A35" s="52" t="s">
        <v>890</v>
      </c>
      <c r="B35" s="48">
        <v>19611</v>
      </c>
      <c r="C35" s="48" t="s">
        <v>891</v>
      </c>
      <c r="D35" s="49" t="s">
        <v>896</v>
      </c>
      <c r="E35" s="48" t="s">
        <v>1187</v>
      </c>
      <c r="F35" s="49"/>
      <c r="G35" s="53">
        <v>7.1260000000000003</v>
      </c>
      <c r="H35" s="63"/>
    </row>
    <row r="36" spans="1:8" ht="42" customHeight="1" x14ac:dyDescent="0.3">
      <c r="A36" s="59" t="s">
        <v>890</v>
      </c>
      <c r="B36" s="58">
        <v>20123</v>
      </c>
      <c r="C36" s="57" t="s">
        <v>891</v>
      </c>
      <c r="D36" s="59" t="s">
        <v>897</v>
      </c>
      <c r="E36" s="58" t="s">
        <v>1187</v>
      </c>
      <c r="F36" s="59"/>
      <c r="G36" s="62">
        <v>6.9530000000000003</v>
      </c>
      <c r="H36" s="51"/>
    </row>
    <row r="37" spans="1:8" ht="42" customHeight="1" x14ac:dyDescent="0.3">
      <c r="A37" s="52" t="s">
        <v>890</v>
      </c>
      <c r="B37" s="48">
        <v>8346</v>
      </c>
      <c r="C37" s="48" t="s">
        <v>898</v>
      </c>
      <c r="D37" s="49" t="s">
        <v>899</v>
      </c>
      <c r="E37" s="48" t="s">
        <v>1187</v>
      </c>
      <c r="F37" s="49"/>
      <c r="G37" s="53">
        <v>5.6829999999999998</v>
      </c>
      <c r="H37" s="63"/>
    </row>
    <row r="38" spans="1:8" ht="42" customHeight="1" x14ac:dyDescent="0.3">
      <c r="A38" s="59" t="s">
        <v>890</v>
      </c>
      <c r="B38" s="58">
        <v>2641</v>
      </c>
      <c r="C38" s="57" t="s">
        <v>898</v>
      </c>
      <c r="D38" s="59" t="s">
        <v>900</v>
      </c>
      <c r="E38" s="58" t="s">
        <v>1187</v>
      </c>
      <c r="F38" s="59"/>
      <c r="G38" s="62">
        <v>5.13</v>
      </c>
      <c r="H38" s="51"/>
    </row>
    <row r="39" spans="1:8" ht="42" customHeight="1" x14ac:dyDescent="0.3">
      <c r="A39" s="52" t="s">
        <v>890</v>
      </c>
      <c r="B39" s="48">
        <v>26218</v>
      </c>
      <c r="C39" s="48" t="s">
        <v>898</v>
      </c>
      <c r="D39" s="49" t="s">
        <v>901</v>
      </c>
      <c r="E39" s="48" t="s">
        <v>1187</v>
      </c>
      <c r="F39" s="49"/>
      <c r="G39" s="53">
        <v>4.99</v>
      </c>
      <c r="H39" s="63"/>
    </row>
    <row r="40" spans="1:8" ht="42" customHeight="1" x14ac:dyDescent="0.3">
      <c r="A40" s="59" t="s">
        <v>890</v>
      </c>
      <c r="B40" s="58">
        <v>43336</v>
      </c>
      <c r="C40" s="57" t="s">
        <v>898</v>
      </c>
      <c r="D40" s="59" t="s">
        <v>906</v>
      </c>
      <c r="E40" s="58" t="s">
        <v>1187</v>
      </c>
      <c r="F40" s="59"/>
      <c r="G40" s="62">
        <v>4.43</v>
      </c>
      <c r="H40" s="51"/>
    </row>
    <row r="41" spans="1:8" ht="42" customHeight="1" x14ac:dyDescent="0.3">
      <c r="A41" s="52" t="s">
        <v>890</v>
      </c>
      <c r="B41" s="48">
        <v>42475</v>
      </c>
      <c r="C41" s="48" t="s">
        <v>898</v>
      </c>
      <c r="D41" s="49" t="s">
        <v>909</v>
      </c>
      <c r="E41" s="48" t="s">
        <v>1187</v>
      </c>
      <c r="F41" s="49"/>
      <c r="G41" s="53">
        <v>3.83</v>
      </c>
      <c r="H41" s="63"/>
    </row>
    <row r="42" spans="1:8" ht="42" customHeight="1" x14ac:dyDescent="0.3">
      <c r="A42" s="59" t="s">
        <v>890</v>
      </c>
      <c r="B42" s="58">
        <v>44599</v>
      </c>
      <c r="C42" s="57" t="s">
        <v>898</v>
      </c>
      <c r="D42" s="59" t="s">
        <v>910</v>
      </c>
      <c r="E42" s="58" t="s">
        <v>1187</v>
      </c>
      <c r="F42" s="59"/>
      <c r="G42" s="62">
        <v>3.27</v>
      </c>
      <c r="H42" s="51"/>
    </row>
    <row r="43" spans="1:8" ht="42" customHeight="1" x14ac:dyDescent="0.3">
      <c r="A43" s="52" t="s">
        <v>890</v>
      </c>
      <c r="B43" s="48">
        <v>43222</v>
      </c>
      <c r="C43" s="48" t="s">
        <v>898</v>
      </c>
      <c r="D43" s="49" t="s">
        <v>914</v>
      </c>
      <c r="E43" s="48" t="s">
        <v>1187</v>
      </c>
      <c r="F43" s="49"/>
      <c r="G43" s="53">
        <v>0.997</v>
      </c>
      <c r="H43" s="63"/>
    </row>
    <row r="44" spans="1:8" ht="42" customHeight="1" x14ac:dyDescent="0.3">
      <c r="A44" s="59" t="s">
        <v>890</v>
      </c>
      <c r="B44" s="58">
        <v>43211</v>
      </c>
      <c r="C44" s="57" t="s">
        <v>898</v>
      </c>
      <c r="D44" s="59" t="s">
        <v>915</v>
      </c>
      <c r="E44" s="58" t="s">
        <v>1187</v>
      </c>
      <c r="F44" s="59"/>
      <c r="G44" s="62">
        <v>0.66800000000000004</v>
      </c>
      <c r="H44" s="51"/>
    </row>
    <row r="45" spans="1:8" ht="42" customHeight="1" x14ac:dyDescent="0.3">
      <c r="A45" s="52" t="s">
        <v>890</v>
      </c>
      <c r="B45" s="48">
        <v>99096</v>
      </c>
      <c r="C45" s="48" t="s">
        <v>902</v>
      </c>
      <c r="D45" s="49" t="s">
        <v>903</v>
      </c>
      <c r="E45" s="48" t="s">
        <v>1187</v>
      </c>
      <c r="F45" s="49"/>
      <c r="G45" s="53">
        <v>4.9279999999999999</v>
      </c>
      <c r="H45" s="63"/>
    </row>
    <row r="46" spans="1:8" ht="42" customHeight="1" x14ac:dyDescent="0.3">
      <c r="A46" s="59" t="s">
        <v>890</v>
      </c>
      <c r="B46" s="58">
        <v>184001</v>
      </c>
      <c r="C46" s="57" t="s">
        <v>902</v>
      </c>
      <c r="D46" s="59" t="s">
        <v>904</v>
      </c>
      <c r="E46" s="58" t="s">
        <v>1187</v>
      </c>
      <c r="F46" s="59"/>
      <c r="G46" s="62">
        <v>4.742</v>
      </c>
      <c r="H46" s="51"/>
    </row>
    <row r="47" spans="1:8" ht="42" customHeight="1" x14ac:dyDescent="0.3">
      <c r="A47" s="52" t="s">
        <v>890</v>
      </c>
      <c r="B47" s="48">
        <v>99099</v>
      </c>
      <c r="C47" s="48" t="s">
        <v>902</v>
      </c>
      <c r="D47" s="49" t="s">
        <v>905</v>
      </c>
      <c r="E47" s="48" t="s">
        <v>1187</v>
      </c>
      <c r="F47" s="49"/>
      <c r="G47" s="53">
        <v>4.524</v>
      </c>
      <c r="H47" s="63"/>
    </row>
    <row r="48" spans="1:8" ht="42" customHeight="1" x14ac:dyDescent="0.3">
      <c r="A48" s="59" t="s">
        <v>890</v>
      </c>
      <c r="B48" s="58">
        <v>99097</v>
      </c>
      <c r="C48" s="57" t="s">
        <v>902</v>
      </c>
      <c r="D48" s="59" t="s">
        <v>907</v>
      </c>
      <c r="E48" s="58" t="s">
        <v>1187</v>
      </c>
      <c r="F48" s="59"/>
      <c r="G48" s="62">
        <v>4.4139999999999997</v>
      </c>
      <c r="H48" s="51"/>
    </row>
    <row r="49" spans="1:8" ht="42" customHeight="1" x14ac:dyDescent="0.3">
      <c r="A49" s="52" t="s">
        <v>890</v>
      </c>
      <c r="B49" s="48">
        <v>99130</v>
      </c>
      <c r="C49" s="48" t="s">
        <v>902</v>
      </c>
      <c r="D49" s="49" t="s">
        <v>908</v>
      </c>
      <c r="E49" s="48" t="s">
        <v>1187</v>
      </c>
      <c r="F49" s="49"/>
      <c r="G49" s="53">
        <v>4.2</v>
      </c>
      <c r="H49" s="63"/>
    </row>
    <row r="50" spans="1:8" ht="42" customHeight="1" x14ac:dyDescent="0.3">
      <c r="A50" s="59" t="s">
        <v>890</v>
      </c>
      <c r="B50" s="58">
        <v>246713</v>
      </c>
      <c r="C50" s="57" t="s">
        <v>902</v>
      </c>
      <c r="D50" s="59" t="s">
        <v>932</v>
      </c>
      <c r="E50" s="58" t="s">
        <v>1187</v>
      </c>
      <c r="F50" s="59"/>
      <c r="G50" s="62">
        <v>4.7290000000000001</v>
      </c>
      <c r="H50" s="51"/>
    </row>
    <row r="51" spans="1:8" ht="42" customHeight="1" x14ac:dyDescent="0.3">
      <c r="A51" s="52" t="s">
        <v>890</v>
      </c>
      <c r="B51" s="48">
        <v>163158</v>
      </c>
      <c r="C51" s="48" t="s">
        <v>911</v>
      </c>
      <c r="D51" s="49" t="s">
        <v>912</v>
      </c>
      <c r="E51" s="48" t="s">
        <v>1187</v>
      </c>
      <c r="F51" s="49"/>
      <c r="G51" s="53">
        <v>2.1760000000000002</v>
      </c>
      <c r="H51" s="63"/>
    </row>
    <row r="52" spans="1:8" ht="42" customHeight="1" x14ac:dyDescent="0.3">
      <c r="A52" s="59" t="s">
        <v>890</v>
      </c>
      <c r="B52" s="58">
        <v>22625</v>
      </c>
      <c r="C52" s="57" t="s">
        <v>911</v>
      </c>
      <c r="D52" s="59" t="s">
        <v>913</v>
      </c>
      <c r="E52" s="58" t="s">
        <v>1187</v>
      </c>
      <c r="F52" s="59"/>
      <c r="G52" s="62">
        <v>1.5289999999999999</v>
      </c>
      <c r="H52" s="51"/>
    </row>
    <row r="53" spans="1:8" ht="42" customHeight="1" x14ac:dyDescent="0.3">
      <c r="A53" s="52" t="s">
        <v>890</v>
      </c>
      <c r="B53" s="48">
        <v>43144</v>
      </c>
      <c r="C53" s="48" t="s">
        <v>933</v>
      </c>
      <c r="D53" s="49" t="s">
        <v>954</v>
      </c>
      <c r="E53" s="48" t="s">
        <v>419</v>
      </c>
      <c r="F53" s="49"/>
      <c r="G53" s="53">
        <v>6.7779999999999996</v>
      </c>
      <c r="H53" s="63"/>
    </row>
    <row r="54" spans="1:8" ht="42" customHeight="1" x14ac:dyDescent="0.3">
      <c r="A54" s="59" t="s">
        <v>890</v>
      </c>
      <c r="B54" s="58">
        <v>45031</v>
      </c>
      <c r="C54" s="57" t="s">
        <v>933</v>
      </c>
      <c r="D54" s="59" t="s">
        <v>955</v>
      </c>
      <c r="E54" s="58" t="s">
        <v>419</v>
      </c>
      <c r="F54" s="59"/>
      <c r="G54" s="62">
        <v>2.8330000000000002</v>
      </c>
      <c r="H54" s="51"/>
    </row>
    <row r="55" spans="1:8" ht="42" customHeight="1" x14ac:dyDescent="0.3">
      <c r="A55" s="52" t="s">
        <v>890</v>
      </c>
      <c r="B55" s="48">
        <v>164165</v>
      </c>
      <c r="C55" s="48" t="s">
        <v>935</v>
      </c>
      <c r="D55" s="49" t="s">
        <v>953</v>
      </c>
      <c r="E55" s="48" t="s">
        <v>419</v>
      </c>
      <c r="F55" s="49"/>
      <c r="G55" s="53">
        <v>15.9</v>
      </c>
      <c r="H55" s="63"/>
    </row>
    <row r="56" spans="1:8" ht="42" customHeight="1" x14ac:dyDescent="0.3">
      <c r="A56" s="59" t="s">
        <v>890</v>
      </c>
      <c r="B56" s="58">
        <v>43046</v>
      </c>
      <c r="C56" s="57" t="s">
        <v>891</v>
      </c>
      <c r="D56" s="59" t="s">
        <v>957</v>
      </c>
      <c r="E56" s="58" t="s">
        <v>1188</v>
      </c>
      <c r="F56" s="59"/>
      <c r="G56" s="62">
        <v>2.8849999999999998</v>
      </c>
      <c r="H56" s="51"/>
    </row>
    <row r="57" spans="1:8" ht="42" customHeight="1" x14ac:dyDescent="0.3">
      <c r="A57" s="52" t="s">
        <v>890</v>
      </c>
      <c r="B57" s="48">
        <v>188841</v>
      </c>
      <c r="C57" s="48" t="s">
        <v>891</v>
      </c>
      <c r="D57" s="49" t="s">
        <v>958</v>
      </c>
      <c r="E57" s="48" t="s">
        <v>1188</v>
      </c>
      <c r="F57" s="49"/>
      <c r="G57" s="53">
        <v>1.9419999999999999</v>
      </c>
      <c r="H57" s="63"/>
    </row>
    <row r="58" spans="1:8" ht="42" customHeight="1" x14ac:dyDescent="0.3">
      <c r="A58" s="59" t="s">
        <v>890</v>
      </c>
      <c r="B58" s="58">
        <v>87715</v>
      </c>
      <c r="C58" s="57" t="s">
        <v>891</v>
      </c>
      <c r="D58" s="59" t="s">
        <v>959</v>
      </c>
      <c r="E58" s="58" t="s">
        <v>1188</v>
      </c>
      <c r="F58" s="59"/>
      <c r="G58" s="62">
        <v>1.415</v>
      </c>
      <c r="H58" s="51"/>
    </row>
    <row r="59" spans="1:8" ht="42" customHeight="1" x14ac:dyDescent="0.3">
      <c r="A59" s="52" t="s">
        <v>890</v>
      </c>
      <c r="B59" s="48">
        <v>51173</v>
      </c>
      <c r="C59" s="48" t="s">
        <v>902</v>
      </c>
      <c r="D59" s="49" t="s">
        <v>956</v>
      </c>
      <c r="E59" s="48" t="s">
        <v>1188</v>
      </c>
      <c r="F59" s="49"/>
      <c r="G59" s="53">
        <v>5.8</v>
      </c>
      <c r="H59" s="63"/>
    </row>
    <row r="60" spans="1:8" ht="42" customHeight="1" x14ac:dyDescent="0.3">
      <c r="A60" s="59" t="s">
        <v>890</v>
      </c>
      <c r="B60" s="58">
        <v>42071</v>
      </c>
      <c r="C60" s="57" t="s">
        <v>928</v>
      </c>
      <c r="D60" s="59" t="s">
        <v>978</v>
      </c>
      <c r="E60" s="58" t="s">
        <v>309</v>
      </c>
      <c r="F60" s="59"/>
      <c r="G60" s="62">
        <v>3.6488</v>
      </c>
      <c r="H60" s="51"/>
    </row>
    <row r="61" spans="1:8" ht="42" customHeight="1" x14ac:dyDescent="0.3">
      <c r="A61" s="52" t="s">
        <v>890</v>
      </c>
      <c r="B61" s="48">
        <v>62423</v>
      </c>
      <c r="C61" s="48" t="s">
        <v>928</v>
      </c>
      <c r="D61" s="49" t="s">
        <v>996</v>
      </c>
      <c r="E61" s="48" t="s">
        <v>309</v>
      </c>
      <c r="F61" s="49"/>
      <c r="G61" s="53">
        <v>3.5680000000000001</v>
      </c>
      <c r="H61" s="63"/>
    </row>
    <row r="62" spans="1:8" ht="42" customHeight="1" x14ac:dyDescent="0.3">
      <c r="A62" s="59" t="s">
        <v>890</v>
      </c>
      <c r="B62" s="58">
        <v>24030</v>
      </c>
      <c r="C62" s="57" t="s">
        <v>891</v>
      </c>
      <c r="D62" s="59" t="s">
        <v>1005</v>
      </c>
      <c r="E62" s="58" t="s">
        <v>309</v>
      </c>
      <c r="F62" s="59"/>
      <c r="G62" s="62">
        <v>1.5114000000000001</v>
      </c>
      <c r="H62" s="51"/>
    </row>
    <row r="63" spans="1:8" ht="42" customHeight="1" x14ac:dyDescent="0.3">
      <c r="A63" s="52" t="s">
        <v>890</v>
      </c>
      <c r="B63" s="48">
        <v>95351</v>
      </c>
      <c r="C63" s="48" t="s">
        <v>891</v>
      </c>
      <c r="D63" s="49" t="s">
        <v>1006</v>
      </c>
      <c r="E63" s="48" t="s">
        <v>309</v>
      </c>
      <c r="F63" s="49"/>
      <c r="G63" s="53">
        <v>2.0779999999999998</v>
      </c>
      <c r="H63" s="63"/>
    </row>
    <row r="64" spans="1:8" ht="42" customHeight="1" x14ac:dyDescent="0.3">
      <c r="A64" s="59" t="s">
        <v>890</v>
      </c>
      <c r="B64" s="58">
        <v>43063</v>
      </c>
      <c r="C64" s="57" t="s">
        <v>917</v>
      </c>
      <c r="D64" s="59" t="s">
        <v>971</v>
      </c>
      <c r="E64" s="58" t="s">
        <v>309</v>
      </c>
      <c r="F64" s="59"/>
      <c r="G64" s="62">
        <v>29.108823529411762</v>
      </c>
      <c r="H64" s="51"/>
    </row>
    <row r="65" spans="1:8" ht="42" customHeight="1" x14ac:dyDescent="0.3">
      <c r="A65" s="52" t="s">
        <v>890</v>
      </c>
      <c r="B65" s="48">
        <v>24280</v>
      </c>
      <c r="C65" s="48" t="s">
        <v>917</v>
      </c>
      <c r="D65" s="49" t="s">
        <v>988</v>
      </c>
      <c r="E65" s="48" t="s">
        <v>309</v>
      </c>
      <c r="F65" s="49"/>
      <c r="G65" s="53">
        <v>6.6719999999999997</v>
      </c>
      <c r="H65" s="63"/>
    </row>
    <row r="66" spans="1:8" ht="42" customHeight="1" x14ac:dyDescent="0.3">
      <c r="A66" s="59" t="s">
        <v>890</v>
      </c>
      <c r="B66" s="58">
        <v>153378</v>
      </c>
      <c r="C66" s="57" t="s">
        <v>917</v>
      </c>
      <c r="D66" s="59" t="s">
        <v>1001</v>
      </c>
      <c r="E66" s="58" t="s">
        <v>309</v>
      </c>
      <c r="F66" s="59"/>
      <c r="G66" s="62">
        <v>1.371</v>
      </c>
      <c r="H66" s="51"/>
    </row>
    <row r="67" spans="1:8" ht="42" customHeight="1" x14ac:dyDescent="0.3">
      <c r="A67" s="52" t="s">
        <v>890</v>
      </c>
      <c r="B67" s="48">
        <v>5062</v>
      </c>
      <c r="C67" s="48" t="s">
        <v>305</v>
      </c>
      <c r="D67" s="49" t="s">
        <v>975</v>
      </c>
      <c r="E67" s="48" t="s">
        <v>309</v>
      </c>
      <c r="F67" s="49"/>
      <c r="G67" s="53">
        <v>9.7379999999999995</v>
      </c>
      <c r="H67" s="63"/>
    </row>
    <row r="68" spans="1:8" ht="42" customHeight="1" x14ac:dyDescent="0.3">
      <c r="A68" s="59" t="s">
        <v>890</v>
      </c>
      <c r="B68" s="58">
        <v>16625</v>
      </c>
      <c r="C68" s="57" t="s">
        <v>305</v>
      </c>
      <c r="D68" s="59" t="s">
        <v>979</v>
      </c>
      <c r="E68" s="58" t="s">
        <v>309</v>
      </c>
      <c r="F68" s="59"/>
      <c r="G68" s="62">
        <v>8.9770000000000003</v>
      </c>
      <c r="H68" s="51"/>
    </row>
    <row r="69" spans="1:8" ht="42" customHeight="1" x14ac:dyDescent="0.3">
      <c r="A69" s="52" t="s">
        <v>890</v>
      </c>
      <c r="B69" s="48">
        <v>89189</v>
      </c>
      <c r="C69" s="48" t="s">
        <v>305</v>
      </c>
      <c r="D69" s="49" t="s">
        <v>980</v>
      </c>
      <c r="E69" s="48" t="s">
        <v>309</v>
      </c>
      <c r="F69" s="49"/>
      <c r="G69" s="53">
        <v>8.8610000000000007</v>
      </c>
      <c r="H69" s="63"/>
    </row>
    <row r="70" spans="1:8" ht="42" customHeight="1" x14ac:dyDescent="0.3">
      <c r="A70" s="59" t="s">
        <v>890</v>
      </c>
      <c r="B70" s="58">
        <v>154528</v>
      </c>
      <c r="C70" s="57" t="s">
        <v>305</v>
      </c>
      <c r="D70" s="59" t="s">
        <v>985</v>
      </c>
      <c r="E70" s="58" t="s">
        <v>309</v>
      </c>
      <c r="F70" s="59"/>
      <c r="G70" s="62">
        <v>7.6550000000000002</v>
      </c>
      <c r="H70" s="51"/>
    </row>
    <row r="71" spans="1:8" ht="42" customHeight="1" x14ac:dyDescent="0.3">
      <c r="A71" s="52" t="s">
        <v>890</v>
      </c>
      <c r="B71" s="48">
        <v>4280</v>
      </c>
      <c r="C71" s="48" t="s">
        <v>305</v>
      </c>
      <c r="D71" s="49" t="s">
        <v>992</v>
      </c>
      <c r="E71" s="48" t="s">
        <v>309</v>
      </c>
      <c r="F71" s="49"/>
      <c r="G71" s="53">
        <v>4.8559999999999999</v>
      </c>
      <c r="H71" s="63"/>
    </row>
    <row r="72" spans="1:8" ht="42" customHeight="1" x14ac:dyDescent="0.3">
      <c r="A72" s="59" t="s">
        <v>890</v>
      </c>
      <c r="B72" s="58">
        <v>1673</v>
      </c>
      <c r="C72" s="57" t="s">
        <v>305</v>
      </c>
      <c r="D72" s="59" t="s">
        <v>998</v>
      </c>
      <c r="E72" s="58" t="s">
        <v>309</v>
      </c>
      <c r="F72" s="59"/>
      <c r="G72" s="62">
        <v>2.577</v>
      </c>
      <c r="H72" s="51"/>
    </row>
    <row r="73" spans="1:8" ht="42" customHeight="1" x14ac:dyDescent="0.3">
      <c r="A73" s="52" t="s">
        <v>890</v>
      </c>
      <c r="B73" s="48">
        <v>1995</v>
      </c>
      <c r="C73" s="48" t="s">
        <v>933</v>
      </c>
      <c r="D73" s="49" t="s">
        <v>974</v>
      </c>
      <c r="E73" s="48" t="s">
        <v>309</v>
      </c>
      <c r="F73" s="49"/>
      <c r="G73" s="53">
        <v>10.867000000000001</v>
      </c>
      <c r="H73" s="63"/>
    </row>
    <row r="74" spans="1:8" ht="42" customHeight="1" x14ac:dyDescent="0.3">
      <c r="A74" s="59" t="s">
        <v>890</v>
      </c>
      <c r="B74" s="58">
        <v>93027</v>
      </c>
      <c r="C74" s="57" t="s">
        <v>933</v>
      </c>
      <c r="D74" s="59" t="s">
        <v>987</v>
      </c>
      <c r="E74" s="58" t="s">
        <v>309</v>
      </c>
      <c r="F74" s="59"/>
      <c r="G74" s="62">
        <v>6.8390000000000004</v>
      </c>
      <c r="H74" s="51"/>
    </row>
    <row r="75" spans="1:8" ht="42" customHeight="1" x14ac:dyDescent="0.3">
      <c r="A75" s="52" t="s">
        <v>890</v>
      </c>
      <c r="B75" s="48">
        <v>93039</v>
      </c>
      <c r="C75" s="48" t="s">
        <v>933</v>
      </c>
      <c r="D75" s="49" t="s">
        <v>991</v>
      </c>
      <c r="E75" s="48" t="s">
        <v>309</v>
      </c>
      <c r="F75" s="49"/>
      <c r="G75" s="53">
        <v>5.4649999999999999</v>
      </c>
      <c r="H75" s="63"/>
    </row>
    <row r="76" spans="1:8" ht="42" customHeight="1" x14ac:dyDescent="0.3">
      <c r="A76" s="59" t="s">
        <v>890</v>
      </c>
      <c r="B76" s="58">
        <v>160618</v>
      </c>
      <c r="C76" s="57" t="s">
        <v>933</v>
      </c>
      <c r="D76" s="59" t="s">
        <v>993</v>
      </c>
      <c r="E76" s="58" t="s">
        <v>309</v>
      </c>
      <c r="F76" s="59"/>
      <c r="G76" s="62">
        <v>4.7729999999999997</v>
      </c>
      <c r="H76" s="51"/>
    </row>
    <row r="77" spans="1:8" ht="42" customHeight="1" x14ac:dyDescent="0.3">
      <c r="A77" s="52" t="s">
        <v>890</v>
      </c>
      <c r="B77" s="48">
        <v>160541</v>
      </c>
      <c r="C77" s="48" t="s">
        <v>933</v>
      </c>
      <c r="D77" s="49" t="s">
        <v>994</v>
      </c>
      <c r="E77" s="48" t="s">
        <v>309</v>
      </c>
      <c r="F77" s="49"/>
      <c r="G77" s="53">
        <v>4.258</v>
      </c>
      <c r="H77" s="63"/>
    </row>
    <row r="78" spans="1:8" ht="42" customHeight="1" x14ac:dyDescent="0.3">
      <c r="A78" s="59" t="s">
        <v>890</v>
      </c>
      <c r="B78" s="58">
        <v>202892</v>
      </c>
      <c r="C78" s="57" t="s">
        <v>933</v>
      </c>
      <c r="D78" s="59" t="s">
        <v>999</v>
      </c>
      <c r="E78" s="58" t="s">
        <v>309</v>
      </c>
      <c r="F78" s="59"/>
      <c r="G78" s="62">
        <v>2.4980000000000002</v>
      </c>
      <c r="H78" s="51"/>
    </row>
    <row r="79" spans="1:8" ht="42" customHeight="1" x14ac:dyDescent="0.3">
      <c r="A79" s="52" t="s">
        <v>890</v>
      </c>
      <c r="B79" s="48">
        <v>25254</v>
      </c>
      <c r="C79" s="48" t="s">
        <v>933</v>
      </c>
      <c r="D79" s="49" t="s">
        <v>1004</v>
      </c>
      <c r="E79" s="48" t="s">
        <v>309</v>
      </c>
      <c r="F79" s="49"/>
      <c r="G79" s="53">
        <v>0.35399999999999998</v>
      </c>
      <c r="H79" s="63"/>
    </row>
    <row r="80" spans="1:8" ht="42" customHeight="1" x14ac:dyDescent="0.3">
      <c r="A80" s="59" t="s">
        <v>890</v>
      </c>
      <c r="B80" s="58">
        <v>44859</v>
      </c>
      <c r="C80" s="57" t="s">
        <v>947</v>
      </c>
      <c r="D80" s="59" t="s">
        <v>976</v>
      </c>
      <c r="E80" s="58" t="s">
        <v>309</v>
      </c>
      <c r="F80" s="59"/>
      <c r="G80" s="62">
        <v>3.8435999999999999</v>
      </c>
      <c r="H80" s="51"/>
    </row>
    <row r="81" spans="1:8" ht="42" customHeight="1" x14ac:dyDescent="0.3">
      <c r="A81" s="52" t="s">
        <v>890</v>
      </c>
      <c r="B81" s="48">
        <v>211731</v>
      </c>
      <c r="C81" s="48" t="s">
        <v>947</v>
      </c>
      <c r="D81" s="49" t="s">
        <v>977</v>
      </c>
      <c r="E81" s="48" t="s">
        <v>309</v>
      </c>
      <c r="F81" s="49"/>
      <c r="G81" s="53">
        <v>1.8544</v>
      </c>
      <c r="H81" s="63"/>
    </row>
    <row r="82" spans="1:8" ht="42" customHeight="1" x14ac:dyDescent="0.3">
      <c r="A82" s="59" t="s">
        <v>890</v>
      </c>
      <c r="B82" s="58">
        <v>46289</v>
      </c>
      <c r="C82" s="57" t="s">
        <v>947</v>
      </c>
      <c r="D82" s="59" t="s">
        <v>981</v>
      </c>
      <c r="E82" s="58" t="s">
        <v>309</v>
      </c>
      <c r="F82" s="59"/>
      <c r="G82" s="62">
        <v>1.7234000000000003</v>
      </c>
      <c r="H82" s="51"/>
    </row>
    <row r="83" spans="1:8" ht="42" customHeight="1" x14ac:dyDescent="0.3">
      <c r="A83" s="52" t="s">
        <v>890</v>
      </c>
      <c r="B83" s="48">
        <v>45728</v>
      </c>
      <c r="C83" s="48" t="s">
        <v>947</v>
      </c>
      <c r="D83" s="49" t="s">
        <v>982</v>
      </c>
      <c r="E83" s="48" t="s">
        <v>309</v>
      </c>
      <c r="F83" s="49"/>
      <c r="G83" s="53">
        <v>1.7234000000000003</v>
      </c>
      <c r="H83" s="63"/>
    </row>
    <row r="84" spans="1:8" ht="42" customHeight="1" x14ac:dyDescent="0.3">
      <c r="A84" s="59" t="s">
        <v>890</v>
      </c>
      <c r="B84" s="58">
        <v>45729</v>
      </c>
      <c r="C84" s="57" t="s">
        <v>947</v>
      </c>
      <c r="D84" s="59" t="s">
        <v>983</v>
      </c>
      <c r="E84" s="58" t="s">
        <v>309</v>
      </c>
      <c r="F84" s="59"/>
      <c r="G84" s="62">
        <v>1.7114</v>
      </c>
      <c r="H84" s="51"/>
    </row>
    <row r="85" spans="1:8" ht="42" customHeight="1" x14ac:dyDescent="0.3">
      <c r="A85" s="52" t="s">
        <v>890</v>
      </c>
      <c r="B85" s="48">
        <v>59163</v>
      </c>
      <c r="C85" s="48" t="s">
        <v>947</v>
      </c>
      <c r="D85" s="49" t="s">
        <v>986</v>
      </c>
      <c r="E85" s="48" t="s">
        <v>309</v>
      </c>
      <c r="F85" s="49"/>
      <c r="G85" s="53">
        <v>1.4346000000000001</v>
      </c>
      <c r="H85" s="63"/>
    </row>
    <row r="86" spans="1:8" ht="42" customHeight="1" x14ac:dyDescent="0.3">
      <c r="A86" s="59" t="s">
        <v>890</v>
      </c>
      <c r="B86" s="58">
        <v>11576</v>
      </c>
      <c r="C86" s="57" t="s">
        <v>947</v>
      </c>
      <c r="D86" s="59" t="s">
        <v>989</v>
      </c>
      <c r="E86" s="58" t="s">
        <v>309</v>
      </c>
      <c r="F86" s="59"/>
      <c r="G86" s="62">
        <v>1.3022</v>
      </c>
      <c r="H86" s="51"/>
    </row>
    <row r="87" spans="1:8" ht="42" customHeight="1" x14ac:dyDescent="0.3">
      <c r="A87" s="52" t="s">
        <v>890</v>
      </c>
      <c r="B87" s="48">
        <v>169371</v>
      </c>
      <c r="C87" s="48" t="s">
        <v>947</v>
      </c>
      <c r="D87" s="49" t="s">
        <v>990</v>
      </c>
      <c r="E87" s="48" t="s">
        <v>309</v>
      </c>
      <c r="F87" s="49"/>
      <c r="G87" s="53">
        <v>1.1808000000000001</v>
      </c>
      <c r="H87" s="63"/>
    </row>
    <row r="88" spans="1:8" ht="42" customHeight="1" x14ac:dyDescent="0.3">
      <c r="A88" s="59" t="s">
        <v>890</v>
      </c>
      <c r="B88" s="58">
        <v>43452</v>
      </c>
      <c r="C88" s="57" t="s">
        <v>935</v>
      </c>
      <c r="D88" s="59" t="s">
        <v>936</v>
      </c>
      <c r="E88" s="58" t="s">
        <v>309</v>
      </c>
      <c r="F88" s="59"/>
      <c r="G88" s="62">
        <v>5.7128571428571435</v>
      </c>
      <c r="H88" s="51"/>
    </row>
    <row r="89" spans="1:8" ht="42" customHeight="1" x14ac:dyDescent="0.3">
      <c r="A89" s="52" t="s">
        <v>890</v>
      </c>
      <c r="B89" s="48">
        <v>220898</v>
      </c>
      <c r="C89" s="48" t="s">
        <v>935</v>
      </c>
      <c r="D89" s="49" t="s">
        <v>941</v>
      </c>
      <c r="E89" s="48" t="s">
        <v>309</v>
      </c>
      <c r="F89" s="49"/>
      <c r="G89" s="53">
        <v>1.9990000000000001</v>
      </c>
      <c r="H89" s="63"/>
    </row>
    <row r="90" spans="1:8" ht="42" customHeight="1" x14ac:dyDescent="0.3">
      <c r="A90" s="59" t="s">
        <v>890</v>
      </c>
      <c r="B90" s="58">
        <v>91323</v>
      </c>
      <c r="C90" s="57" t="s">
        <v>935</v>
      </c>
      <c r="D90" s="59" t="s">
        <v>951</v>
      </c>
      <c r="E90" s="58" t="s">
        <v>309</v>
      </c>
      <c r="F90" s="59"/>
      <c r="G90" s="62">
        <v>1.02</v>
      </c>
      <c r="H90" s="51"/>
    </row>
    <row r="91" spans="1:8" ht="42" customHeight="1" x14ac:dyDescent="0.3">
      <c r="A91" s="52" t="s">
        <v>890</v>
      </c>
      <c r="B91" s="48">
        <v>220982</v>
      </c>
      <c r="C91" s="48" t="s">
        <v>935</v>
      </c>
      <c r="D91" s="49" t="s">
        <v>1000</v>
      </c>
      <c r="E91" s="48" t="s">
        <v>309</v>
      </c>
      <c r="F91" s="49"/>
      <c r="G91" s="53">
        <v>1.637</v>
      </c>
      <c r="H91" s="63"/>
    </row>
    <row r="92" spans="1:8" ht="42" customHeight="1" x14ac:dyDescent="0.3">
      <c r="A92" s="59" t="s">
        <v>890</v>
      </c>
      <c r="B92" s="58">
        <v>52705</v>
      </c>
      <c r="C92" s="57" t="s">
        <v>935</v>
      </c>
      <c r="D92" s="59" t="s">
        <v>1002</v>
      </c>
      <c r="E92" s="58" t="s">
        <v>309</v>
      </c>
      <c r="F92" s="59"/>
      <c r="G92" s="62">
        <v>0.88600000000000001</v>
      </c>
      <c r="H92" s="51"/>
    </row>
    <row r="93" spans="1:8" ht="42" customHeight="1" x14ac:dyDescent="0.3">
      <c r="A93" s="52" t="s">
        <v>890</v>
      </c>
      <c r="B93" s="48">
        <v>133072</v>
      </c>
      <c r="C93" s="48" t="s">
        <v>935</v>
      </c>
      <c r="D93" s="49" t="s">
        <v>1003</v>
      </c>
      <c r="E93" s="48" t="s">
        <v>309</v>
      </c>
      <c r="F93" s="49"/>
      <c r="G93" s="53">
        <v>0.495</v>
      </c>
      <c r="H93" s="63"/>
    </row>
    <row r="94" spans="1:8" ht="42" customHeight="1" x14ac:dyDescent="0.3">
      <c r="A94" s="59" t="s">
        <v>890</v>
      </c>
      <c r="B94" s="58">
        <v>137376</v>
      </c>
      <c r="C94" s="57" t="s">
        <v>902</v>
      </c>
      <c r="D94" s="59" t="s">
        <v>960</v>
      </c>
      <c r="E94" s="58" t="s">
        <v>309</v>
      </c>
      <c r="F94" s="59"/>
      <c r="G94" s="62">
        <v>5.8213999999999997</v>
      </c>
      <c r="H94" s="51"/>
    </row>
    <row r="95" spans="1:8" ht="42" customHeight="1" x14ac:dyDescent="0.3">
      <c r="A95" s="52" t="s">
        <v>890</v>
      </c>
      <c r="B95" s="48">
        <v>15383</v>
      </c>
      <c r="C95" s="48" t="s">
        <v>902</v>
      </c>
      <c r="D95" s="49" t="s">
        <v>984</v>
      </c>
      <c r="E95" s="48" t="s">
        <v>309</v>
      </c>
      <c r="F95" s="49"/>
      <c r="G95" s="53">
        <v>8.24</v>
      </c>
      <c r="H95" s="63"/>
    </row>
    <row r="96" spans="1:8" ht="42" customHeight="1" x14ac:dyDescent="0.3">
      <c r="A96" s="59" t="s">
        <v>890</v>
      </c>
      <c r="B96" s="58">
        <v>207883</v>
      </c>
      <c r="C96" s="57" t="s">
        <v>902</v>
      </c>
      <c r="D96" s="59" t="s">
        <v>995</v>
      </c>
      <c r="E96" s="58" t="s">
        <v>309</v>
      </c>
      <c r="F96" s="59"/>
      <c r="G96" s="62">
        <v>4.1429999999999998</v>
      </c>
      <c r="H96" s="51"/>
    </row>
    <row r="97" spans="1:8" ht="42" customHeight="1" x14ac:dyDescent="0.3">
      <c r="A97" s="52" t="s">
        <v>890</v>
      </c>
      <c r="B97" s="48">
        <v>66616</v>
      </c>
      <c r="C97" s="48" t="s">
        <v>902</v>
      </c>
      <c r="D97" s="49" t="s">
        <v>997</v>
      </c>
      <c r="E97" s="48" t="s">
        <v>309</v>
      </c>
      <c r="F97" s="49"/>
      <c r="G97" s="53">
        <v>3.2559999999999998</v>
      </c>
      <c r="H97" s="63"/>
    </row>
    <row r="98" spans="1:8" ht="42" customHeight="1" x14ac:dyDescent="0.3">
      <c r="A98" s="59" t="s">
        <v>890</v>
      </c>
      <c r="B98" s="58">
        <v>66320</v>
      </c>
      <c r="C98" s="57" t="s">
        <v>933</v>
      </c>
      <c r="D98" s="59" t="s">
        <v>965</v>
      </c>
      <c r="E98" s="58" t="s">
        <v>309</v>
      </c>
      <c r="F98" s="59"/>
      <c r="G98" s="62">
        <v>18.108771929824563</v>
      </c>
      <c r="H98" s="51"/>
    </row>
    <row r="99" spans="1:8" ht="42" customHeight="1" x14ac:dyDescent="0.3">
      <c r="A99" s="52" t="s">
        <v>890</v>
      </c>
      <c r="B99" s="48">
        <v>189415</v>
      </c>
      <c r="C99" s="48" t="s">
        <v>935</v>
      </c>
      <c r="D99" s="49" t="s">
        <v>966</v>
      </c>
      <c r="E99" s="48" t="s">
        <v>309</v>
      </c>
      <c r="F99" s="49"/>
      <c r="G99" s="53">
        <v>1.9319999999999999</v>
      </c>
      <c r="H99" s="63"/>
    </row>
    <row r="100" spans="1:8" ht="42" customHeight="1" x14ac:dyDescent="0.3">
      <c r="A100" s="59" t="s">
        <v>890</v>
      </c>
      <c r="B100" s="58">
        <v>4405</v>
      </c>
      <c r="C100" s="57" t="s">
        <v>967</v>
      </c>
      <c r="D100" s="59" t="s">
        <v>968</v>
      </c>
      <c r="E100" s="58" t="s">
        <v>309</v>
      </c>
      <c r="F100" s="59"/>
      <c r="G100" s="62">
        <v>6.046153846153846</v>
      </c>
      <c r="H100" s="51"/>
    </row>
    <row r="101" spans="1:8" ht="42" customHeight="1" x14ac:dyDescent="0.3">
      <c r="A101" s="52" t="s">
        <v>890</v>
      </c>
      <c r="B101" s="48">
        <v>176355</v>
      </c>
      <c r="C101" s="48" t="s">
        <v>898</v>
      </c>
      <c r="D101" s="49" t="s">
        <v>961</v>
      </c>
      <c r="E101" s="48" t="s">
        <v>417</v>
      </c>
      <c r="F101" s="49"/>
      <c r="G101" s="53">
        <v>4.9859999999999998</v>
      </c>
      <c r="H101" s="63"/>
    </row>
    <row r="102" spans="1:8" ht="42" customHeight="1" x14ac:dyDescent="0.3">
      <c r="A102" s="59" t="s">
        <v>890</v>
      </c>
      <c r="B102" s="58">
        <v>173471</v>
      </c>
      <c r="C102" s="57" t="s">
        <v>898</v>
      </c>
      <c r="D102" s="59" t="s">
        <v>962</v>
      </c>
      <c r="E102" s="58" t="s">
        <v>417</v>
      </c>
      <c r="F102" s="59"/>
      <c r="G102" s="62">
        <v>4.9706666666666672</v>
      </c>
      <c r="H102" s="51"/>
    </row>
    <row r="103" spans="1:8" ht="42" customHeight="1" x14ac:dyDescent="0.3">
      <c r="A103" s="52" t="s">
        <v>890</v>
      </c>
      <c r="B103" s="48">
        <v>93616</v>
      </c>
      <c r="C103" s="48" t="s">
        <v>898</v>
      </c>
      <c r="D103" s="49" t="s">
        <v>963</v>
      </c>
      <c r="E103" s="48" t="s">
        <v>417</v>
      </c>
      <c r="F103" s="49"/>
      <c r="G103" s="53">
        <v>4.3899999999999997</v>
      </c>
      <c r="H103" s="63"/>
    </row>
    <row r="104" spans="1:8" ht="42" customHeight="1" x14ac:dyDescent="0.3">
      <c r="A104" s="59" t="s">
        <v>890</v>
      </c>
      <c r="B104" s="58">
        <v>155509</v>
      </c>
      <c r="C104" s="57" t="s">
        <v>898</v>
      </c>
      <c r="D104" s="59" t="s">
        <v>964</v>
      </c>
      <c r="E104" s="58" t="s">
        <v>417</v>
      </c>
      <c r="F104" s="59"/>
      <c r="G104" s="62">
        <v>2.5300000000000002</v>
      </c>
      <c r="H104" s="51"/>
    </row>
    <row r="105" spans="1:8" ht="42" customHeight="1" x14ac:dyDescent="0.3">
      <c r="A105" s="52" t="s">
        <v>890</v>
      </c>
      <c r="B105" s="48">
        <v>97319</v>
      </c>
      <c r="C105" s="48" t="s">
        <v>969</v>
      </c>
      <c r="D105" s="49" t="s">
        <v>970</v>
      </c>
      <c r="E105" s="48" t="s">
        <v>416</v>
      </c>
      <c r="F105" s="49"/>
      <c r="G105" s="53">
        <v>20.629000000000001</v>
      </c>
      <c r="H105" s="63"/>
    </row>
    <row r="106" spans="1:8" ht="42" customHeight="1" x14ac:dyDescent="0.3">
      <c r="A106" s="59" t="s">
        <v>890</v>
      </c>
      <c r="B106" s="58">
        <v>217298</v>
      </c>
      <c r="C106" s="57" t="s">
        <v>969</v>
      </c>
      <c r="D106" s="59" t="s">
        <v>972</v>
      </c>
      <c r="E106" s="58" t="s">
        <v>416</v>
      </c>
      <c r="F106" s="59"/>
      <c r="G106" s="62">
        <v>5.0739999999999998</v>
      </c>
      <c r="H106" s="51"/>
    </row>
    <row r="107" spans="1:8" ht="42" customHeight="1" x14ac:dyDescent="0.3">
      <c r="A107" s="52" t="s">
        <v>890</v>
      </c>
      <c r="B107" s="48">
        <v>100180</v>
      </c>
      <c r="C107" s="48" t="s">
        <v>969</v>
      </c>
      <c r="D107" s="49" t="s">
        <v>973</v>
      </c>
      <c r="E107" s="48" t="s">
        <v>416</v>
      </c>
      <c r="F107" s="49"/>
      <c r="G107" s="53">
        <v>4.59</v>
      </c>
      <c r="H107" s="63"/>
    </row>
  </sheetData>
  <autoFilter ref="A2:H91" xr:uid="{00000000-0009-0000-0000-000006000000}"/>
  <sortState xmlns:xlrd2="http://schemas.microsoft.com/office/spreadsheetml/2017/richdata2" ref="A3:H107">
    <sortCondition descending="1" ref="B3:B107"/>
  </sortState>
  <pageMargins left="0.25" right="0.25" top="0.75" bottom="0.75" header="0.3" footer="0.3"/>
  <pageSetup paperSize="9" scale="32" fitToHeight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75"/>
  <sheetViews>
    <sheetView topLeftCell="A37" zoomScale="40" zoomScaleNormal="40" workbookViewId="0">
      <selection activeCell="C71" sqref="C71"/>
    </sheetView>
  </sheetViews>
  <sheetFormatPr baseColWidth="10" defaultColWidth="11.42578125" defaultRowHeight="26.25" x14ac:dyDescent="0.4"/>
  <cols>
    <col min="1" max="1" width="76.42578125" style="97" bestFit="1" customWidth="1"/>
    <col min="2" max="2" width="37" style="97" bestFit="1" customWidth="1"/>
    <col min="3" max="3" width="39.85546875" style="97" bestFit="1" customWidth="1"/>
    <col min="4" max="4" width="177.7109375" style="97" bestFit="1" customWidth="1"/>
    <col min="5" max="5" width="46.42578125" style="98" bestFit="1" customWidth="1"/>
    <col min="6" max="6" width="32.5703125" style="97" bestFit="1" customWidth="1"/>
    <col min="7" max="7" width="31.42578125" style="97" bestFit="1" customWidth="1"/>
    <col min="8" max="8" width="40.42578125" style="97" hidden="1" customWidth="1"/>
    <col min="9" max="16384" width="11.42578125" style="97"/>
  </cols>
  <sheetData>
    <row r="1" spans="1:8" x14ac:dyDescent="0.4">
      <c r="A1" s="96" t="s">
        <v>299</v>
      </c>
    </row>
    <row r="2" spans="1:8" x14ac:dyDescent="0.4">
      <c r="A2" s="99" t="s">
        <v>3</v>
      </c>
      <c r="B2" s="99" t="s">
        <v>1</v>
      </c>
      <c r="C2" s="100" t="s">
        <v>0</v>
      </c>
      <c r="D2" s="100" t="s">
        <v>14</v>
      </c>
      <c r="E2" s="101" t="s">
        <v>7</v>
      </c>
      <c r="F2" s="102" t="s">
        <v>5</v>
      </c>
      <c r="G2" s="103" t="s">
        <v>8</v>
      </c>
      <c r="H2" s="103" t="s">
        <v>6</v>
      </c>
    </row>
    <row r="3" spans="1:8" ht="43.15" customHeight="1" x14ac:dyDescent="0.4">
      <c r="A3" s="104" t="s">
        <v>762</v>
      </c>
      <c r="B3" s="104">
        <v>900051</v>
      </c>
      <c r="C3" s="104" t="s">
        <v>763</v>
      </c>
      <c r="D3" s="105" t="s">
        <v>764</v>
      </c>
      <c r="E3" s="104" t="s">
        <v>309</v>
      </c>
      <c r="F3" s="104"/>
      <c r="G3" s="106">
        <v>28.25</v>
      </c>
      <c r="H3" s="107">
        <v>0</v>
      </c>
    </row>
    <row r="4" spans="1:8" ht="43.15" customHeight="1" x14ac:dyDescent="0.4">
      <c r="A4" s="108" t="s">
        <v>762</v>
      </c>
      <c r="B4" s="108">
        <v>900117</v>
      </c>
      <c r="C4" s="108" t="s">
        <v>763</v>
      </c>
      <c r="D4" s="109" t="s">
        <v>779</v>
      </c>
      <c r="E4" s="108" t="s">
        <v>309</v>
      </c>
      <c r="F4" s="108"/>
      <c r="G4" s="110">
        <v>13.99</v>
      </c>
      <c r="H4" s="111">
        <v>0</v>
      </c>
    </row>
    <row r="5" spans="1:8" ht="43.15" customHeight="1" x14ac:dyDescent="0.4">
      <c r="A5" s="104" t="s">
        <v>762</v>
      </c>
      <c r="B5" s="104">
        <v>900095</v>
      </c>
      <c r="C5" s="104" t="s">
        <v>763</v>
      </c>
      <c r="D5" s="105" t="s">
        <v>780</v>
      </c>
      <c r="E5" s="104" t="s">
        <v>309</v>
      </c>
      <c r="F5" s="104"/>
      <c r="G5" s="106">
        <v>11.2</v>
      </c>
      <c r="H5" s="107">
        <v>0</v>
      </c>
    </row>
    <row r="6" spans="1:8" ht="43.15" customHeight="1" x14ac:dyDescent="0.4">
      <c r="A6" s="108" t="s">
        <v>762</v>
      </c>
      <c r="B6" s="108">
        <v>900091</v>
      </c>
      <c r="C6" s="108" t="s">
        <v>763</v>
      </c>
      <c r="D6" s="109" t="s">
        <v>783</v>
      </c>
      <c r="E6" s="108" t="s">
        <v>309</v>
      </c>
      <c r="F6" s="108"/>
      <c r="G6" s="110">
        <v>9.7899999999999991</v>
      </c>
      <c r="H6" s="111">
        <v>0</v>
      </c>
    </row>
    <row r="7" spans="1:8" ht="43.15" customHeight="1" x14ac:dyDescent="0.4">
      <c r="A7" s="104" t="s">
        <v>762</v>
      </c>
      <c r="B7" s="104">
        <v>900072</v>
      </c>
      <c r="C7" s="104" t="s">
        <v>763</v>
      </c>
      <c r="D7" s="105" t="s">
        <v>784</v>
      </c>
      <c r="E7" s="104" t="s">
        <v>309</v>
      </c>
      <c r="F7" s="104"/>
      <c r="G7" s="106">
        <v>9.1</v>
      </c>
      <c r="H7" s="107">
        <v>0</v>
      </c>
    </row>
    <row r="8" spans="1:8" ht="43.15" customHeight="1" x14ac:dyDescent="0.4">
      <c r="A8" s="108" t="s">
        <v>762</v>
      </c>
      <c r="B8" s="108">
        <v>900075</v>
      </c>
      <c r="C8" s="108" t="s">
        <v>763</v>
      </c>
      <c r="D8" s="109" t="s">
        <v>785</v>
      </c>
      <c r="E8" s="108" t="s">
        <v>309</v>
      </c>
      <c r="F8" s="108"/>
      <c r="G8" s="110">
        <v>8.9499999999999993</v>
      </c>
      <c r="H8" s="111">
        <v>0</v>
      </c>
    </row>
    <row r="9" spans="1:8" ht="43.15" customHeight="1" x14ac:dyDescent="0.4">
      <c r="A9" s="104" t="s">
        <v>762</v>
      </c>
      <c r="B9" s="104">
        <v>900070</v>
      </c>
      <c r="C9" s="104" t="s">
        <v>763</v>
      </c>
      <c r="D9" s="105" t="s">
        <v>786</v>
      </c>
      <c r="E9" s="104" t="s">
        <v>309</v>
      </c>
      <c r="F9" s="104"/>
      <c r="G9" s="106">
        <v>8.3000000000000007</v>
      </c>
      <c r="H9" s="107">
        <v>0</v>
      </c>
    </row>
    <row r="10" spans="1:8" ht="43.15" customHeight="1" x14ac:dyDescent="0.4">
      <c r="A10" s="108" t="s">
        <v>762</v>
      </c>
      <c r="B10" s="108">
        <v>900078</v>
      </c>
      <c r="C10" s="108" t="s">
        <v>763</v>
      </c>
      <c r="D10" s="109" t="s">
        <v>787</v>
      </c>
      <c r="E10" s="108" t="s">
        <v>309</v>
      </c>
      <c r="F10" s="108"/>
      <c r="G10" s="110">
        <v>7.9</v>
      </c>
      <c r="H10" s="111">
        <v>0</v>
      </c>
    </row>
    <row r="11" spans="1:8" ht="43.15" customHeight="1" x14ac:dyDescent="0.4">
      <c r="A11" s="104" t="s">
        <v>762</v>
      </c>
      <c r="B11" s="104">
        <v>900115</v>
      </c>
      <c r="C11" s="104" t="s">
        <v>763</v>
      </c>
      <c r="D11" s="105" t="s">
        <v>788</v>
      </c>
      <c r="E11" s="104" t="s">
        <v>309</v>
      </c>
      <c r="F11" s="104"/>
      <c r="G11" s="106">
        <v>7.8</v>
      </c>
      <c r="H11" s="107">
        <v>0</v>
      </c>
    </row>
    <row r="12" spans="1:8" ht="43.15" customHeight="1" x14ac:dyDescent="0.4">
      <c r="A12" s="108" t="s">
        <v>762</v>
      </c>
      <c r="B12" s="108">
        <v>900003</v>
      </c>
      <c r="C12" s="108" t="s">
        <v>763</v>
      </c>
      <c r="D12" s="109" t="s">
        <v>789</v>
      </c>
      <c r="E12" s="108" t="s">
        <v>309</v>
      </c>
      <c r="F12" s="108"/>
      <c r="G12" s="110">
        <v>7.78</v>
      </c>
      <c r="H12" s="111">
        <v>0</v>
      </c>
    </row>
    <row r="13" spans="1:8" ht="43.15" customHeight="1" x14ac:dyDescent="0.4">
      <c r="A13" s="104" t="s">
        <v>762</v>
      </c>
      <c r="B13" s="104">
        <v>900071</v>
      </c>
      <c r="C13" s="104" t="s">
        <v>763</v>
      </c>
      <c r="D13" s="105" t="s">
        <v>790</v>
      </c>
      <c r="E13" s="104" t="s">
        <v>309</v>
      </c>
      <c r="F13" s="104"/>
      <c r="G13" s="106">
        <v>7.7</v>
      </c>
      <c r="H13" s="107">
        <v>0</v>
      </c>
    </row>
    <row r="14" spans="1:8" ht="43.15" customHeight="1" x14ac:dyDescent="0.4">
      <c r="A14" s="108" t="s">
        <v>762</v>
      </c>
      <c r="B14" s="108">
        <v>900104</v>
      </c>
      <c r="C14" s="108" t="s">
        <v>763</v>
      </c>
      <c r="D14" s="109" t="s">
        <v>791</v>
      </c>
      <c r="E14" s="108" t="s">
        <v>309</v>
      </c>
      <c r="F14" s="108"/>
      <c r="G14" s="110">
        <v>6.99</v>
      </c>
      <c r="H14" s="111">
        <v>0</v>
      </c>
    </row>
    <row r="15" spans="1:8" ht="43.15" customHeight="1" x14ac:dyDescent="0.4">
      <c r="A15" s="104" t="s">
        <v>762</v>
      </c>
      <c r="B15" s="104">
        <v>900048</v>
      </c>
      <c r="C15" s="104" t="s">
        <v>763</v>
      </c>
      <c r="D15" s="105" t="s">
        <v>792</v>
      </c>
      <c r="E15" s="104" t="s">
        <v>309</v>
      </c>
      <c r="F15" s="104"/>
      <c r="G15" s="106">
        <v>6.5</v>
      </c>
      <c r="H15" s="107">
        <v>0</v>
      </c>
    </row>
    <row r="16" spans="1:8" ht="43.15" customHeight="1" x14ac:dyDescent="0.4">
      <c r="A16" s="108" t="s">
        <v>762</v>
      </c>
      <c r="B16" s="108">
        <v>900098</v>
      </c>
      <c r="C16" s="108" t="s">
        <v>763</v>
      </c>
      <c r="D16" s="109" t="s">
        <v>793</v>
      </c>
      <c r="E16" s="108" t="s">
        <v>309</v>
      </c>
      <c r="F16" s="108"/>
      <c r="G16" s="110">
        <v>5.79</v>
      </c>
      <c r="H16" s="111">
        <v>0</v>
      </c>
    </row>
    <row r="17" spans="1:8" ht="43.15" customHeight="1" x14ac:dyDescent="0.4">
      <c r="A17" s="104" t="s">
        <v>762</v>
      </c>
      <c r="B17" s="104">
        <v>900116</v>
      </c>
      <c r="C17" s="104" t="s">
        <v>763</v>
      </c>
      <c r="D17" s="105" t="s">
        <v>794</v>
      </c>
      <c r="E17" s="104" t="s">
        <v>309</v>
      </c>
      <c r="F17" s="104"/>
      <c r="G17" s="106">
        <v>5.2</v>
      </c>
      <c r="H17" s="107">
        <v>0</v>
      </c>
    </row>
    <row r="18" spans="1:8" ht="43.15" customHeight="1" x14ac:dyDescent="0.4">
      <c r="A18" s="108" t="s">
        <v>762</v>
      </c>
      <c r="B18" s="108">
        <v>900058</v>
      </c>
      <c r="C18" s="108" t="s">
        <v>763</v>
      </c>
      <c r="D18" s="109" t="s">
        <v>795</v>
      </c>
      <c r="E18" s="108" t="s">
        <v>309</v>
      </c>
      <c r="F18" s="108"/>
      <c r="G18" s="110">
        <v>5.0199999999999996</v>
      </c>
      <c r="H18" s="111">
        <v>0</v>
      </c>
    </row>
    <row r="19" spans="1:8" ht="43.15" customHeight="1" x14ac:dyDescent="0.4">
      <c r="A19" s="104" t="s">
        <v>762</v>
      </c>
      <c r="B19" s="104">
        <v>131071</v>
      </c>
      <c r="C19" s="104" t="s">
        <v>765</v>
      </c>
      <c r="D19" s="105" t="s">
        <v>766</v>
      </c>
      <c r="E19" s="104" t="s">
        <v>309</v>
      </c>
      <c r="F19" s="104"/>
      <c r="G19" s="106">
        <v>24.9</v>
      </c>
      <c r="H19" s="107">
        <v>0</v>
      </c>
    </row>
    <row r="20" spans="1:8" ht="43.15" customHeight="1" x14ac:dyDescent="0.4">
      <c r="A20" s="108" t="s">
        <v>762</v>
      </c>
      <c r="B20" s="108">
        <v>131072</v>
      </c>
      <c r="C20" s="108" t="s">
        <v>765</v>
      </c>
      <c r="D20" s="109" t="s">
        <v>767</v>
      </c>
      <c r="E20" s="108" t="s">
        <v>309</v>
      </c>
      <c r="F20" s="108"/>
      <c r="G20" s="110">
        <v>21.9</v>
      </c>
      <c r="H20" s="111">
        <v>0</v>
      </c>
    </row>
    <row r="21" spans="1:8" ht="43.15" customHeight="1" x14ac:dyDescent="0.4">
      <c r="A21" s="104" t="s">
        <v>762</v>
      </c>
      <c r="B21" s="104">
        <v>131106</v>
      </c>
      <c r="C21" s="104" t="s">
        <v>765</v>
      </c>
      <c r="D21" s="105" t="s">
        <v>768</v>
      </c>
      <c r="E21" s="104" t="s">
        <v>309</v>
      </c>
      <c r="F21" s="104"/>
      <c r="G21" s="106">
        <v>21.5</v>
      </c>
      <c r="H21" s="107">
        <v>0</v>
      </c>
    </row>
    <row r="22" spans="1:8" ht="43.15" customHeight="1" x14ac:dyDescent="0.4">
      <c r="A22" s="108" t="s">
        <v>762</v>
      </c>
      <c r="B22" s="108">
        <v>131044</v>
      </c>
      <c r="C22" s="108" t="s">
        <v>765</v>
      </c>
      <c r="D22" s="109" t="s">
        <v>769</v>
      </c>
      <c r="E22" s="108" t="s">
        <v>309</v>
      </c>
      <c r="F22" s="108"/>
      <c r="G22" s="110">
        <v>18.5</v>
      </c>
      <c r="H22" s="111">
        <v>0</v>
      </c>
    </row>
    <row r="23" spans="1:8" ht="43.15" customHeight="1" x14ac:dyDescent="0.4">
      <c r="A23" s="104" t="s">
        <v>762</v>
      </c>
      <c r="B23" s="104">
        <v>131047</v>
      </c>
      <c r="C23" s="104" t="s">
        <v>765</v>
      </c>
      <c r="D23" s="105" t="s">
        <v>770</v>
      </c>
      <c r="E23" s="104" t="s">
        <v>309</v>
      </c>
      <c r="F23" s="104"/>
      <c r="G23" s="106">
        <v>18.3</v>
      </c>
      <c r="H23" s="107">
        <v>0</v>
      </c>
    </row>
    <row r="24" spans="1:8" ht="43.15" customHeight="1" x14ac:dyDescent="0.4">
      <c r="A24" s="108" t="s">
        <v>762</v>
      </c>
      <c r="B24" s="108">
        <v>131020</v>
      </c>
      <c r="C24" s="108" t="s">
        <v>765</v>
      </c>
      <c r="D24" s="109" t="s">
        <v>771</v>
      </c>
      <c r="E24" s="108" t="s">
        <v>309</v>
      </c>
      <c r="F24" s="108"/>
      <c r="G24" s="110">
        <v>18.2</v>
      </c>
      <c r="H24" s="111">
        <v>0</v>
      </c>
    </row>
    <row r="25" spans="1:8" ht="43.15" customHeight="1" x14ac:dyDescent="0.4">
      <c r="A25" s="104" t="s">
        <v>762</v>
      </c>
      <c r="B25" s="104">
        <v>151009</v>
      </c>
      <c r="C25" s="104" t="s">
        <v>765</v>
      </c>
      <c r="D25" s="105" t="s">
        <v>772</v>
      </c>
      <c r="E25" s="104" t="s">
        <v>309</v>
      </c>
      <c r="F25" s="104"/>
      <c r="G25" s="106">
        <v>17.100000000000001</v>
      </c>
      <c r="H25" s="107">
        <v>0</v>
      </c>
    </row>
    <row r="26" spans="1:8" ht="43.15" customHeight="1" x14ac:dyDescent="0.4">
      <c r="A26" s="108" t="s">
        <v>762</v>
      </c>
      <c r="B26" s="108">
        <v>151005</v>
      </c>
      <c r="C26" s="108" t="s">
        <v>765</v>
      </c>
      <c r="D26" s="109" t="s">
        <v>773</v>
      </c>
      <c r="E26" s="108" t="s">
        <v>309</v>
      </c>
      <c r="F26" s="108"/>
      <c r="G26" s="110">
        <v>17.100000000000001</v>
      </c>
      <c r="H26" s="111">
        <v>0</v>
      </c>
    </row>
    <row r="27" spans="1:8" ht="43.15" customHeight="1" x14ac:dyDescent="0.4">
      <c r="A27" s="104" t="s">
        <v>762</v>
      </c>
      <c r="B27" s="104">
        <v>131062</v>
      </c>
      <c r="C27" s="104" t="s">
        <v>765</v>
      </c>
      <c r="D27" s="105" t="s">
        <v>774</v>
      </c>
      <c r="E27" s="104" t="s">
        <v>309</v>
      </c>
      <c r="F27" s="104"/>
      <c r="G27" s="106">
        <v>17</v>
      </c>
      <c r="H27" s="107">
        <v>0</v>
      </c>
    </row>
    <row r="28" spans="1:8" ht="43.15" customHeight="1" x14ac:dyDescent="0.4">
      <c r="A28" s="108" t="s">
        <v>762</v>
      </c>
      <c r="B28" s="108">
        <v>131061</v>
      </c>
      <c r="C28" s="108" t="s">
        <v>765</v>
      </c>
      <c r="D28" s="109" t="s">
        <v>775</v>
      </c>
      <c r="E28" s="108" t="s">
        <v>309</v>
      </c>
      <c r="F28" s="108"/>
      <c r="G28" s="110">
        <v>16.7</v>
      </c>
      <c r="H28" s="111">
        <v>0</v>
      </c>
    </row>
    <row r="29" spans="1:8" ht="43.15" customHeight="1" x14ac:dyDescent="0.4">
      <c r="A29" s="104" t="s">
        <v>762</v>
      </c>
      <c r="B29" s="104">
        <v>131063</v>
      </c>
      <c r="C29" s="104" t="s">
        <v>765</v>
      </c>
      <c r="D29" s="105" t="s">
        <v>776</v>
      </c>
      <c r="E29" s="104" t="s">
        <v>309</v>
      </c>
      <c r="F29" s="104"/>
      <c r="G29" s="106">
        <v>16.7</v>
      </c>
      <c r="H29" s="107">
        <v>0</v>
      </c>
    </row>
    <row r="30" spans="1:8" ht="43.15" customHeight="1" x14ac:dyDescent="0.4">
      <c r="A30" s="108" t="s">
        <v>762</v>
      </c>
      <c r="B30" s="108">
        <v>131041</v>
      </c>
      <c r="C30" s="108" t="s">
        <v>765</v>
      </c>
      <c r="D30" s="109" t="s">
        <v>777</v>
      </c>
      <c r="E30" s="108" t="s">
        <v>309</v>
      </c>
      <c r="F30" s="108"/>
      <c r="G30" s="110">
        <v>15.7</v>
      </c>
      <c r="H30" s="111">
        <v>0</v>
      </c>
    </row>
    <row r="31" spans="1:8" ht="43.15" customHeight="1" x14ac:dyDescent="0.4">
      <c r="A31" s="104" t="s">
        <v>762</v>
      </c>
      <c r="B31" s="104">
        <v>131073</v>
      </c>
      <c r="C31" s="104" t="s">
        <v>765</v>
      </c>
      <c r="D31" s="105" t="s">
        <v>778</v>
      </c>
      <c r="E31" s="104" t="s">
        <v>309</v>
      </c>
      <c r="F31" s="104"/>
      <c r="G31" s="106">
        <v>14.9</v>
      </c>
      <c r="H31" s="107">
        <v>0</v>
      </c>
    </row>
    <row r="32" spans="1:8" ht="43.15" customHeight="1" x14ac:dyDescent="0.4">
      <c r="A32" s="108" t="s">
        <v>762</v>
      </c>
      <c r="B32" s="108">
        <v>121035</v>
      </c>
      <c r="C32" s="108" t="s">
        <v>765</v>
      </c>
      <c r="D32" s="109" t="s">
        <v>781</v>
      </c>
      <c r="E32" s="108" t="s">
        <v>309</v>
      </c>
      <c r="F32" s="108"/>
      <c r="G32" s="110">
        <v>11</v>
      </c>
      <c r="H32" s="111">
        <v>0</v>
      </c>
    </row>
    <row r="33" spans="1:8" ht="43.15" customHeight="1" x14ac:dyDescent="0.4">
      <c r="A33" s="104" t="s">
        <v>762</v>
      </c>
      <c r="B33" s="104" t="s">
        <v>420</v>
      </c>
      <c r="C33" s="104" t="s">
        <v>765</v>
      </c>
      <c r="D33" s="105" t="s">
        <v>782</v>
      </c>
      <c r="E33" s="104" t="s">
        <v>309</v>
      </c>
      <c r="F33" s="104"/>
      <c r="G33" s="106">
        <v>9.9</v>
      </c>
      <c r="H33" s="107">
        <v>0</v>
      </c>
    </row>
    <row r="34" spans="1:8" ht="43.15" customHeight="1" x14ac:dyDescent="0.4">
      <c r="A34" s="108" t="s">
        <v>796</v>
      </c>
      <c r="B34" s="108">
        <v>902187</v>
      </c>
      <c r="C34" s="108" t="s">
        <v>797</v>
      </c>
      <c r="D34" s="109" t="s">
        <v>798</v>
      </c>
      <c r="E34" s="108" t="s">
        <v>309</v>
      </c>
      <c r="F34" s="108"/>
      <c r="G34" s="110">
        <v>40.24</v>
      </c>
      <c r="H34" s="111">
        <v>0</v>
      </c>
    </row>
    <row r="35" spans="1:8" ht="43.15" customHeight="1" x14ac:dyDescent="0.4">
      <c r="A35" s="104" t="s">
        <v>796</v>
      </c>
      <c r="B35" s="104">
        <v>902287</v>
      </c>
      <c r="C35" s="104" t="s">
        <v>797</v>
      </c>
      <c r="D35" s="105" t="s">
        <v>799</v>
      </c>
      <c r="E35" s="104" t="s">
        <v>309</v>
      </c>
      <c r="F35" s="104"/>
      <c r="G35" s="106">
        <v>25.97</v>
      </c>
      <c r="H35" s="107">
        <v>0</v>
      </c>
    </row>
    <row r="36" spans="1:8" ht="43.15" customHeight="1" x14ac:dyDescent="0.4">
      <c r="A36" s="108" t="s">
        <v>796</v>
      </c>
      <c r="B36" s="108">
        <v>902302</v>
      </c>
      <c r="C36" s="108" t="s">
        <v>797</v>
      </c>
      <c r="D36" s="109" t="s">
        <v>801</v>
      </c>
      <c r="E36" s="108" t="s">
        <v>309</v>
      </c>
      <c r="F36" s="108"/>
      <c r="G36" s="110">
        <v>19.45</v>
      </c>
      <c r="H36" s="111">
        <v>0</v>
      </c>
    </row>
    <row r="37" spans="1:8" ht="43.15" customHeight="1" x14ac:dyDescent="0.4">
      <c r="A37" s="104" t="s">
        <v>796</v>
      </c>
      <c r="B37" s="104">
        <v>902240</v>
      </c>
      <c r="C37" s="104" t="s">
        <v>797</v>
      </c>
      <c r="D37" s="105" t="s">
        <v>805</v>
      </c>
      <c r="E37" s="104" t="s">
        <v>309</v>
      </c>
      <c r="F37" s="104"/>
      <c r="G37" s="106">
        <v>17.89</v>
      </c>
      <c r="H37" s="107">
        <v>0</v>
      </c>
    </row>
    <row r="38" spans="1:8" ht="43.15" customHeight="1" x14ac:dyDescent="0.4">
      <c r="A38" s="108" t="s">
        <v>796</v>
      </c>
      <c r="B38" s="108">
        <v>902194</v>
      </c>
      <c r="C38" s="108" t="s">
        <v>797</v>
      </c>
      <c r="D38" s="109" t="s">
        <v>806</v>
      </c>
      <c r="E38" s="108" t="s">
        <v>309</v>
      </c>
      <c r="F38" s="108"/>
      <c r="G38" s="110">
        <v>16.489999999999998</v>
      </c>
      <c r="H38" s="111">
        <v>0</v>
      </c>
    </row>
    <row r="39" spans="1:8" ht="43.15" customHeight="1" x14ac:dyDescent="0.4">
      <c r="A39" s="104" t="s">
        <v>796</v>
      </c>
      <c r="B39" s="104">
        <v>902236</v>
      </c>
      <c r="C39" s="104" t="s">
        <v>797</v>
      </c>
      <c r="D39" s="105" t="s">
        <v>807</v>
      </c>
      <c r="E39" s="104" t="s">
        <v>309</v>
      </c>
      <c r="F39" s="104"/>
      <c r="G39" s="106">
        <v>15.99</v>
      </c>
      <c r="H39" s="107">
        <v>0</v>
      </c>
    </row>
    <row r="40" spans="1:8" ht="43.15" customHeight="1" x14ac:dyDescent="0.4">
      <c r="A40" s="108" t="s">
        <v>796</v>
      </c>
      <c r="B40" s="108">
        <v>902195</v>
      </c>
      <c r="C40" s="108" t="s">
        <v>797</v>
      </c>
      <c r="D40" s="109" t="s">
        <v>808</v>
      </c>
      <c r="E40" s="108" t="s">
        <v>309</v>
      </c>
      <c r="F40" s="108"/>
      <c r="G40" s="110">
        <v>15.48</v>
      </c>
      <c r="H40" s="111">
        <v>0</v>
      </c>
    </row>
    <row r="41" spans="1:8" ht="43.15" customHeight="1" x14ac:dyDescent="0.4">
      <c r="A41" s="104" t="s">
        <v>796</v>
      </c>
      <c r="B41" s="104">
        <v>902173</v>
      </c>
      <c r="C41" s="104" t="s">
        <v>797</v>
      </c>
      <c r="D41" s="105" t="s">
        <v>809</v>
      </c>
      <c r="E41" s="104" t="s">
        <v>309</v>
      </c>
      <c r="F41" s="104"/>
      <c r="G41" s="106">
        <v>12.9</v>
      </c>
      <c r="H41" s="107">
        <v>0</v>
      </c>
    </row>
    <row r="42" spans="1:8" ht="43.15" customHeight="1" x14ac:dyDescent="0.4">
      <c r="A42" s="108" t="s">
        <v>796</v>
      </c>
      <c r="B42" s="108">
        <v>902310</v>
      </c>
      <c r="C42" s="108" t="s">
        <v>797</v>
      </c>
      <c r="D42" s="109" t="s">
        <v>810</v>
      </c>
      <c r="E42" s="108" t="s">
        <v>309</v>
      </c>
      <c r="F42" s="108"/>
      <c r="G42" s="110">
        <v>12.7</v>
      </c>
      <c r="H42" s="111">
        <v>0</v>
      </c>
    </row>
    <row r="43" spans="1:8" ht="43.15" customHeight="1" x14ac:dyDescent="0.4">
      <c r="A43" s="104" t="s">
        <v>796</v>
      </c>
      <c r="B43" s="104">
        <v>902306</v>
      </c>
      <c r="C43" s="104" t="s">
        <v>797</v>
      </c>
      <c r="D43" s="105" t="s">
        <v>811</v>
      </c>
      <c r="E43" s="104" t="s">
        <v>309</v>
      </c>
      <c r="F43" s="104"/>
      <c r="G43" s="106">
        <v>12.2</v>
      </c>
      <c r="H43" s="107">
        <v>0</v>
      </c>
    </row>
    <row r="44" spans="1:8" ht="43.15" customHeight="1" x14ac:dyDescent="0.4">
      <c r="A44" s="108" t="s">
        <v>796</v>
      </c>
      <c r="B44" s="108">
        <v>902307</v>
      </c>
      <c r="C44" s="108" t="s">
        <v>797</v>
      </c>
      <c r="D44" s="109" t="s">
        <v>812</v>
      </c>
      <c r="E44" s="108" t="s">
        <v>309</v>
      </c>
      <c r="F44" s="108"/>
      <c r="G44" s="110">
        <v>12.2</v>
      </c>
      <c r="H44" s="111">
        <v>0</v>
      </c>
    </row>
    <row r="45" spans="1:8" ht="43.15" customHeight="1" x14ac:dyDescent="0.4">
      <c r="A45" s="104" t="s">
        <v>796</v>
      </c>
      <c r="B45" s="104">
        <v>902308</v>
      </c>
      <c r="C45" s="104" t="s">
        <v>797</v>
      </c>
      <c r="D45" s="105" t="s">
        <v>813</v>
      </c>
      <c r="E45" s="104" t="s">
        <v>309</v>
      </c>
      <c r="F45" s="104"/>
      <c r="G45" s="106">
        <v>12.2</v>
      </c>
      <c r="H45" s="107">
        <v>0</v>
      </c>
    </row>
    <row r="46" spans="1:8" ht="43.15" customHeight="1" x14ac:dyDescent="0.4">
      <c r="A46" s="108" t="s">
        <v>796</v>
      </c>
      <c r="B46" s="108">
        <v>902221</v>
      </c>
      <c r="C46" s="108" t="s">
        <v>797</v>
      </c>
      <c r="D46" s="109" t="s">
        <v>814</v>
      </c>
      <c r="E46" s="108" t="s">
        <v>309</v>
      </c>
      <c r="F46" s="108"/>
      <c r="G46" s="110">
        <v>11.88</v>
      </c>
      <c r="H46" s="111">
        <v>0</v>
      </c>
    </row>
    <row r="47" spans="1:8" ht="43.15" customHeight="1" x14ac:dyDescent="0.4">
      <c r="A47" s="104" t="s">
        <v>796</v>
      </c>
      <c r="B47" s="104">
        <v>902281</v>
      </c>
      <c r="C47" s="104" t="s">
        <v>797</v>
      </c>
      <c r="D47" s="105" t="s">
        <v>816</v>
      </c>
      <c r="E47" s="104" t="s">
        <v>309</v>
      </c>
      <c r="F47" s="104"/>
      <c r="G47" s="106">
        <v>11.3</v>
      </c>
      <c r="H47" s="107">
        <v>0</v>
      </c>
    </row>
    <row r="48" spans="1:8" ht="43.15" customHeight="1" x14ac:dyDescent="0.4">
      <c r="A48" s="108" t="s">
        <v>796</v>
      </c>
      <c r="B48" s="108">
        <v>902006</v>
      </c>
      <c r="C48" s="108" t="s">
        <v>797</v>
      </c>
      <c r="D48" s="109" t="s">
        <v>817</v>
      </c>
      <c r="E48" s="108" t="s">
        <v>309</v>
      </c>
      <c r="F48" s="108"/>
      <c r="G48" s="110">
        <v>11.29</v>
      </c>
      <c r="H48" s="111">
        <v>0</v>
      </c>
    </row>
    <row r="49" spans="1:8" ht="43.15" customHeight="1" x14ac:dyDescent="0.4">
      <c r="A49" s="104" t="s">
        <v>796</v>
      </c>
      <c r="B49" s="104">
        <v>902177</v>
      </c>
      <c r="C49" s="104" t="s">
        <v>797</v>
      </c>
      <c r="D49" s="105" t="s">
        <v>818</v>
      </c>
      <c r="E49" s="104" t="s">
        <v>309</v>
      </c>
      <c r="F49" s="104"/>
      <c r="G49" s="106">
        <v>11.01</v>
      </c>
      <c r="H49" s="107">
        <v>0</v>
      </c>
    </row>
    <row r="50" spans="1:8" ht="43.15" customHeight="1" x14ac:dyDescent="0.4">
      <c r="A50" s="108" t="s">
        <v>796</v>
      </c>
      <c r="B50" s="108">
        <v>902179</v>
      </c>
      <c r="C50" s="108" t="s">
        <v>797</v>
      </c>
      <c r="D50" s="109" t="s">
        <v>819</v>
      </c>
      <c r="E50" s="108" t="s">
        <v>309</v>
      </c>
      <c r="F50" s="108"/>
      <c r="G50" s="110">
        <v>10.73</v>
      </c>
      <c r="H50" s="111">
        <v>0</v>
      </c>
    </row>
    <row r="51" spans="1:8" ht="43.15" customHeight="1" x14ac:dyDescent="0.4">
      <c r="A51" s="104" t="s">
        <v>796</v>
      </c>
      <c r="B51" s="104">
        <v>902311</v>
      </c>
      <c r="C51" s="104" t="s">
        <v>797</v>
      </c>
      <c r="D51" s="105" t="s">
        <v>820</v>
      </c>
      <c r="E51" s="104" t="s">
        <v>309</v>
      </c>
      <c r="F51" s="104"/>
      <c r="G51" s="106">
        <v>10.7</v>
      </c>
      <c r="H51" s="107">
        <v>0</v>
      </c>
    </row>
    <row r="52" spans="1:8" ht="43.15" customHeight="1" x14ac:dyDescent="0.4">
      <c r="A52" s="108" t="s">
        <v>796</v>
      </c>
      <c r="B52" s="108">
        <v>902171</v>
      </c>
      <c r="C52" s="108" t="s">
        <v>797</v>
      </c>
      <c r="D52" s="109" t="s">
        <v>821</v>
      </c>
      <c r="E52" s="108" t="s">
        <v>309</v>
      </c>
      <c r="F52" s="108"/>
      <c r="G52" s="110">
        <v>10.53</v>
      </c>
      <c r="H52" s="111">
        <v>0</v>
      </c>
    </row>
    <row r="53" spans="1:8" ht="43.15" customHeight="1" x14ac:dyDescent="0.4">
      <c r="A53" s="104" t="s">
        <v>796</v>
      </c>
      <c r="B53" s="104">
        <v>902237</v>
      </c>
      <c r="C53" s="104" t="s">
        <v>797</v>
      </c>
      <c r="D53" s="105" t="s">
        <v>822</v>
      </c>
      <c r="E53" s="104" t="s">
        <v>309</v>
      </c>
      <c r="F53" s="104"/>
      <c r="G53" s="106">
        <v>10.15</v>
      </c>
      <c r="H53" s="107">
        <v>0</v>
      </c>
    </row>
    <row r="54" spans="1:8" ht="43.15" customHeight="1" x14ac:dyDescent="0.4">
      <c r="A54" s="108" t="s">
        <v>796</v>
      </c>
      <c r="B54" s="108">
        <v>902170</v>
      </c>
      <c r="C54" s="108" t="s">
        <v>797</v>
      </c>
      <c r="D54" s="109" t="s">
        <v>823</v>
      </c>
      <c r="E54" s="108" t="s">
        <v>309</v>
      </c>
      <c r="F54" s="108"/>
      <c r="G54" s="110">
        <v>10.1</v>
      </c>
      <c r="H54" s="111">
        <v>0</v>
      </c>
    </row>
    <row r="55" spans="1:8" ht="43.15" customHeight="1" x14ac:dyDescent="0.4">
      <c r="A55" s="104" t="s">
        <v>796</v>
      </c>
      <c r="B55" s="104">
        <v>902303</v>
      </c>
      <c r="C55" s="104" t="s">
        <v>797</v>
      </c>
      <c r="D55" s="105" t="s">
        <v>824</v>
      </c>
      <c r="E55" s="104" t="s">
        <v>309</v>
      </c>
      <c r="F55" s="104"/>
      <c r="G55" s="106">
        <v>10.039999999999999</v>
      </c>
      <c r="H55" s="107">
        <v>0</v>
      </c>
    </row>
    <row r="56" spans="1:8" ht="43.15" customHeight="1" x14ac:dyDescent="0.4">
      <c r="A56" s="108" t="s">
        <v>796</v>
      </c>
      <c r="B56" s="108">
        <v>902277</v>
      </c>
      <c r="C56" s="108" t="s">
        <v>797</v>
      </c>
      <c r="D56" s="109" t="s">
        <v>825</v>
      </c>
      <c r="E56" s="108" t="s">
        <v>309</v>
      </c>
      <c r="F56" s="108"/>
      <c r="G56" s="110">
        <v>9.6</v>
      </c>
      <c r="H56" s="111">
        <v>0</v>
      </c>
    </row>
    <row r="57" spans="1:8" ht="43.15" customHeight="1" x14ac:dyDescent="0.4">
      <c r="A57" s="104" t="s">
        <v>796</v>
      </c>
      <c r="B57" s="104">
        <v>902207</v>
      </c>
      <c r="C57" s="104" t="s">
        <v>797</v>
      </c>
      <c r="D57" s="105" t="s">
        <v>826</v>
      </c>
      <c r="E57" s="104" t="s">
        <v>309</v>
      </c>
      <c r="F57" s="104"/>
      <c r="G57" s="106">
        <v>9.5</v>
      </c>
      <c r="H57" s="107">
        <v>0</v>
      </c>
    </row>
    <row r="58" spans="1:8" ht="43.15" customHeight="1" x14ac:dyDescent="0.4">
      <c r="A58" s="108" t="s">
        <v>796</v>
      </c>
      <c r="B58" s="108">
        <v>902279</v>
      </c>
      <c r="C58" s="108" t="s">
        <v>797</v>
      </c>
      <c r="D58" s="109" t="s">
        <v>827</v>
      </c>
      <c r="E58" s="108" t="s">
        <v>309</v>
      </c>
      <c r="F58" s="108"/>
      <c r="G58" s="110">
        <v>9.1999999999999993</v>
      </c>
      <c r="H58" s="111">
        <v>0</v>
      </c>
    </row>
    <row r="59" spans="1:8" ht="43.15" customHeight="1" x14ac:dyDescent="0.4">
      <c r="A59" s="104" t="s">
        <v>796</v>
      </c>
      <c r="B59" s="104">
        <v>902309</v>
      </c>
      <c r="C59" s="104" t="s">
        <v>797</v>
      </c>
      <c r="D59" s="105" t="s">
        <v>828</v>
      </c>
      <c r="E59" s="104" t="s">
        <v>309</v>
      </c>
      <c r="F59" s="104"/>
      <c r="G59" s="106">
        <v>9.02</v>
      </c>
      <c r="H59" s="107">
        <v>0</v>
      </c>
    </row>
    <row r="60" spans="1:8" ht="43.15" customHeight="1" x14ac:dyDescent="0.4">
      <c r="A60" s="108" t="s">
        <v>796</v>
      </c>
      <c r="B60" s="108">
        <v>902305</v>
      </c>
      <c r="C60" s="108" t="s">
        <v>797</v>
      </c>
      <c r="D60" s="109" t="s">
        <v>829</v>
      </c>
      <c r="E60" s="108" t="s">
        <v>309</v>
      </c>
      <c r="F60" s="108"/>
      <c r="G60" s="110">
        <v>8.99</v>
      </c>
      <c r="H60" s="111">
        <v>0</v>
      </c>
    </row>
    <row r="61" spans="1:8" ht="43.15" customHeight="1" x14ac:dyDescent="0.4">
      <c r="A61" s="104" t="s">
        <v>796</v>
      </c>
      <c r="B61" s="104">
        <v>902288</v>
      </c>
      <c r="C61" s="104" t="s">
        <v>797</v>
      </c>
      <c r="D61" s="105" t="s">
        <v>830</v>
      </c>
      <c r="E61" s="104" t="s">
        <v>309</v>
      </c>
      <c r="F61" s="104"/>
      <c r="G61" s="106">
        <v>8.6999999999999993</v>
      </c>
      <c r="H61" s="107">
        <v>0</v>
      </c>
    </row>
    <row r="62" spans="1:8" ht="43.15" customHeight="1" x14ac:dyDescent="0.4">
      <c r="A62" s="108" t="s">
        <v>796</v>
      </c>
      <c r="B62" s="108">
        <v>902152</v>
      </c>
      <c r="C62" s="108" t="s">
        <v>797</v>
      </c>
      <c r="D62" s="109" t="s">
        <v>831</v>
      </c>
      <c r="E62" s="108" t="s">
        <v>309</v>
      </c>
      <c r="F62" s="108"/>
      <c r="G62" s="110">
        <v>8.65</v>
      </c>
      <c r="H62" s="111">
        <v>0</v>
      </c>
    </row>
    <row r="63" spans="1:8" ht="43.15" customHeight="1" x14ac:dyDescent="0.4">
      <c r="A63" s="104" t="s">
        <v>796</v>
      </c>
      <c r="B63" s="104">
        <v>902304</v>
      </c>
      <c r="C63" s="104" t="s">
        <v>797</v>
      </c>
      <c r="D63" s="105" t="s">
        <v>832</v>
      </c>
      <c r="E63" s="104" t="s">
        <v>309</v>
      </c>
      <c r="F63" s="104"/>
      <c r="G63" s="106">
        <v>8.4499999999999993</v>
      </c>
      <c r="H63" s="107">
        <v>0</v>
      </c>
    </row>
    <row r="64" spans="1:8" ht="43.15" customHeight="1" x14ac:dyDescent="0.4">
      <c r="A64" s="108" t="s">
        <v>796</v>
      </c>
      <c r="B64" s="108">
        <v>902234</v>
      </c>
      <c r="C64" s="108" t="s">
        <v>797</v>
      </c>
      <c r="D64" s="109" t="s">
        <v>833</v>
      </c>
      <c r="E64" s="108" t="s">
        <v>309</v>
      </c>
      <c r="F64" s="108"/>
      <c r="G64" s="110">
        <v>8.44</v>
      </c>
      <c r="H64" s="111">
        <v>0</v>
      </c>
    </row>
    <row r="65" spans="1:8" ht="43.15" customHeight="1" x14ac:dyDescent="0.4">
      <c r="A65" s="104" t="s">
        <v>796</v>
      </c>
      <c r="B65" s="104">
        <v>902286</v>
      </c>
      <c r="C65" s="104" t="s">
        <v>797</v>
      </c>
      <c r="D65" s="105" t="s">
        <v>834</v>
      </c>
      <c r="E65" s="104" t="s">
        <v>309</v>
      </c>
      <c r="F65" s="104"/>
      <c r="G65" s="106">
        <v>7.6</v>
      </c>
      <c r="H65" s="107">
        <v>0</v>
      </c>
    </row>
    <row r="66" spans="1:8" ht="43.15" customHeight="1" x14ac:dyDescent="0.4">
      <c r="A66" s="108" t="s">
        <v>796</v>
      </c>
      <c r="B66" s="108">
        <v>902276</v>
      </c>
      <c r="C66" s="108" t="s">
        <v>797</v>
      </c>
      <c r="D66" s="109" t="s">
        <v>835</v>
      </c>
      <c r="E66" s="108" t="s">
        <v>309</v>
      </c>
      <c r="F66" s="108"/>
      <c r="G66" s="110">
        <v>7.09</v>
      </c>
      <c r="H66" s="111">
        <v>0</v>
      </c>
    </row>
    <row r="67" spans="1:8" ht="43.15" customHeight="1" x14ac:dyDescent="0.4">
      <c r="A67" s="104" t="s">
        <v>796</v>
      </c>
      <c r="B67" s="104">
        <v>902188</v>
      </c>
      <c r="C67" s="104" t="s">
        <v>797</v>
      </c>
      <c r="D67" s="105" t="s">
        <v>837</v>
      </c>
      <c r="E67" s="104" t="s">
        <v>309</v>
      </c>
      <c r="F67" s="104"/>
      <c r="G67" s="106">
        <v>5.48</v>
      </c>
      <c r="H67" s="107">
        <v>0</v>
      </c>
    </row>
    <row r="68" spans="1:8" ht="43.15" customHeight="1" x14ac:dyDescent="0.4">
      <c r="A68" s="108" t="s">
        <v>796</v>
      </c>
      <c r="B68" s="108">
        <v>132085</v>
      </c>
      <c r="C68" s="108" t="s">
        <v>1186</v>
      </c>
      <c r="D68" s="109" t="s">
        <v>800</v>
      </c>
      <c r="E68" s="108" t="s">
        <v>309</v>
      </c>
      <c r="F68" s="108"/>
      <c r="G68" s="110">
        <v>22.9</v>
      </c>
      <c r="H68" s="111">
        <v>0</v>
      </c>
    </row>
    <row r="69" spans="1:8" ht="43.15" customHeight="1" x14ac:dyDescent="0.4">
      <c r="A69" s="104" t="s">
        <v>796</v>
      </c>
      <c r="B69" s="104">
        <v>132077</v>
      </c>
      <c r="C69" s="104" t="s">
        <v>1186</v>
      </c>
      <c r="D69" s="105" t="s">
        <v>802</v>
      </c>
      <c r="E69" s="104" t="s">
        <v>309</v>
      </c>
      <c r="F69" s="104"/>
      <c r="G69" s="106">
        <v>19.3</v>
      </c>
      <c r="H69" s="107">
        <v>0</v>
      </c>
    </row>
    <row r="70" spans="1:8" ht="43.15" customHeight="1" x14ac:dyDescent="0.4">
      <c r="A70" s="108" t="s">
        <v>796</v>
      </c>
      <c r="B70" s="108">
        <v>132086</v>
      </c>
      <c r="C70" s="108" t="s">
        <v>1186</v>
      </c>
      <c r="D70" s="109" t="s">
        <v>803</v>
      </c>
      <c r="E70" s="108" t="s">
        <v>309</v>
      </c>
      <c r="F70" s="108"/>
      <c r="G70" s="110">
        <v>18.899999999999999</v>
      </c>
      <c r="H70" s="111">
        <v>0</v>
      </c>
    </row>
    <row r="71" spans="1:8" ht="43.15" customHeight="1" x14ac:dyDescent="0.4">
      <c r="A71" s="104" t="s">
        <v>796</v>
      </c>
      <c r="B71" s="104">
        <v>132078</v>
      </c>
      <c r="C71" s="104" t="s">
        <v>1186</v>
      </c>
      <c r="D71" s="105" t="s">
        <v>804</v>
      </c>
      <c r="E71" s="104" t="s">
        <v>309</v>
      </c>
      <c r="F71" s="104"/>
      <c r="G71" s="106">
        <v>18.899999999999999</v>
      </c>
      <c r="H71" s="107">
        <v>0</v>
      </c>
    </row>
    <row r="72" spans="1:8" ht="43.15" customHeight="1" x14ac:dyDescent="0.4">
      <c r="A72" s="108" t="s">
        <v>796</v>
      </c>
      <c r="B72" s="108">
        <v>132007</v>
      </c>
      <c r="C72" s="108" t="s">
        <v>1186</v>
      </c>
      <c r="D72" s="109" t="s">
        <v>815</v>
      </c>
      <c r="E72" s="108" t="s">
        <v>309</v>
      </c>
      <c r="F72" s="108"/>
      <c r="G72" s="110">
        <v>11.7</v>
      </c>
      <c r="H72" s="111">
        <v>0</v>
      </c>
    </row>
    <row r="73" spans="1:8" ht="43.15" customHeight="1" x14ac:dyDescent="0.4">
      <c r="A73" s="104" t="s">
        <v>796</v>
      </c>
      <c r="B73" s="104">
        <v>132009</v>
      </c>
      <c r="C73" s="104" t="s">
        <v>1186</v>
      </c>
      <c r="D73" s="105" t="s">
        <v>836</v>
      </c>
      <c r="E73" s="104" t="s">
        <v>309</v>
      </c>
      <c r="F73" s="104"/>
      <c r="G73" s="106">
        <v>7</v>
      </c>
      <c r="H73" s="107">
        <v>0</v>
      </c>
    </row>
    <row r="74" spans="1:8" ht="43.15" customHeight="1" x14ac:dyDescent="0.4">
      <c r="A74" s="108" t="s">
        <v>796</v>
      </c>
      <c r="B74" s="108">
        <v>802003</v>
      </c>
      <c r="C74" s="108" t="s">
        <v>1186</v>
      </c>
      <c r="D74" s="109" t="s">
        <v>838</v>
      </c>
      <c r="E74" s="108" t="s">
        <v>309</v>
      </c>
      <c r="F74" s="108"/>
      <c r="G74" s="110">
        <v>3.8</v>
      </c>
      <c r="H74" s="111">
        <v>0</v>
      </c>
    </row>
    <row r="75" spans="1:8" ht="43.15" customHeight="1" x14ac:dyDescent="0.4">
      <c r="A75" s="108"/>
      <c r="B75" s="108"/>
      <c r="C75" s="108"/>
      <c r="D75" s="109"/>
      <c r="E75" s="108"/>
      <c r="F75" s="108"/>
      <c r="G75" s="110"/>
      <c r="H75" s="111"/>
    </row>
  </sheetData>
  <autoFilter ref="A2:H67" xr:uid="{00000000-0009-0000-0000-000007000000}"/>
  <conditionalFormatting sqref="D3:D4">
    <cfRule type="duplicateValues" dxfId="11" priority="3"/>
  </conditionalFormatting>
  <conditionalFormatting sqref="D76:D1048576 D1:D2">
    <cfRule type="duplicateValues" dxfId="10" priority="6"/>
  </conditionalFormatting>
  <conditionalFormatting sqref="D5:D75">
    <cfRule type="duplicateValues" dxfId="9" priority="7"/>
  </conditionalFormatting>
  <pageMargins left="0.25" right="0.25" top="0.75" bottom="0.75" header="0.3" footer="0.3"/>
  <pageSetup paperSize="9" scale="27" fitToHeight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107"/>
  <sheetViews>
    <sheetView zoomScale="60" zoomScaleNormal="60" workbookViewId="0">
      <selection activeCell="B3" sqref="B3"/>
    </sheetView>
  </sheetViews>
  <sheetFormatPr baseColWidth="10" defaultRowHeight="15" x14ac:dyDescent="0.25"/>
  <cols>
    <col min="1" max="1" width="38.42578125" bestFit="1" customWidth="1"/>
    <col min="2" max="2" width="20" bestFit="1" customWidth="1"/>
    <col min="3" max="3" width="16.85546875" customWidth="1"/>
    <col min="4" max="4" width="89.85546875" bestFit="1" customWidth="1"/>
    <col min="5" max="5" width="25.140625" bestFit="1" customWidth="1"/>
    <col min="6" max="6" width="15.42578125" bestFit="1" customWidth="1"/>
    <col min="7" max="7" width="15.42578125" customWidth="1"/>
    <col min="8" max="8" width="21.5703125" customWidth="1"/>
  </cols>
  <sheetData>
    <row r="1" spans="1:8" ht="22.5" x14ac:dyDescent="0.3">
      <c r="A1" s="64" t="s">
        <v>263</v>
      </c>
    </row>
    <row r="2" spans="1:8" ht="18" x14ac:dyDescent="0.25">
      <c r="A2" s="55" t="s">
        <v>3</v>
      </c>
      <c r="B2" s="55" t="s">
        <v>1</v>
      </c>
      <c r="C2" s="31" t="s">
        <v>0</v>
      </c>
      <c r="D2" s="31" t="s">
        <v>14</v>
      </c>
      <c r="E2" s="56" t="s">
        <v>7</v>
      </c>
      <c r="F2" s="24" t="s">
        <v>5</v>
      </c>
      <c r="G2" s="24" t="s">
        <v>8</v>
      </c>
      <c r="H2" s="24" t="s">
        <v>6</v>
      </c>
    </row>
    <row r="3" spans="1:8" ht="22.5" x14ac:dyDescent="0.3">
      <c r="A3" s="52"/>
      <c r="B3" s="48"/>
      <c r="C3" s="48"/>
      <c r="D3" s="52"/>
      <c r="E3" s="54"/>
      <c r="F3" s="50"/>
      <c r="G3" s="53"/>
      <c r="H3" s="51">
        <f t="shared" ref="H3:H34" si="0">+F3*G3</f>
        <v>0</v>
      </c>
    </row>
    <row r="4" spans="1:8" ht="22.5" x14ac:dyDescent="0.3">
      <c r="A4" s="59"/>
      <c r="B4" s="57"/>
      <c r="C4" s="57"/>
      <c r="D4" s="60"/>
      <c r="E4" s="58"/>
      <c r="F4" s="61"/>
      <c r="G4" s="62"/>
      <c r="H4" s="63">
        <f t="shared" si="0"/>
        <v>0</v>
      </c>
    </row>
    <row r="5" spans="1:8" ht="22.5" x14ac:dyDescent="0.3">
      <c r="A5" s="52"/>
      <c r="B5" s="48"/>
      <c r="C5" s="48"/>
      <c r="D5" s="52"/>
      <c r="E5" s="54"/>
      <c r="F5" s="50"/>
      <c r="G5" s="53"/>
      <c r="H5" s="51">
        <f t="shared" si="0"/>
        <v>0</v>
      </c>
    </row>
    <row r="6" spans="1:8" ht="22.5" x14ac:dyDescent="0.3">
      <c r="A6" s="59"/>
      <c r="B6" s="57"/>
      <c r="C6" s="57"/>
      <c r="D6" s="60"/>
      <c r="E6" s="58"/>
      <c r="F6" s="61"/>
      <c r="G6" s="62"/>
      <c r="H6" s="63">
        <f t="shared" si="0"/>
        <v>0</v>
      </c>
    </row>
    <row r="7" spans="1:8" ht="22.5" x14ac:dyDescent="0.3">
      <c r="A7" s="52"/>
      <c r="B7" s="48"/>
      <c r="C7" s="48"/>
      <c r="D7" s="52"/>
      <c r="E7" s="54"/>
      <c r="F7" s="50"/>
      <c r="G7" s="53"/>
      <c r="H7" s="51">
        <f t="shared" si="0"/>
        <v>0</v>
      </c>
    </row>
    <row r="8" spans="1:8" ht="22.5" x14ac:dyDescent="0.3">
      <c r="A8" s="59"/>
      <c r="B8" s="57"/>
      <c r="C8" s="57"/>
      <c r="D8" s="60"/>
      <c r="E8" s="58"/>
      <c r="F8" s="61"/>
      <c r="G8" s="62"/>
      <c r="H8" s="63">
        <f t="shared" si="0"/>
        <v>0</v>
      </c>
    </row>
    <row r="9" spans="1:8" ht="22.5" x14ac:dyDescent="0.3">
      <c r="A9" s="52"/>
      <c r="B9" s="48"/>
      <c r="C9" s="48"/>
      <c r="D9" s="52"/>
      <c r="E9" s="54"/>
      <c r="F9" s="50"/>
      <c r="G9" s="53"/>
      <c r="H9" s="51">
        <f t="shared" si="0"/>
        <v>0</v>
      </c>
    </row>
    <row r="10" spans="1:8" ht="22.5" x14ac:dyDescent="0.3">
      <c r="A10" s="59"/>
      <c r="B10" s="57"/>
      <c r="C10" s="57"/>
      <c r="D10" s="60"/>
      <c r="E10" s="58"/>
      <c r="F10" s="61"/>
      <c r="G10" s="62"/>
      <c r="H10" s="63">
        <f t="shared" si="0"/>
        <v>0</v>
      </c>
    </row>
    <row r="11" spans="1:8" ht="22.5" x14ac:dyDescent="0.3">
      <c r="A11" s="52"/>
      <c r="B11" s="48"/>
      <c r="C11" s="48"/>
      <c r="D11" s="52"/>
      <c r="E11" s="54"/>
      <c r="F11" s="50"/>
      <c r="G11" s="53"/>
      <c r="H11" s="51">
        <f t="shared" si="0"/>
        <v>0</v>
      </c>
    </row>
    <row r="12" spans="1:8" ht="22.5" x14ac:dyDescent="0.3">
      <c r="A12" s="59"/>
      <c r="B12" s="57"/>
      <c r="C12" s="57"/>
      <c r="D12" s="60"/>
      <c r="E12" s="58"/>
      <c r="F12" s="61"/>
      <c r="G12" s="62"/>
      <c r="H12" s="63">
        <f t="shared" si="0"/>
        <v>0</v>
      </c>
    </row>
    <row r="13" spans="1:8" ht="22.5" x14ac:dyDescent="0.3">
      <c r="A13" s="52"/>
      <c r="B13" s="48"/>
      <c r="C13" s="48"/>
      <c r="D13" s="52"/>
      <c r="E13" s="54"/>
      <c r="F13" s="50"/>
      <c r="G13" s="53"/>
      <c r="H13" s="51">
        <f t="shared" si="0"/>
        <v>0</v>
      </c>
    </row>
    <row r="14" spans="1:8" ht="22.5" x14ac:dyDescent="0.3">
      <c r="A14" s="59"/>
      <c r="B14" s="57"/>
      <c r="C14" s="57"/>
      <c r="D14" s="60"/>
      <c r="E14" s="58"/>
      <c r="F14" s="61"/>
      <c r="G14" s="62"/>
      <c r="H14" s="63">
        <f t="shared" si="0"/>
        <v>0</v>
      </c>
    </row>
    <row r="15" spans="1:8" ht="22.5" x14ac:dyDescent="0.3">
      <c r="A15" s="52"/>
      <c r="B15" s="48"/>
      <c r="C15" s="48"/>
      <c r="D15" s="52"/>
      <c r="E15" s="54"/>
      <c r="F15" s="50"/>
      <c r="G15" s="53"/>
      <c r="H15" s="51">
        <f t="shared" si="0"/>
        <v>0</v>
      </c>
    </row>
    <row r="16" spans="1:8" ht="22.5" x14ac:dyDescent="0.3">
      <c r="A16" s="59"/>
      <c r="B16" s="57"/>
      <c r="C16" s="57"/>
      <c r="D16" s="60"/>
      <c r="E16" s="58"/>
      <c r="F16" s="61"/>
      <c r="G16" s="62"/>
      <c r="H16" s="63">
        <f t="shared" si="0"/>
        <v>0</v>
      </c>
    </row>
    <row r="17" spans="1:8" ht="22.5" x14ac:dyDescent="0.3">
      <c r="A17" s="52"/>
      <c r="B17" s="48"/>
      <c r="C17" s="48"/>
      <c r="D17" s="52"/>
      <c r="E17" s="54"/>
      <c r="F17" s="50"/>
      <c r="G17" s="53"/>
      <c r="H17" s="51">
        <f t="shared" si="0"/>
        <v>0</v>
      </c>
    </row>
    <row r="18" spans="1:8" ht="22.5" x14ac:dyDescent="0.3">
      <c r="A18" s="59"/>
      <c r="B18" s="57"/>
      <c r="C18" s="57"/>
      <c r="D18" s="60"/>
      <c r="E18" s="58"/>
      <c r="F18" s="61"/>
      <c r="G18" s="62"/>
      <c r="H18" s="63">
        <f t="shared" si="0"/>
        <v>0</v>
      </c>
    </row>
    <row r="19" spans="1:8" ht="22.5" x14ac:dyDescent="0.3">
      <c r="A19" s="52"/>
      <c r="B19" s="48"/>
      <c r="C19" s="48"/>
      <c r="D19" s="52"/>
      <c r="E19" s="54"/>
      <c r="F19" s="50"/>
      <c r="G19" s="53"/>
      <c r="H19" s="51">
        <f t="shared" si="0"/>
        <v>0</v>
      </c>
    </row>
    <row r="20" spans="1:8" ht="22.5" x14ac:dyDescent="0.3">
      <c r="A20" s="59"/>
      <c r="B20" s="57"/>
      <c r="C20" s="57"/>
      <c r="D20" s="60"/>
      <c r="E20" s="58"/>
      <c r="F20" s="61"/>
      <c r="G20" s="62"/>
      <c r="H20" s="63">
        <f t="shared" si="0"/>
        <v>0</v>
      </c>
    </row>
    <row r="21" spans="1:8" ht="22.5" x14ac:dyDescent="0.3">
      <c r="A21" s="52"/>
      <c r="B21" s="48"/>
      <c r="C21" s="48"/>
      <c r="D21" s="52"/>
      <c r="E21" s="54"/>
      <c r="F21" s="50"/>
      <c r="G21" s="53"/>
      <c r="H21" s="51">
        <f t="shared" si="0"/>
        <v>0</v>
      </c>
    </row>
    <row r="22" spans="1:8" ht="22.5" x14ac:dyDescent="0.3">
      <c r="A22" s="59"/>
      <c r="B22" s="57"/>
      <c r="C22" s="57"/>
      <c r="D22" s="60"/>
      <c r="E22" s="58"/>
      <c r="F22" s="61"/>
      <c r="G22" s="62"/>
      <c r="H22" s="63">
        <f t="shared" si="0"/>
        <v>0</v>
      </c>
    </row>
    <row r="23" spans="1:8" ht="22.5" x14ac:dyDescent="0.3">
      <c r="A23" s="52"/>
      <c r="B23" s="48"/>
      <c r="C23" s="48"/>
      <c r="D23" s="52"/>
      <c r="E23" s="54"/>
      <c r="F23" s="50"/>
      <c r="G23" s="53"/>
      <c r="H23" s="51">
        <f t="shared" si="0"/>
        <v>0</v>
      </c>
    </row>
    <row r="24" spans="1:8" ht="22.5" x14ac:dyDescent="0.3">
      <c r="A24" s="59"/>
      <c r="B24" s="57"/>
      <c r="C24" s="57"/>
      <c r="D24" s="60"/>
      <c r="E24" s="58"/>
      <c r="F24" s="61"/>
      <c r="G24" s="62"/>
      <c r="H24" s="63">
        <f t="shared" si="0"/>
        <v>0</v>
      </c>
    </row>
    <row r="25" spans="1:8" ht="22.5" x14ac:dyDescent="0.3">
      <c r="A25" s="52"/>
      <c r="B25" s="48"/>
      <c r="C25" s="48"/>
      <c r="D25" s="52"/>
      <c r="E25" s="54"/>
      <c r="F25" s="50"/>
      <c r="G25" s="53"/>
      <c r="H25" s="51">
        <f t="shared" si="0"/>
        <v>0</v>
      </c>
    </row>
    <row r="26" spans="1:8" ht="22.5" x14ac:dyDescent="0.3">
      <c r="A26" s="59"/>
      <c r="B26" s="57"/>
      <c r="C26" s="57"/>
      <c r="D26" s="60"/>
      <c r="E26" s="58"/>
      <c r="F26" s="61"/>
      <c r="G26" s="62"/>
      <c r="H26" s="63">
        <f t="shared" si="0"/>
        <v>0</v>
      </c>
    </row>
    <row r="27" spans="1:8" ht="22.5" x14ac:dyDescent="0.3">
      <c r="A27" s="52"/>
      <c r="B27" s="48"/>
      <c r="C27" s="48"/>
      <c r="D27" s="52"/>
      <c r="E27" s="54"/>
      <c r="F27" s="50"/>
      <c r="G27" s="53"/>
      <c r="H27" s="51">
        <f t="shared" si="0"/>
        <v>0</v>
      </c>
    </row>
    <row r="28" spans="1:8" ht="22.5" x14ac:dyDescent="0.3">
      <c r="A28" s="59"/>
      <c r="B28" s="57"/>
      <c r="C28" s="57"/>
      <c r="D28" s="60"/>
      <c r="E28" s="58"/>
      <c r="F28" s="61"/>
      <c r="G28" s="62"/>
      <c r="H28" s="63">
        <f t="shared" si="0"/>
        <v>0</v>
      </c>
    </row>
    <row r="29" spans="1:8" ht="22.5" x14ac:dyDescent="0.3">
      <c r="A29" s="52"/>
      <c r="B29" s="48"/>
      <c r="C29" s="48"/>
      <c r="D29" s="52"/>
      <c r="E29" s="54"/>
      <c r="F29" s="50"/>
      <c r="G29" s="53"/>
      <c r="H29" s="51">
        <f t="shared" si="0"/>
        <v>0</v>
      </c>
    </row>
    <row r="30" spans="1:8" ht="22.5" x14ac:dyDescent="0.3">
      <c r="A30" s="59"/>
      <c r="B30" s="57"/>
      <c r="C30" s="57"/>
      <c r="D30" s="60"/>
      <c r="E30" s="58"/>
      <c r="F30" s="61"/>
      <c r="G30" s="62"/>
      <c r="H30" s="63">
        <f t="shared" si="0"/>
        <v>0</v>
      </c>
    </row>
    <row r="31" spans="1:8" ht="22.5" x14ac:dyDescent="0.3">
      <c r="A31" s="52"/>
      <c r="B31" s="48"/>
      <c r="C31" s="48"/>
      <c r="D31" s="52"/>
      <c r="E31" s="54"/>
      <c r="F31" s="50"/>
      <c r="G31" s="53"/>
      <c r="H31" s="51">
        <f t="shared" si="0"/>
        <v>0</v>
      </c>
    </row>
    <row r="32" spans="1:8" ht="22.5" x14ac:dyDescent="0.3">
      <c r="A32" s="59"/>
      <c r="B32" s="57"/>
      <c r="C32" s="57"/>
      <c r="D32" s="60"/>
      <c r="E32" s="58"/>
      <c r="F32" s="61"/>
      <c r="G32" s="62"/>
      <c r="H32" s="63">
        <f t="shared" si="0"/>
        <v>0</v>
      </c>
    </row>
    <row r="33" spans="1:8" ht="22.5" x14ac:dyDescent="0.3">
      <c r="A33" s="52"/>
      <c r="B33" s="48"/>
      <c r="C33" s="48"/>
      <c r="D33" s="52"/>
      <c r="E33" s="54"/>
      <c r="F33" s="50"/>
      <c r="G33" s="53"/>
      <c r="H33" s="51">
        <f t="shared" si="0"/>
        <v>0</v>
      </c>
    </row>
    <row r="34" spans="1:8" ht="22.5" x14ac:dyDescent="0.3">
      <c r="A34" s="59"/>
      <c r="B34" s="57"/>
      <c r="C34" s="57"/>
      <c r="D34" s="60"/>
      <c r="E34" s="58"/>
      <c r="F34" s="61"/>
      <c r="G34" s="62"/>
      <c r="H34" s="63">
        <f t="shared" si="0"/>
        <v>0</v>
      </c>
    </row>
    <row r="35" spans="1:8" ht="22.5" x14ac:dyDescent="0.3">
      <c r="A35" s="52"/>
      <c r="B35" s="48"/>
      <c r="C35" s="48"/>
      <c r="D35" s="52"/>
      <c r="E35" s="54"/>
      <c r="F35" s="50"/>
      <c r="G35" s="53"/>
      <c r="H35" s="51">
        <f t="shared" ref="H35:H66" si="1">+F35*G35</f>
        <v>0</v>
      </c>
    </row>
    <row r="36" spans="1:8" ht="22.5" x14ac:dyDescent="0.3">
      <c r="A36" s="59"/>
      <c r="B36" s="57"/>
      <c r="C36" s="57"/>
      <c r="D36" s="60"/>
      <c r="E36" s="58"/>
      <c r="F36" s="61"/>
      <c r="G36" s="62"/>
      <c r="H36" s="63">
        <f t="shared" si="1"/>
        <v>0</v>
      </c>
    </row>
    <row r="37" spans="1:8" ht="22.5" x14ac:dyDescent="0.3">
      <c r="A37" s="52"/>
      <c r="B37" s="48"/>
      <c r="C37" s="48"/>
      <c r="D37" s="52"/>
      <c r="E37" s="54"/>
      <c r="F37" s="50"/>
      <c r="G37" s="53"/>
      <c r="H37" s="51">
        <f t="shared" si="1"/>
        <v>0</v>
      </c>
    </row>
    <row r="38" spans="1:8" ht="22.5" x14ac:dyDescent="0.3">
      <c r="A38" s="59"/>
      <c r="B38" s="57"/>
      <c r="C38" s="57"/>
      <c r="D38" s="60"/>
      <c r="E38" s="58"/>
      <c r="F38" s="61"/>
      <c r="G38" s="62"/>
      <c r="H38" s="63">
        <f t="shared" si="1"/>
        <v>0</v>
      </c>
    </row>
    <row r="39" spans="1:8" ht="22.5" x14ac:dyDescent="0.3">
      <c r="A39" s="52"/>
      <c r="B39" s="48"/>
      <c r="C39" s="48"/>
      <c r="D39" s="52"/>
      <c r="E39" s="54"/>
      <c r="F39" s="50"/>
      <c r="G39" s="53"/>
      <c r="H39" s="51">
        <f t="shared" si="1"/>
        <v>0</v>
      </c>
    </row>
    <row r="40" spans="1:8" ht="22.5" x14ac:dyDescent="0.3">
      <c r="A40" s="59"/>
      <c r="B40" s="57"/>
      <c r="C40" s="57"/>
      <c r="D40" s="60"/>
      <c r="E40" s="58"/>
      <c r="F40" s="61"/>
      <c r="G40" s="62"/>
      <c r="H40" s="63">
        <f t="shared" si="1"/>
        <v>0</v>
      </c>
    </row>
    <row r="41" spans="1:8" ht="22.5" x14ac:dyDescent="0.3">
      <c r="A41" s="52"/>
      <c r="B41" s="48"/>
      <c r="C41" s="48"/>
      <c r="D41" s="52"/>
      <c r="E41" s="54"/>
      <c r="F41" s="50"/>
      <c r="G41" s="53"/>
      <c r="H41" s="51">
        <f t="shared" si="1"/>
        <v>0</v>
      </c>
    </row>
    <row r="42" spans="1:8" ht="22.5" x14ac:dyDescent="0.3">
      <c r="A42" s="59"/>
      <c r="B42" s="57"/>
      <c r="C42" s="57"/>
      <c r="D42" s="60"/>
      <c r="E42" s="58"/>
      <c r="F42" s="61"/>
      <c r="G42" s="62"/>
      <c r="H42" s="63">
        <f t="shared" si="1"/>
        <v>0</v>
      </c>
    </row>
    <row r="43" spans="1:8" ht="22.5" x14ac:dyDescent="0.3">
      <c r="A43" s="52"/>
      <c r="B43" s="48"/>
      <c r="C43" s="48"/>
      <c r="D43" s="52"/>
      <c r="E43" s="54"/>
      <c r="F43" s="50"/>
      <c r="G43" s="53"/>
      <c r="H43" s="51">
        <f t="shared" si="1"/>
        <v>0</v>
      </c>
    </row>
    <row r="44" spans="1:8" ht="22.5" x14ac:dyDescent="0.3">
      <c r="A44" s="59"/>
      <c r="B44" s="57"/>
      <c r="C44" s="57"/>
      <c r="D44" s="60"/>
      <c r="E44" s="58"/>
      <c r="F44" s="61"/>
      <c r="G44" s="62"/>
      <c r="H44" s="63">
        <f t="shared" si="1"/>
        <v>0</v>
      </c>
    </row>
    <row r="45" spans="1:8" ht="22.5" x14ac:dyDescent="0.3">
      <c r="A45" s="52"/>
      <c r="B45" s="48"/>
      <c r="C45" s="48"/>
      <c r="D45" s="52"/>
      <c r="E45" s="54"/>
      <c r="F45" s="50"/>
      <c r="G45" s="53"/>
      <c r="H45" s="51">
        <f t="shared" si="1"/>
        <v>0</v>
      </c>
    </row>
    <row r="46" spans="1:8" ht="22.5" x14ac:dyDescent="0.3">
      <c r="A46" s="59"/>
      <c r="B46" s="57"/>
      <c r="C46" s="57"/>
      <c r="D46" s="60"/>
      <c r="E46" s="58"/>
      <c r="F46" s="61"/>
      <c r="G46" s="62"/>
      <c r="H46" s="63">
        <f t="shared" si="1"/>
        <v>0</v>
      </c>
    </row>
    <row r="47" spans="1:8" ht="22.5" x14ac:dyDescent="0.3">
      <c r="A47" s="52"/>
      <c r="B47" s="48"/>
      <c r="C47" s="48"/>
      <c r="D47" s="52"/>
      <c r="E47" s="54"/>
      <c r="F47" s="50"/>
      <c r="G47" s="53"/>
      <c r="H47" s="51">
        <f t="shared" si="1"/>
        <v>0</v>
      </c>
    </row>
    <row r="48" spans="1:8" ht="22.5" x14ac:dyDescent="0.3">
      <c r="A48" s="59"/>
      <c r="B48" s="57"/>
      <c r="C48" s="57"/>
      <c r="D48" s="60"/>
      <c r="E48" s="58"/>
      <c r="F48" s="61"/>
      <c r="G48" s="62"/>
      <c r="H48" s="63">
        <f t="shared" si="1"/>
        <v>0</v>
      </c>
    </row>
    <row r="49" spans="1:8" ht="22.5" x14ac:dyDescent="0.3">
      <c r="A49" s="52"/>
      <c r="B49" s="48"/>
      <c r="C49" s="48"/>
      <c r="D49" s="52"/>
      <c r="E49" s="54"/>
      <c r="F49" s="50"/>
      <c r="G49" s="53"/>
      <c r="H49" s="51">
        <f t="shared" si="1"/>
        <v>0</v>
      </c>
    </row>
    <row r="50" spans="1:8" ht="22.5" x14ac:dyDescent="0.3">
      <c r="A50" s="59"/>
      <c r="B50" s="57"/>
      <c r="C50" s="57"/>
      <c r="D50" s="60"/>
      <c r="E50" s="58"/>
      <c r="F50" s="61"/>
      <c r="G50" s="62"/>
      <c r="H50" s="63">
        <f t="shared" si="1"/>
        <v>0</v>
      </c>
    </row>
    <row r="51" spans="1:8" ht="22.5" x14ac:dyDescent="0.3">
      <c r="A51" s="52"/>
      <c r="B51" s="48"/>
      <c r="C51" s="48"/>
      <c r="D51" s="52"/>
      <c r="E51" s="54"/>
      <c r="F51" s="50"/>
      <c r="G51" s="53"/>
      <c r="H51" s="51">
        <f t="shared" si="1"/>
        <v>0</v>
      </c>
    </row>
    <row r="52" spans="1:8" ht="22.5" x14ac:dyDescent="0.3">
      <c r="A52" s="59"/>
      <c r="B52" s="57"/>
      <c r="C52" s="57"/>
      <c r="D52" s="60"/>
      <c r="E52" s="58"/>
      <c r="F52" s="61"/>
      <c r="G52" s="62"/>
      <c r="H52" s="63">
        <f t="shared" si="1"/>
        <v>0</v>
      </c>
    </row>
    <row r="53" spans="1:8" ht="22.5" x14ac:dyDescent="0.3">
      <c r="A53" s="52"/>
      <c r="B53" s="48"/>
      <c r="C53" s="48"/>
      <c r="D53" s="52"/>
      <c r="E53" s="54"/>
      <c r="F53" s="50"/>
      <c r="G53" s="53"/>
      <c r="H53" s="51">
        <f t="shared" si="1"/>
        <v>0</v>
      </c>
    </row>
    <row r="54" spans="1:8" ht="22.5" x14ac:dyDescent="0.3">
      <c r="A54" s="59"/>
      <c r="B54" s="57"/>
      <c r="C54" s="57"/>
      <c r="D54" s="60"/>
      <c r="E54" s="58"/>
      <c r="F54" s="61"/>
      <c r="G54" s="62"/>
      <c r="H54" s="63">
        <f t="shared" si="1"/>
        <v>0</v>
      </c>
    </row>
    <row r="55" spans="1:8" ht="22.5" x14ac:dyDescent="0.3">
      <c r="A55" s="52"/>
      <c r="B55" s="48"/>
      <c r="C55" s="48"/>
      <c r="D55" s="52"/>
      <c r="E55" s="54"/>
      <c r="F55" s="50"/>
      <c r="G55" s="53"/>
      <c r="H55" s="51">
        <f t="shared" si="1"/>
        <v>0</v>
      </c>
    </row>
    <row r="56" spans="1:8" ht="22.5" x14ac:dyDescent="0.3">
      <c r="A56" s="59"/>
      <c r="B56" s="57"/>
      <c r="C56" s="57"/>
      <c r="D56" s="60"/>
      <c r="E56" s="58"/>
      <c r="F56" s="61"/>
      <c r="G56" s="62"/>
      <c r="H56" s="63">
        <f t="shared" si="1"/>
        <v>0</v>
      </c>
    </row>
    <row r="57" spans="1:8" ht="22.5" x14ac:dyDescent="0.3">
      <c r="A57" s="52"/>
      <c r="B57" s="48"/>
      <c r="C57" s="48"/>
      <c r="D57" s="52"/>
      <c r="E57" s="54"/>
      <c r="F57" s="50"/>
      <c r="G57" s="53"/>
      <c r="H57" s="51">
        <f t="shared" si="1"/>
        <v>0</v>
      </c>
    </row>
    <row r="58" spans="1:8" ht="22.5" x14ac:dyDescent="0.3">
      <c r="A58" s="59"/>
      <c r="B58" s="57"/>
      <c r="C58" s="57"/>
      <c r="D58" s="60"/>
      <c r="E58" s="58"/>
      <c r="F58" s="61"/>
      <c r="G58" s="62"/>
      <c r="H58" s="63">
        <f t="shared" si="1"/>
        <v>0</v>
      </c>
    </row>
    <row r="59" spans="1:8" ht="22.5" x14ac:dyDescent="0.3">
      <c r="A59" s="52"/>
      <c r="B59" s="48"/>
      <c r="C59" s="48"/>
      <c r="D59" s="52"/>
      <c r="E59" s="54"/>
      <c r="F59" s="50"/>
      <c r="G59" s="53"/>
      <c r="H59" s="51">
        <f t="shared" si="1"/>
        <v>0</v>
      </c>
    </row>
    <row r="60" spans="1:8" ht="22.5" x14ac:dyDescent="0.3">
      <c r="A60" s="59"/>
      <c r="B60" s="57"/>
      <c r="C60" s="57"/>
      <c r="D60" s="60"/>
      <c r="E60" s="58"/>
      <c r="F60" s="61"/>
      <c r="G60" s="62"/>
      <c r="H60" s="63">
        <f t="shared" si="1"/>
        <v>0</v>
      </c>
    </row>
    <row r="61" spans="1:8" ht="22.5" x14ac:dyDescent="0.3">
      <c r="A61" s="52"/>
      <c r="B61" s="48"/>
      <c r="C61" s="48"/>
      <c r="D61" s="52"/>
      <c r="E61" s="54"/>
      <c r="F61" s="50"/>
      <c r="G61" s="53"/>
      <c r="H61" s="51">
        <f t="shared" si="1"/>
        <v>0</v>
      </c>
    </row>
    <row r="62" spans="1:8" ht="22.5" x14ac:dyDescent="0.3">
      <c r="A62" s="59"/>
      <c r="B62" s="57"/>
      <c r="C62" s="57"/>
      <c r="D62" s="60"/>
      <c r="E62" s="58"/>
      <c r="F62" s="61"/>
      <c r="G62" s="62"/>
      <c r="H62" s="63">
        <f t="shared" si="1"/>
        <v>0</v>
      </c>
    </row>
    <row r="63" spans="1:8" ht="22.5" x14ac:dyDescent="0.3">
      <c r="A63" s="52"/>
      <c r="B63" s="48"/>
      <c r="C63" s="48"/>
      <c r="D63" s="52"/>
      <c r="E63" s="54"/>
      <c r="F63" s="50"/>
      <c r="G63" s="53"/>
      <c r="H63" s="51">
        <f t="shared" si="1"/>
        <v>0</v>
      </c>
    </row>
    <row r="64" spans="1:8" ht="22.5" x14ac:dyDescent="0.3">
      <c r="A64" s="59"/>
      <c r="B64" s="57"/>
      <c r="C64" s="57"/>
      <c r="D64" s="60"/>
      <c r="E64" s="58"/>
      <c r="F64" s="61"/>
      <c r="G64" s="62"/>
      <c r="H64" s="63">
        <f t="shared" si="1"/>
        <v>0</v>
      </c>
    </row>
    <row r="65" spans="1:8" ht="22.5" x14ac:dyDescent="0.3">
      <c r="A65" s="52"/>
      <c r="B65" s="48"/>
      <c r="C65" s="48"/>
      <c r="D65" s="52"/>
      <c r="E65" s="54"/>
      <c r="F65" s="50"/>
      <c r="G65" s="53"/>
      <c r="H65" s="51">
        <f t="shared" si="1"/>
        <v>0</v>
      </c>
    </row>
    <row r="66" spans="1:8" ht="22.5" x14ac:dyDescent="0.3">
      <c r="A66" s="59"/>
      <c r="B66" s="57"/>
      <c r="C66" s="57"/>
      <c r="D66" s="60"/>
      <c r="E66" s="58"/>
      <c r="F66" s="61"/>
      <c r="G66" s="62"/>
      <c r="H66" s="63">
        <f t="shared" si="1"/>
        <v>0</v>
      </c>
    </row>
    <row r="67" spans="1:8" ht="22.5" x14ac:dyDescent="0.3">
      <c r="A67" s="52"/>
      <c r="B67" s="48"/>
      <c r="C67" s="48"/>
      <c r="D67" s="52"/>
      <c r="E67" s="54"/>
      <c r="F67" s="50"/>
      <c r="G67" s="53"/>
      <c r="H67" s="51">
        <f t="shared" ref="H67:H98" si="2">+F67*G67</f>
        <v>0</v>
      </c>
    </row>
    <row r="68" spans="1:8" ht="22.5" x14ac:dyDescent="0.3">
      <c r="A68" s="59"/>
      <c r="B68" s="57"/>
      <c r="C68" s="57"/>
      <c r="D68" s="60"/>
      <c r="E68" s="58"/>
      <c r="F68" s="61"/>
      <c r="G68" s="62"/>
      <c r="H68" s="63">
        <f t="shared" si="2"/>
        <v>0</v>
      </c>
    </row>
    <row r="69" spans="1:8" ht="22.5" x14ac:dyDescent="0.3">
      <c r="A69" s="52"/>
      <c r="B69" s="48"/>
      <c r="C69" s="48"/>
      <c r="D69" s="52"/>
      <c r="E69" s="54"/>
      <c r="F69" s="50"/>
      <c r="G69" s="53"/>
      <c r="H69" s="51">
        <f t="shared" si="2"/>
        <v>0</v>
      </c>
    </row>
    <row r="70" spans="1:8" ht="22.5" x14ac:dyDescent="0.3">
      <c r="A70" s="59"/>
      <c r="B70" s="57"/>
      <c r="C70" s="57"/>
      <c r="D70" s="60"/>
      <c r="E70" s="58"/>
      <c r="F70" s="61"/>
      <c r="G70" s="62"/>
      <c r="H70" s="63">
        <f t="shared" si="2"/>
        <v>0</v>
      </c>
    </row>
    <row r="71" spans="1:8" ht="22.5" x14ac:dyDescent="0.3">
      <c r="A71" s="52"/>
      <c r="B71" s="48"/>
      <c r="C71" s="48"/>
      <c r="D71" s="52"/>
      <c r="E71" s="54"/>
      <c r="F71" s="50"/>
      <c r="G71" s="53"/>
      <c r="H71" s="51">
        <f t="shared" si="2"/>
        <v>0</v>
      </c>
    </row>
    <row r="72" spans="1:8" ht="22.5" x14ac:dyDescent="0.3">
      <c r="A72" s="59"/>
      <c r="B72" s="57"/>
      <c r="C72" s="57"/>
      <c r="D72" s="60"/>
      <c r="E72" s="58"/>
      <c r="F72" s="61"/>
      <c r="G72" s="62"/>
      <c r="H72" s="63">
        <f t="shared" si="2"/>
        <v>0</v>
      </c>
    </row>
    <row r="73" spans="1:8" ht="22.5" x14ac:dyDescent="0.3">
      <c r="A73" s="52"/>
      <c r="B73" s="48"/>
      <c r="C73" s="48"/>
      <c r="D73" s="52"/>
      <c r="E73" s="54"/>
      <c r="F73" s="50"/>
      <c r="G73" s="53"/>
      <c r="H73" s="51">
        <f t="shared" si="2"/>
        <v>0</v>
      </c>
    </row>
    <row r="74" spans="1:8" ht="22.5" x14ac:dyDescent="0.3">
      <c r="A74" s="59"/>
      <c r="B74" s="57"/>
      <c r="C74" s="57"/>
      <c r="D74" s="60"/>
      <c r="E74" s="58"/>
      <c r="F74" s="61"/>
      <c r="G74" s="62"/>
      <c r="H74" s="63">
        <f t="shared" si="2"/>
        <v>0</v>
      </c>
    </row>
    <row r="75" spans="1:8" ht="22.5" x14ac:dyDescent="0.3">
      <c r="A75" s="52"/>
      <c r="B75" s="48"/>
      <c r="C75" s="48"/>
      <c r="D75" s="52"/>
      <c r="E75" s="54"/>
      <c r="F75" s="50"/>
      <c r="G75" s="53"/>
      <c r="H75" s="51">
        <f t="shared" si="2"/>
        <v>0</v>
      </c>
    </row>
    <row r="76" spans="1:8" ht="22.5" x14ac:dyDescent="0.3">
      <c r="A76" s="59"/>
      <c r="B76" s="57"/>
      <c r="C76" s="57"/>
      <c r="D76" s="60"/>
      <c r="E76" s="58"/>
      <c r="F76" s="61"/>
      <c r="G76" s="62"/>
      <c r="H76" s="63">
        <f t="shared" si="2"/>
        <v>0</v>
      </c>
    </row>
    <row r="77" spans="1:8" ht="22.5" x14ac:dyDescent="0.3">
      <c r="A77" s="52"/>
      <c r="B77" s="48"/>
      <c r="C77" s="48"/>
      <c r="D77" s="52"/>
      <c r="E77" s="54"/>
      <c r="F77" s="50"/>
      <c r="G77" s="53"/>
      <c r="H77" s="51">
        <f t="shared" si="2"/>
        <v>0</v>
      </c>
    </row>
    <row r="78" spans="1:8" ht="22.5" x14ac:dyDescent="0.3">
      <c r="A78" s="59"/>
      <c r="B78" s="57"/>
      <c r="C78" s="57"/>
      <c r="D78" s="60"/>
      <c r="E78" s="58"/>
      <c r="F78" s="61"/>
      <c r="G78" s="62"/>
      <c r="H78" s="63">
        <f t="shared" si="2"/>
        <v>0</v>
      </c>
    </row>
    <row r="79" spans="1:8" ht="22.5" x14ac:dyDescent="0.3">
      <c r="A79" s="52"/>
      <c r="B79" s="48"/>
      <c r="C79" s="48"/>
      <c r="D79" s="52"/>
      <c r="E79" s="54"/>
      <c r="F79" s="50"/>
      <c r="G79" s="53"/>
      <c r="H79" s="51">
        <f t="shared" si="2"/>
        <v>0</v>
      </c>
    </row>
    <row r="80" spans="1:8" ht="22.5" x14ac:dyDescent="0.3">
      <c r="A80" s="59"/>
      <c r="B80" s="57"/>
      <c r="C80" s="57"/>
      <c r="D80" s="60"/>
      <c r="E80" s="58"/>
      <c r="F80" s="61"/>
      <c r="G80" s="62"/>
      <c r="H80" s="63">
        <f t="shared" si="2"/>
        <v>0</v>
      </c>
    </row>
    <row r="81" spans="1:8" ht="22.5" x14ac:dyDescent="0.3">
      <c r="A81" s="52"/>
      <c r="B81" s="48"/>
      <c r="C81" s="48"/>
      <c r="D81" s="52"/>
      <c r="E81" s="54"/>
      <c r="F81" s="50"/>
      <c r="G81" s="53"/>
      <c r="H81" s="51">
        <f t="shared" si="2"/>
        <v>0</v>
      </c>
    </row>
    <row r="82" spans="1:8" ht="22.5" x14ac:dyDescent="0.3">
      <c r="A82" s="59"/>
      <c r="B82" s="57"/>
      <c r="C82" s="57"/>
      <c r="D82" s="60"/>
      <c r="E82" s="58"/>
      <c r="F82" s="61"/>
      <c r="G82" s="62"/>
      <c r="H82" s="63">
        <f t="shared" si="2"/>
        <v>0</v>
      </c>
    </row>
    <row r="83" spans="1:8" ht="22.5" x14ac:dyDescent="0.3">
      <c r="A83" s="52"/>
      <c r="B83" s="48"/>
      <c r="C83" s="48"/>
      <c r="D83" s="52"/>
      <c r="E83" s="54"/>
      <c r="F83" s="50"/>
      <c r="G83" s="53"/>
      <c r="H83" s="51">
        <f t="shared" si="2"/>
        <v>0</v>
      </c>
    </row>
    <row r="84" spans="1:8" ht="22.5" x14ac:dyDescent="0.3">
      <c r="A84" s="59"/>
      <c r="B84" s="57"/>
      <c r="C84" s="57"/>
      <c r="D84" s="60"/>
      <c r="E84" s="58"/>
      <c r="F84" s="61"/>
      <c r="G84" s="62"/>
      <c r="H84" s="63">
        <f t="shared" si="2"/>
        <v>0</v>
      </c>
    </row>
    <row r="85" spans="1:8" ht="22.5" x14ac:dyDescent="0.3">
      <c r="A85" s="52"/>
      <c r="B85" s="48"/>
      <c r="C85" s="48"/>
      <c r="D85" s="52"/>
      <c r="E85" s="54"/>
      <c r="F85" s="50"/>
      <c r="G85" s="53"/>
      <c r="H85" s="51">
        <f t="shared" si="2"/>
        <v>0</v>
      </c>
    </row>
    <row r="86" spans="1:8" ht="22.5" x14ac:dyDescent="0.3">
      <c r="A86" s="59"/>
      <c r="B86" s="57"/>
      <c r="C86" s="57"/>
      <c r="D86" s="60"/>
      <c r="E86" s="58"/>
      <c r="F86" s="61"/>
      <c r="G86" s="62"/>
      <c r="H86" s="63">
        <f t="shared" si="2"/>
        <v>0</v>
      </c>
    </row>
    <row r="87" spans="1:8" ht="22.5" x14ac:dyDescent="0.3">
      <c r="A87" s="52"/>
      <c r="B87" s="48"/>
      <c r="C87" s="48"/>
      <c r="D87" s="52"/>
      <c r="E87" s="54"/>
      <c r="F87" s="50"/>
      <c r="G87" s="53"/>
      <c r="H87" s="51">
        <f t="shared" si="2"/>
        <v>0</v>
      </c>
    </row>
    <row r="88" spans="1:8" ht="22.5" x14ac:dyDescent="0.3">
      <c r="A88" s="59"/>
      <c r="B88" s="57"/>
      <c r="C88" s="57"/>
      <c r="D88" s="60"/>
      <c r="E88" s="58"/>
      <c r="F88" s="61"/>
      <c r="G88" s="62"/>
      <c r="H88" s="63">
        <f t="shared" si="2"/>
        <v>0</v>
      </c>
    </row>
    <row r="89" spans="1:8" ht="22.5" x14ac:dyDescent="0.3">
      <c r="A89" s="52"/>
      <c r="B89" s="48"/>
      <c r="C89" s="48"/>
      <c r="D89" s="52"/>
      <c r="E89" s="54"/>
      <c r="F89" s="50"/>
      <c r="G89" s="53"/>
      <c r="H89" s="51">
        <f t="shared" si="2"/>
        <v>0</v>
      </c>
    </row>
    <row r="90" spans="1:8" ht="22.5" x14ac:dyDescent="0.3">
      <c r="A90" s="59"/>
      <c r="B90" s="57"/>
      <c r="C90" s="57"/>
      <c r="D90" s="60"/>
      <c r="E90" s="58"/>
      <c r="F90" s="61"/>
      <c r="G90" s="62"/>
      <c r="H90" s="63">
        <f t="shared" si="2"/>
        <v>0</v>
      </c>
    </row>
    <row r="91" spans="1:8" ht="22.5" x14ac:dyDescent="0.3">
      <c r="A91" s="52"/>
      <c r="B91" s="48"/>
      <c r="C91" s="48"/>
      <c r="D91" s="52"/>
      <c r="E91" s="54"/>
      <c r="F91" s="50"/>
      <c r="G91" s="53"/>
      <c r="H91" s="51">
        <f t="shared" si="2"/>
        <v>0</v>
      </c>
    </row>
    <row r="92" spans="1:8" ht="22.5" x14ac:dyDescent="0.3">
      <c r="A92" s="59"/>
      <c r="B92" s="57"/>
      <c r="C92" s="57"/>
      <c r="D92" s="60"/>
      <c r="E92" s="58"/>
      <c r="F92" s="61"/>
      <c r="G92" s="62"/>
      <c r="H92" s="63">
        <f t="shared" si="2"/>
        <v>0</v>
      </c>
    </row>
    <row r="93" spans="1:8" ht="22.5" x14ac:dyDescent="0.3">
      <c r="A93" s="52"/>
      <c r="B93" s="48"/>
      <c r="C93" s="48"/>
      <c r="D93" s="52"/>
      <c r="E93" s="54"/>
      <c r="F93" s="50"/>
      <c r="G93" s="53"/>
      <c r="H93" s="51">
        <f t="shared" si="2"/>
        <v>0</v>
      </c>
    </row>
    <row r="94" spans="1:8" ht="22.5" x14ac:dyDescent="0.3">
      <c r="A94" s="59"/>
      <c r="B94" s="57"/>
      <c r="C94" s="57"/>
      <c r="D94" s="60"/>
      <c r="E94" s="58"/>
      <c r="F94" s="61"/>
      <c r="G94" s="62"/>
      <c r="H94" s="63">
        <f t="shared" si="2"/>
        <v>0</v>
      </c>
    </row>
    <row r="95" spans="1:8" ht="22.5" x14ac:dyDescent="0.3">
      <c r="A95" s="52"/>
      <c r="B95" s="48"/>
      <c r="C95" s="48"/>
      <c r="D95" s="52"/>
      <c r="E95" s="54"/>
      <c r="F95" s="50"/>
      <c r="G95" s="53"/>
      <c r="H95" s="51">
        <f t="shared" si="2"/>
        <v>0</v>
      </c>
    </row>
    <row r="96" spans="1:8" ht="22.5" x14ac:dyDescent="0.3">
      <c r="A96" s="59"/>
      <c r="B96" s="57"/>
      <c r="C96" s="57"/>
      <c r="D96" s="60"/>
      <c r="E96" s="58"/>
      <c r="F96" s="61"/>
      <c r="G96" s="62"/>
      <c r="H96" s="63">
        <f t="shared" si="2"/>
        <v>0</v>
      </c>
    </row>
    <row r="97" spans="1:8" ht="22.5" x14ac:dyDescent="0.3">
      <c r="A97" s="52"/>
      <c r="B97" s="48"/>
      <c r="C97" s="48"/>
      <c r="D97" s="52"/>
      <c r="E97" s="54"/>
      <c r="F97" s="50"/>
      <c r="G97" s="53"/>
      <c r="H97" s="51">
        <f t="shared" si="2"/>
        <v>0</v>
      </c>
    </row>
    <row r="98" spans="1:8" ht="22.5" x14ac:dyDescent="0.3">
      <c r="A98" s="59"/>
      <c r="B98" s="57"/>
      <c r="C98" s="57"/>
      <c r="D98" s="60"/>
      <c r="E98" s="58"/>
      <c r="F98" s="61"/>
      <c r="G98" s="62"/>
      <c r="H98" s="63">
        <f t="shared" si="2"/>
        <v>0</v>
      </c>
    </row>
    <row r="99" spans="1:8" ht="22.5" x14ac:dyDescent="0.3">
      <c r="A99" s="52"/>
      <c r="B99" s="48"/>
      <c r="C99" s="48"/>
      <c r="D99" s="52"/>
      <c r="E99" s="54"/>
      <c r="F99" s="50"/>
      <c r="G99" s="53"/>
      <c r="H99" s="51">
        <f t="shared" ref="H99:H107" si="3">+F99*G99</f>
        <v>0</v>
      </c>
    </row>
    <row r="100" spans="1:8" ht="22.5" x14ac:dyDescent="0.3">
      <c r="A100" s="59"/>
      <c r="B100" s="57"/>
      <c r="C100" s="57"/>
      <c r="D100" s="60"/>
      <c r="E100" s="58"/>
      <c r="F100" s="61"/>
      <c r="G100" s="62"/>
      <c r="H100" s="63">
        <f t="shared" si="3"/>
        <v>0</v>
      </c>
    </row>
    <row r="101" spans="1:8" ht="22.5" x14ac:dyDescent="0.3">
      <c r="A101" s="52"/>
      <c r="B101" s="48"/>
      <c r="C101" s="48"/>
      <c r="D101" s="52"/>
      <c r="E101" s="54"/>
      <c r="F101" s="50"/>
      <c r="G101" s="53"/>
      <c r="H101" s="51">
        <f t="shared" si="3"/>
        <v>0</v>
      </c>
    </row>
    <row r="102" spans="1:8" ht="22.5" x14ac:dyDescent="0.3">
      <c r="A102" s="59"/>
      <c r="B102" s="57"/>
      <c r="C102" s="57"/>
      <c r="D102" s="60"/>
      <c r="E102" s="58"/>
      <c r="F102" s="61"/>
      <c r="G102" s="62"/>
      <c r="H102" s="63">
        <f t="shared" si="3"/>
        <v>0</v>
      </c>
    </row>
    <row r="103" spans="1:8" ht="22.5" x14ac:dyDescent="0.3">
      <c r="A103" s="52"/>
      <c r="B103" s="48"/>
      <c r="C103" s="48"/>
      <c r="D103" s="52"/>
      <c r="E103" s="54"/>
      <c r="F103" s="50"/>
      <c r="G103" s="53"/>
      <c r="H103" s="51">
        <f t="shared" si="3"/>
        <v>0</v>
      </c>
    </row>
    <row r="104" spans="1:8" ht="22.5" x14ac:dyDescent="0.3">
      <c r="A104" s="59"/>
      <c r="B104" s="57"/>
      <c r="C104" s="57"/>
      <c r="D104" s="60"/>
      <c r="E104" s="58"/>
      <c r="F104" s="61"/>
      <c r="G104" s="62"/>
      <c r="H104" s="63">
        <f t="shared" si="3"/>
        <v>0</v>
      </c>
    </row>
    <row r="105" spans="1:8" ht="22.5" x14ac:dyDescent="0.3">
      <c r="A105" s="52"/>
      <c r="B105" s="48"/>
      <c r="C105" s="48"/>
      <c r="D105" s="52"/>
      <c r="E105" s="54"/>
      <c r="F105" s="50"/>
      <c r="G105" s="53"/>
      <c r="H105" s="51">
        <f t="shared" si="3"/>
        <v>0</v>
      </c>
    </row>
    <row r="106" spans="1:8" ht="22.5" x14ac:dyDescent="0.3">
      <c r="A106" s="59"/>
      <c r="B106" s="57"/>
      <c r="C106" s="57"/>
      <c r="D106" s="60"/>
      <c r="E106" s="58"/>
      <c r="F106" s="61"/>
      <c r="G106" s="62"/>
      <c r="H106" s="63">
        <f t="shared" si="3"/>
        <v>0</v>
      </c>
    </row>
    <row r="107" spans="1:8" ht="22.5" x14ac:dyDescent="0.3">
      <c r="A107" s="52"/>
      <c r="B107" s="48"/>
      <c r="C107" s="48"/>
      <c r="D107" s="52"/>
      <c r="E107" s="54"/>
      <c r="F107" s="50"/>
      <c r="G107" s="53"/>
      <c r="H107" s="51">
        <f t="shared" si="3"/>
        <v>0</v>
      </c>
    </row>
  </sheetData>
  <autoFilter ref="A2:H2" xr:uid="{00000000-0009-0000-0000-000008000000}">
    <sortState xmlns:xlrd2="http://schemas.microsoft.com/office/spreadsheetml/2017/richdata2" ref="A3:H107">
      <sortCondition ref="C2"/>
    </sortState>
  </autoFilter>
  <pageMargins left="0.25" right="0.25" top="0.75" bottom="0.75" header="0.3" footer="0.3"/>
  <pageSetup paperSize="9" scale="5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5</vt:i4>
      </vt:variant>
    </vt:vector>
  </HeadingPairs>
  <TitlesOfParts>
    <vt:vector size="22" baseType="lpstr">
      <vt:lpstr>SOLIDES</vt:lpstr>
      <vt:lpstr>Feuil1</vt:lpstr>
      <vt:lpstr>LIQUIDES</vt:lpstr>
      <vt:lpstr>NON RÉFÉRENCÉS</vt:lpstr>
      <vt:lpstr>Codes articles solides été 2019</vt:lpstr>
      <vt:lpstr>Codes articles liquides été2019</vt:lpstr>
      <vt:lpstr>Trame comptage épicerie</vt:lpstr>
      <vt:lpstr>Trame comptage frais-CAVIA.R</vt:lpstr>
      <vt:lpstr>Trame comptage CAVIA.R</vt:lpstr>
      <vt:lpstr>Trame comptage F-L Vivalya</vt:lpstr>
      <vt:lpstr>Trame comptage frais-Sysco</vt:lpstr>
      <vt:lpstr>Trame comptage surg- Sysco</vt:lpstr>
      <vt:lpstr>Trame comptage Co.dessert-glace</vt:lpstr>
      <vt:lpstr>Trame comptage France boissons</vt:lpstr>
      <vt:lpstr>Trame comptage C10</vt:lpstr>
      <vt:lpstr>Tram comptage distribouch</vt:lpstr>
      <vt:lpstr>Trame comptage cafés</vt:lpstr>
      <vt:lpstr>LIQUIDES!Impression_des_titres</vt:lpstr>
      <vt:lpstr>SOLIDES!Impression_des_titres</vt:lpstr>
      <vt:lpstr>LIQUIDES!Zone_d_impression</vt:lpstr>
      <vt:lpstr>'Trame comptage C10'!Zone_d_impression</vt:lpstr>
      <vt:lpstr>'Trame comptage cafés'!Zone_d_impression</vt:lpstr>
    </vt:vector>
  </TitlesOfParts>
  <Company>GROUPE LA BOUCHERIE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BENZINA</dc:creator>
  <cp:lastModifiedBy>La boucherie</cp:lastModifiedBy>
  <cp:lastPrinted>2022-10-02T16:29:09Z</cp:lastPrinted>
  <dcterms:created xsi:type="dcterms:W3CDTF">2018-12-11T08:35:52Z</dcterms:created>
  <dcterms:modified xsi:type="dcterms:W3CDTF">2022-10-07T19:46:28Z</dcterms:modified>
</cp:coreProperties>
</file>