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7.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absot\Downloads\"/>
    </mc:Choice>
  </mc:AlternateContent>
  <xr:revisionPtr revIDLastSave="0" documentId="13_ncr:1_{C7A9785C-0920-4E8D-89DA-E84410E23A72}" xr6:coauthVersionLast="47" xr6:coauthVersionMax="47" xr10:uidLastSave="{00000000-0000-0000-0000-000000000000}"/>
  <bookViews>
    <workbookView xWindow="1905" yWindow="1905" windowWidth="21600" windowHeight="11385" firstSheet="3" activeTab="0" xr2:uid="{00000000-000D-0000-FFFF-FFFF00000000}"/>
  </bookViews>
  <sheets>
    <sheet name="Graded Summary Report" sheetId="13" r:id="rId12"/>
    <sheet name="Documentation" sheetId="12" r:id="rId1"/>
    <sheet name="Business Plan" sheetId="2" r:id="rId2"/>
    <sheet name="Loan Details" sheetId="7" r:id="rId3"/>
    <sheet name="Buy or Lease" sheetId="11" r:id="rId4"/>
    <sheet name="Depreciation" sheetId="8" r:id="rId5"/>
    <sheet name="Profit &amp; Loss" sheetId="3" r:id="rId6"/>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File.Type2"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Ownership" hidden="1">OFFSET([0]!Data.Top.Left,1,0)</definedName>
    <definedName name="s" hidden="1">#REF!</definedName>
    <definedName name="Show.Acct.Update.Warning" hidden="1">#REF!</definedName>
    <definedName name="Show.MDB.Update.Warning"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8" l="1"/>
  <c r="D15" i="8"/>
  <c r="E15" i="8"/>
  <c r="F15" i="8"/>
  <c r="B15" i="8"/>
  <c r="C9" i="8"/>
  <c r="D9" i="8"/>
  <c r="E9" i="8"/>
  <c r="F9" i="8"/>
  <c r="B9" i="8"/>
  <c r="B21" i="11"/>
  <c r="B20" i="11"/>
  <c r="E15" i="11"/>
  <c r="E16" i="11" s="1"/>
  <c r="E17" i="11" s="1"/>
  <c r="E18" i="11" s="1"/>
  <c r="E19" i="11" s="1"/>
  <c r="E20" i="11" s="1"/>
  <c r="E21" i="11" s="1"/>
  <c r="E22" i="11" s="1"/>
  <c r="E23" i="11" s="1"/>
  <c r="E24" i="11" s="1"/>
  <c r="E25" i="11" s="1"/>
  <c r="E26" i="11" s="1"/>
  <c r="E27" i="11" s="1"/>
  <c r="E28" i="11" s="1"/>
  <c r="E29" i="11" s="1"/>
  <c r="E30" i="11" s="1"/>
  <c r="E31" i="11" s="1"/>
  <c r="E32" i="11" s="1"/>
  <c r="E33" i="11" s="1"/>
  <c r="E34" i="11" s="1"/>
  <c r="E35" i="11" s="1"/>
  <c r="E36" i="11" s="1"/>
  <c r="E37" i="11" s="1"/>
  <c r="E38" i="11" s="1"/>
  <c r="E39" i="11" s="1"/>
  <c r="E5" i="11"/>
  <c r="E6" i="11" s="1"/>
  <c r="E7" i="11" s="1"/>
  <c r="E8" i="11" s="1"/>
  <c r="E9" i="11" s="1"/>
  <c r="E10" i="11" s="1"/>
  <c r="E11" i="11" s="1"/>
  <c r="E12" i="11" s="1"/>
  <c r="E13" i="11" s="1"/>
  <c r="E14" i="11" s="1"/>
  <c r="E4" i="11"/>
  <c r="C10" i="7"/>
  <c r="D10" i="7"/>
  <c r="E10" i="7"/>
  <c r="F10" i="7"/>
  <c r="F24" i="3" s="1"/>
  <c r="B10" i="7"/>
  <c r="B24" i="3" s="1"/>
  <c r="C9" i="7"/>
  <c r="D9" i="7"/>
  <c r="E9" i="7"/>
  <c r="F9" i="7"/>
  <c r="B9" i="7"/>
  <c r="H4" i="2"/>
  <c r="G8" i="2"/>
  <c r="F5" i="2"/>
  <c r="E11" i="2"/>
  <c r="C24" i="3"/>
  <c r="D24" i="3"/>
  <c r="E24" i="3"/>
  <c r="C21" i="3" l="1"/>
  <c r="D21" i="3"/>
  <c r="E21" i="3"/>
  <c r="F21" i="3"/>
  <c r="B21" i="3"/>
  <c r="F40" i="11" l="1"/>
  <c r="G40" i="11"/>
  <c r="G34" i="11"/>
  <c r="G35" i="11"/>
  <c r="G36" i="11"/>
  <c r="G37" i="11"/>
  <c r="G38" i="11"/>
  <c r="G39"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4" i="11"/>
  <c r="G3" i="11"/>
  <c r="E3" i="11"/>
  <c r="B22" i="11" l="1"/>
  <c r="B19" i="11"/>
  <c r="B10" i="11"/>
  <c r="F3" i="11" s="1"/>
  <c r="G6" i="2" l="1"/>
  <c r="F9" i="2"/>
  <c r="G9" i="2"/>
  <c r="G10" i="2" s="1"/>
  <c r="H9" i="2"/>
  <c r="H10" i="2" s="1"/>
  <c r="E9" i="2"/>
  <c r="E10" i="2" s="1"/>
  <c r="E8" i="2"/>
  <c r="F8" i="2"/>
  <c r="H8" i="2"/>
  <c r="F10" i="2"/>
  <c r="B10" i="8" l="1"/>
  <c r="C10" i="8" s="1"/>
  <c r="G9" i="7"/>
  <c r="G10" i="7"/>
  <c r="D10" i="8" l="1"/>
  <c r="E10" i="8" l="1"/>
  <c r="F10" i="8" l="1"/>
  <c r="B16" i="8" l="1"/>
  <c r="B3" i="8"/>
  <c r="C17" i="3"/>
  <c r="D17" i="3"/>
  <c r="E17" i="3"/>
  <c r="F17" i="3"/>
  <c r="C8" i="3"/>
  <c r="D8" i="3"/>
  <c r="E8" i="3"/>
  <c r="F8" i="3"/>
  <c r="C9" i="3"/>
  <c r="C10" i="3" s="1"/>
  <c r="D9" i="3"/>
  <c r="D10" i="3" s="1"/>
  <c r="D20" i="3" s="1"/>
  <c r="E9" i="3"/>
  <c r="E10" i="3" s="1"/>
  <c r="E20" i="3" s="1"/>
  <c r="E22" i="3" s="1"/>
  <c r="F9" i="3"/>
  <c r="B9" i="3"/>
  <c r="B8" i="3"/>
  <c r="B10" i="3" l="1"/>
  <c r="F10" i="3"/>
  <c r="F20" i="3" s="1"/>
  <c r="F22" i="3" s="1"/>
  <c r="F25" i="3" s="1"/>
  <c r="C11" i="8"/>
  <c r="B11" i="8"/>
  <c r="D11" i="8"/>
  <c r="E11" i="8"/>
  <c r="F11" i="8"/>
  <c r="B17" i="8"/>
  <c r="C20" i="3"/>
  <c r="C22" i="3" s="1"/>
  <c r="C25" i="3" s="1"/>
  <c r="D22" i="3"/>
  <c r="D25" i="3" s="1"/>
  <c r="E25" i="3"/>
  <c r="C16" i="8"/>
  <c r="E27" i="3" l="1"/>
  <c r="E28" i="3" s="1"/>
  <c r="D27" i="3"/>
  <c r="D28" i="3" s="1"/>
  <c r="C27" i="3"/>
  <c r="C28" i="3" s="1"/>
  <c r="F27" i="3"/>
  <c r="F28" i="3" s="1"/>
  <c r="D16" i="8"/>
  <c r="C17" i="8"/>
  <c r="D17" i="8" l="1"/>
  <c r="E16" i="8"/>
  <c r="E17" i="8" l="1"/>
  <c r="F16" i="8"/>
  <c r="F17" i="8" s="1"/>
  <c r="F3" i="7" l="1"/>
  <c r="D3" i="7"/>
  <c r="A3" i="7"/>
  <c r="G3" i="7" l="1"/>
  <c r="B11" i="7"/>
  <c r="C11" i="7" s="1"/>
  <c r="D11" i="7" s="1"/>
  <c r="E11" i="7" s="1"/>
  <c r="F11" i="7" s="1"/>
  <c r="B17" i="3"/>
  <c r="B20" i="3" s="1"/>
  <c r="B22" i="3" s="1"/>
  <c r="B25" i="3" s="1"/>
  <c r="B27" i="3" l="1"/>
  <c r="B28" i="3" s="1"/>
  <c r="B21" i="2"/>
  <c r="B17" i="2"/>
  <c r="B12" i="2"/>
  <c r="B6" i="2"/>
  <c r="B25" i="2" l="1"/>
  <c r="B13" i="2"/>
  <c r="B29" i="2"/>
  <c r="B24" i="2"/>
  <c r="B26" i="2" l="1"/>
  <c r="B27" i="2" s="1"/>
</calcChain>
</file>

<file path=xl/sharedStrings.xml><?xml version="1.0" encoding="utf-8"?>
<sst xmlns="http://schemas.openxmlformats.org/spreadsheetml/2006/main" count="209" uniqueCount="155">
  <si>
    <t>Cash</t>
  </si>
  <si>
    <t>Owners</t>
  </si>
  <si>
    <t>TOTAL FUNDING</t>
  </si>
  <si>
    <t>Income</t>
  </si>
  <si>
    <t>Year 1</t>
  </si>
  <si>
    <t>Year 2</t>
  </si>
  <si>
    <t>Year 3</t>
  </si>
  <si>
    <t>Year 4</t>
  </si>
  <si>
    <t>Year 5</t>
  </si>
  <si>
    <t>Expenses</t>
  </si>
  <si>
    <t>Payroll</t>
  </si>
  <si>
    <t>Insurance</t>
  </si>
  <si>
    <t>Earnings</t>
  </si>
  <si>
    <t>Depreciation</t>
  </si>
  <si>
    <t>Assets</t>
  </si>
  <si>
    <t>Initial Investment</t>
  </si>
  <si>
    <t>Years</t>
  </si>
  <si>
    <t>Year</t>
  </si>
  <si>
    <t>Cumulative Interest and Principal Payments per Year</t>
  </si>
  <si>
    <t>Quarters</t>
  </si>
  <si>
    <t>Total</t>
  </si>
  <si>
    <t>Payments</t>
  </si>
  <si>
    <t>Revenue</t>
  </si>
  <si>
    <t>Cost of R&amp;D</t>
  </si>
  <si>
    <t>Future value</t>
  </si>
  <si>
    <t>Months</t>
  </si>
  <si>
    <t>Asset Value</t>
  </si>
  <si>
    <t>End of Contract</t>
  </si>
  <si>
    <t>PERFORM FINANCIAL CALCULATIONS</t>
  </si>
  <si>
    <t>Author:</t>
  </si>
  <si>
    <t>Romain Roux</t>
  </si>
  <si>
    <t>Note: Do not edit this sheet. If your name does not appear in cell B6, please download a new copy of the file from the SAM website.</t>
  </si>
  <si>
    <r>
      <rPr>
        <b/>
        <sz val="10"/>
        <color theme="0"/>
        <rFont val="Century Gothic"/>
        <family val="2"/>
      </rPr>
      <t>New Perspectives Excel 2019</t>
    </r>
    <r>
      <rPr>
        <sz val="10"/>
        <color theme="0"/>
        <rFont val="Century Gothic"/>
        <family val="2"/>
      </rPr>
      <t xml:space="preserve"> | Module 9: End of Module Project 1</t>
    </r>
  </si>
  <si>
    <t>Canyon Transport</t>
  </si>
  <si>
    <t>Buses and vans</t>
  </si>
  <si>
    <t>Miscellaneous expenses</t>
  </si>
  <si>
    <t>Total expenses</t>
  </si>
  <si>
    <t>Shuttle stop construction</t>
  </si>
  <si>
    <t xml:space="preserve">Total assets </t>
  </si>
  <si>
    <t>Miscellaneous assets</t>
  </si>
  <si>
    <t>Total expenses and assets</t>
  </si>
  <si>
    <t>Long-term assets</t>
  </si>
  <si>
    <t>Non-cash assets</t>
  </si>
  <si>
    <t>Liabilities</t>
  </si>
  <si>
    <t>Long-term loan</t>
  </si>
  <si>
    <t>Outstanding debts</t>
  </si>
  <si>
    <t>Total liabilities</t>
  </si>
  <si>
    <t>Capital</t>
  </si>
  <si>
    <t>Small business grant</t>
  </si>
  <si>
    <t>Total available capital</t>
  </si>
  <si>
    <t>Summary</t>
  </si>
  <si>
    <t>New division investment</t>
  </si>
  <si>
    <t>New division expenses</t>
  </si>
  <si>
    <t>Initial equity</t>
  </si>
  <si>
    <t>Total liabilities and equity</t>
  </si>
  <si>
    <t>Airport Shuttles 
Business Plan</t>
  </si>
  <si>
    <t>Payments / year</t>
  </si>
  <si>
    <t>Annual rate</t>
  </si>
  <si>
    <t>Payment amount</t>
  </si>
  <si>
    <t>Loan amount</t>
  </si>
  <si>
    <t>Annual interest rate</t>
  </si>
  <si>
    <t>Airport Shuttles 
Loan Details</t>
  </si>
  <si>
    <t>Principal remaining</t>
  </si>
  <si>
    <t>Annual  rate</t>
  </si>
  <si>
    <t>Payments
 per year</t>
  </si>
  <si>
    <t>Airport Shuttles 
Buy or Lease Scenarios</t>
  </si>
  <si>
    <t>Service contract</t>
  </si>
  <si>
    <t>Sales tax rate</t>
  </si>
  <si>
    <t>Tax on sale</t>
  </si>
  <si>
    <t>Resale percent</t>
  </si>
  <si>
    <t>Buy Scenario</t>
  </si>
  <si>
    <t>Lease Scenario</t>
  </si>
  <si>
    <t>Security deposit</t>
  </si>
  <si>
    <t>Monthly payment</t>
  </si>
  <si>
    <t>Buy or Lease</t>
  </si>
  <si>
    <t>Annual discount rate</t>
  </si>
  <si>
    <t>Monthly discount rate</t>
  </si>
  <si>
    <t>Buy: Net present value</t>
  </si>
  <si>
    <t>Lease: Net present value</t>
  </si>
  <si>
    <t>Recommendation</t>
  </si>
  <si>
    <t>Profit &amp; Loss Statement</t>
  </si>
  <si>
    <t>Percent cost of marketing</t>
  </si>
  <si>
    <t>Percent cost of R&amp;D</t>
  </si>
  <si>
    <t>Tax rate</t>
  </si>
  <si>
    <t>Cost of marketing</t>
  </si>
  <si>
    <t>Gross profit</t>
  </si>
  <si>
    <t>Rent</t>
  </si>
  <si>
    <t>Miscellaneous</t>
  </si>
  <si>
    <t>Initial earnings</t>
  </si>
  <si>
    <t>Operating profit</t>
  </si>
  <si>
    <t>Interest expense</t>
  </si>
  <si>
    <t>Pretax profit</t>
  </si>
  <si>
    <t>Tax liability</t>
  </si>
  <si>
    <t>After-tax profit</t>
  </si>
  <si>
    <t>Airport Shuttles 
Depreciation</t>
  </si>
  <si>
    <t>Yearly depreciation</t>
  </si>
  <si>
    <t>Cumulative depreciation</t>
  </si>
  <si>
    <t>Depreciated asset value</t>
  </si>
  <si>
    <t>(pmt)</t>
  </si>
  <si>
    <t>(fv)</t>
  </si>
  <si>
    <t>(nper)</t>
  </si>
  <si>
    <t>(pv)</t>
  </si>
  <si>
    <t>Business loan (pv)</t>
  </si>
  <si>
    <t>Future value (fv)</t>
  </si>
  <si>
    <t>Total payments (nper)</t>
  </si>
  <si>
    <t>Rate / quarter (rate)</t>
  </si>
  <si>
    <t>Quarterly payments (pmt)</t>
  </si>
  <si>
    <t>Loan 
(pv)</t>
  </si>
  <si>
    <t>Rate per period 
(rate)</t>
  </si>
  <si>
    <t>Payments
(nper)</t>
  </si>
  <si>
    <t>Payment
(pmt)</t>
  </si>
  <si>
    <t>Principal paid</t>
  </si>
  <si>
    <t>Interest paid</t>
  </si>
  <si>
    <t>Long-term assets (cost)</t>
  </si>
  <si>
    <t>Salvage value (salvage)</t>
  </si>
  <si>
    <t>Life of asset (life)</t>
  </si>
  <si>
    <t>Straight-Line</t>
  </si>
  <si>
    <t>Declining Balance</t>
  </si>
  <si>
    <t>Shuttle Bus</t>
  </si>
  <si>
    <t>Current price (cost)</t>
  </si>
  <si>
    <t>Salvage months (life)</t>
  </si>
  <si>
    <t/>
  </si>
  <si>
    <t>Romain Roux</t>
  </si>
  <si>
    <t>New Perspectives Excel 2019 | Module 9: End of Module Project 1</t>
  </si>
  <si>
    <r>
      <rPr>
        <sz val="11"/>
        <color rgb="FF4B4C4C"/>
        <rFont val="Century Gothic"/>
        <family val="2"/>
      </rPr>
      <t xml:space="preserve">SUBMISSION #1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</si>
  <si>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12.0.0-rc0000</t>
  </si>
  <si>
    <t>1.</t>
  </si>
  <si>
    <r>
      <rPr>
        <sz val="11"/>
        <color rgb="FF000000"/>
        <rFont val="Century Gothic"/>
      </rPr>
      <t xml:space="preserve">Elena Gonzalez works in the Operations Department of Canyon Transport, a company providing delivery and shuttle services in Flagstaff, Arizona. Canyon Transport is planning to offer shuttle services to the Phoenix Sky Harbor Airport, and Elena is using an Excel workbook to analyze the financial data for these expanded services. She asks for your help in making financial calculations in the workbook.</t>
    </r>
    <r>
      <rPr>
        <sz val="11"/>
        <color rgb="FF000000"/>
        <rFont val="Century Gothic"/>
      </rPr>
      <t xml:space="preserve">
</t>
    </r>
    <r>
      <rPr>
        <sz val="11"/>
        <color rgb="FF000000"/>
        <rFont val="Century Gothic"/>
      </rPr>
      <t xml:space="preserve">Go to the </t>
    </r>
    <r>
      <rPr>
        <i/>
        <sz val="11"/>
        <color rgb="FF000000"/>
        <rFont val="Century Gothic"/>
      </rPr>
      <t xml:space="preserve">Business Plan</t>
    </r>
    <r>
      <rPr>
        <sz val="11"/>
        <color rgb="FF000000"/>
        <rFont val="Century Gothic"/>
      </rPr>
      <t xml:space="preserve"> worksheet. In the range A2:B29, Elena has already entered expenses, assets, and other information for the new airport shuttle service. Now she needs to make financial calculations in the range E4:H11. In cell E11, enter a formula with the </t>
    </r>
    <r>
      <rPr>
        <b/>
        <sz val="11"/>
        <color rgb="FF000000"/>
        <rFont val="Century Gothic"/>
      </rPr>
      <t xml:space="preserve">PMT</t>
    </r>
    <r>
      <rPr>
        <sz val="11"/>
        <color rgb="FF000000"/>
        <rFont val="Century Gothic"/>
      </rPr>
      <t xml:space="preserve"> function that uses the rate per quarter (cell </t>
    </r>
    <r>
      <rPr>
        <b/>
        <sz val="11"/>
        <color rgb="FF000000"/>
        <rFont val="Century Gothic"/>
      </rPr>
      <t xml:space="preserve">E10</t>
    </r>
    <r>
      <rPr>
        <sz val="11"/>
        <color rgb="FF000000"/>
        <rFont val="Century Gothic"/>
      </rPr>
      <t xml:space="preserve">), the total payments (cell </t>
    </r>
    <r>
      <rPr>
        <b/>
        <sz val="11"/>
        <color rgb="FF000000"/>
        <rFont val="Century Gothic"/>
      </rPr>
      <t xml:space="preserve">E8</t>
    </r>
    <r>
      <rPr>
        <sz val="11"/>
        <color rgb="FF000000"/>
        <rFont val="Century Gothic"/>
      </rPr>
      <t xml:space="preserve">), and the business loan amount (cell </t>
    </r>
    <r>
      <rPr>
        <b/>
        <sz val="11"/>
        <color rgb="FF000000"/>
        <rFont val="Century Gothic"/>
      </rPr>
      <t xml:space="preserve">E4</t>
    </r>
    <r>
      <rPr>
        <sz val="11"/>
        <color rgb="FF000000"/>
        <rFont val="Century Gothic"/>
      </rPr>
      <t xml:space="preserve">) to calculate the quarterly payment amount for a 10-year loan at a 5.6 percent annual interest rate.</t>
    </r>
  </si>
  <si>
    <t>7/7</t>
  </si>
  <si>
    <t>Create a formula using a function.</t>
  </si>
  <si>
    <t>2.</t>
  </si>
  <si>
    <r>
      <rPr>
        <sz val="11"/>
        <color rgb="FF000000"/>
        <rFont val="Century Gothic"/>
      </rPr>
      <t xml:space="preserve">In cell F5, enter a formula with the </t>
    </r>
    <r>
      <rPr>
        <b/>
        <sz val="11"/>
        <color rgb="FF000000"/>
        <rFont val="Century Gothic"/>
      </rPr>
      <t xml:space="preserve">FV</t>
    </r>
    <r>
      <rPr>
        <sz val="11"/>
        <color rgb="FF000000"/>
        <rFont val="Century Gothic"/>
      </rPr>
      <t xml:space="preserve"> function that uses the rate per quarter (cell </t>
    </r>
    <r>
      <rPr>
        <b/>
        <sz val="11"/>
        <color rgb="FF000000"/>
        <rFont val="Century Gothic"/>
      </rPr>
      <t xml:space="preserve">F10</t>
    </r>
    <r>
      <rPr>
        <sz val="11"/>
        <color rgb="FF000000"/>
        <rFont val="Century Gothic"/>
      </rPr>
      <t xml:space="preserve">), the total payments (cell </t>
    </r>
    <r>
      <rPr>
        <b/>
        <sz val="11"/>
        <color rgb="FF000000"/>
        <rFont val="Century Gothic"/>
      </rPr>
      <t xml:space="preserve">F8</t>
    </r>
    <r>
      <rPr>
        <sz val="11"/>
        <color rgb="FF000000"/>
        <rFont val="Century Gothic"/>
      </rPr>
      <t xml:space="preserve">), the quarterly payment amount (cell </t>
    </r>
    <r>
      <rPr>
        <b/>
        <sz val="11"/>
        <color rgb="FF000000"/>
        <rFont val="Century Gothic"/>
      </rPr>
      <t xml:space="preserve">F11</t>
    </r>
    <r>
      <rPr>
        <sz val="11"/>
        <color rgb="FF000000"/>
        <rFont val="Century Gothic"/>
      </rPr>
      <t xml:space="preserve">), and the principal value (cell </t>
    </r>
    <r>
      <rPr>
        <b/>
        <sz val="11"/>
        <color rgb="FF000000"/>
        <rFont val="Century Gothic"/>
      </rPr>
      <t xml:space="preserve">F4</t>
    </r>
    <r>
      <rPr>
        <sz val="11"/>
        <color rgb="FF000000"/>
        <rFont val="Century Gothic"/>
      </rPr>
      <t xml:space="preserve">) to calculate the future value of the loan assuming the quarterly payments are limited to $15,000.</t>
    </r>
  </si>
  <si>
    <t>7/7</t>
  </si>
  <si>
    <t>Create a formula using a function.</t>
  </si>
  <si>
    <t>3.</t>
  </si>
  <si>
    <r>
      <rPr>
        <sz val="11"/>
        <color rgb="FF000000"/>
        <rFont val="Century Gothic"/>
      </rPr>
      <t xml:space="preserve">In cell G8, enter a formula with the </t>
    </r>
    <r>
      <rPr>
        <b/>
        <sz val="11"/>
        <color rgb="FF000000"/>
        <rFont val="Century Gothic"/>
      </rPr>
      <t xml:space="preserve">NPER</t>
    </r>
    <r>
      <rPr>
        <sz val="11"/>
        <color rgb="FF000000"/>
        <rFont val="Century Gothic"/>
      </rPr>
      <t xml:space="preserve"> function that uses the rate per quarter (cell </t>
    </r>
    <r>
      <rPr>
        <b/>
        <sz val="11"/>
        <color rgb="FF000000"/>
        <rFont val="Century Gothic"/>
      </rPr>
      <t xml:space="preserve">G10</t>
    </r>
    <r>
      <rPr>
        <sz val="11"/>
        <color rgb="FF000000"/>
        <rFont val="Century Gothic"/>
      </rPr>
      <t xml:space="preserve">), the quarterly payment amount (cell </t>
    </r>
    <r>
      <rPr>
        <b/>
        <sz val="11"/>
        <color rgb="FF000000"/>
        <rFont val="Century Gothic"/>
      </rPr>
      <t xml:space="preserve">G11</t>
    </r>
    <r>
      <rPr>
        <sz val="11"/>
        <color rgb="FF000000"/>
        <rFont val="Century Gothic"/>
      </rPr>
      <t xml:space="preserve">), the amount of the business loan (cell </t>
    </r>
    <r>
      <rPr>
        <b/>
        <sz val="11"/>
        <color rgb="FF000000"/>
        <rFont val="Century Gothic"/>
      </rPr>
      <t xml:space="preserve">G4</t>
    </r>
    <r>
      <rPr>
        <sz val="11"/>
        <color rgb="FF000000"/>
        <rFont val="Century Gothic"/>
      </rPr>
      <t xml:space="preserve">), and the future value of the loan (cell </t>
    </r>
    <r>
      <rPr>
        <b/>
        <sz val="11"/>
        <color rgb="FF000000"/>
        <rFont val="Century Gothic"/>
      </rPr>
      <t xml:space="preserve">G5</t>
    </r>
    <r>
      <rPr>
        <sz val="11"/>
        <color rgb="FF000000"/>
        <rFont val="Century Gothic"/>
      </rPr>
      <t xml:space="preserve">) to calculate the total number of payments required to repay the $490,000 loan with quarterly payments of $15,000.</t>
    </r>
  </si>
  <si>
    <t>7/7</t>
  </si>
  <si>
    <t>Create a formula using a function.</t>
  </si>
  <si>
    <t>4.</t>
  </si>
  <si>
    <r>
      <rPr>
        <sz val="11"/>
        <color rgb="FF000000"/>
        <rFont val="Century Gothic"/>
      </rPr>
      <t xml:space="preserve">In cell H4, enter a formula with the </t>
    </r>
    <r>
      <rPr>
        <b/>
        <sz val="11"/>
        <color rgb="FF000000"/>
        <rFont val="Century Gothic"/>
      </rPr>
      <t xml:space="preserve">PV</t>
    </r>
    <r>
      <rPr>
        <sz val="11"/>
        <color rgb="FF000000"/>
        <rFont val="Century Gothic"/>
      </rPr>
      <t xml:space="preserve"> function that uses the rate per quarter (cell </t>
    </r>
    <r>
      <rPr>
        <b/>
        <sz val="11"/>
        <color rgb="FF000000"/>
        <rFont val="Century Gothic"/>
      </rPr>
      <t xml:space="preserve">H10</t>
    </r>
    <r>
      <rPr>
        <sz val="11"/>
        <color rgb="FF000000"/>
        <rFont val="Century Gothic"/>
      </rPr>
      <t xml:space="preserve">), the total payments (cell </t>
    </r>
    <r>
      <rPr>
        <b/>
        <sz val="11"/>
        <color rgb="FF000000"/>
        <rFont val="Century Gothic"/>
      </rPr>
      <t xml:space="preserve">H8</t>
    </r>
    <r>
      <rPr>
        <sz val="11"/>
        <color rgb="FF000000"/>
        <rFont val="Century Gothic"/>
      </rPr>
      <t xml:space="preserve">), and the quarterly payment amount (cell </t>
    </r>
    <r>
      <rPr>
        <b/>
        <sz val="11"/>
        <color rgb="FF000000"/>
        <rFont val="Century Gothic"/>
      </rPr>
      <t xml:space="preserve">H11</t>
    </r>
    <r>
      <rPr>
        <sz val="11"/>
        <color rgb="FF000000"/>
        <rFont val="Century Gothic"/>
      </rPr>
      <t xml:space="preserve">) to calculate the present value of the loan Canyon Transport can afford if the quarterly payments are $15,000 over a 10-year period.</t>
    </r>
  </si>
  <si>
    <t>7/7</t>
  </si>
  <si>
    <t>Create a formula using a function.</t>
  </si>
  <si>
    <t>5.</t>
  </si>
  <si>
    <r>
      <rPr>
        <sz val="11"/>
        <color rgb="FF000000"/>
        <rFont val="Century Gothic"/>
      </rPr>
      <t xml:space="preserve">Now Elena asks you to calculate the annual principal and interest payments for the airport shuttle service expansion. Go to the </t>
    </r>
    <r>
      <rPr>
        <i/>
        <sz val="11"/>
        <color rgb="FF000000"/>
        <rFont val="Century Gothic"/>
      </rPr>
      <t xml:space="preserve">Loan Details</t>
    </r>
    <r>
      <rPr>
        <sz val="11"/>
        <color rgb="FF000000"/>
        <rFont val="Century Gothic"/>
      </rPr>
      <t xml:space="preserve"> worksheet. In cell B9, enter a formula using the </t>
    </r>
    <r>
      <rPr>
        <b/>
        <sz val="11"/>
        <color rgb="FF000000"/>
        <rFont val="Century Gothic"/>
      </rPr>
      <t xml:space="preserve">CUMPRINC</t>
    </r>
    <r>
      <rPr>
        <sz val="11"/>
        <color rgb="FF000000"/>
        <rFont val="Century Gothic"/>
      </rPr>
      <t xml:space="preserve"> function to calculate the cumulative principal paid for Year 1 (payment 1 in cell </t>
    </r>
    <r>
      <rPr>
        <b/>
        <sz val="11"/>
        <color rgb="FF000000"/>
        <rFont val="Century Gothic"/>
      </rPr>
      <t xml:space="preserve">B7</t>
    </r>
    <r>
      <rPr>
        <sz val="11"/>
        <color rgb="FF000000"/>
        <rFont val="Century Gothic"/>
      </rPr>
      <t xml:space="preserve"> through payment 4 in cell </t>
    </r>
    <r>
      <rPr>
        <b/>
        <sz val="11"/>
        <color rgb="FF000000"/>
        <rFont val="Century Gothic"/>
      </rPr>
      <t xml:space="preserve">B8</t>
    </r>
    <r>
      <rPr>
        <sz val="11"/>
        <color rgb="FF000000"/>
        <rFont val="Century Gothic"/>
      </rPr>
      <t xml:space="preserve">). Use </t>
    </r>
    <r>
      <rPr>
        <b/>
        <sz val="11"/>
        <color rgb="FF000000"/>
        <rFont val="Century Gothic"/>
      </rPr>
      <t xml:space="preserve">0</t>
    </r>
    <r>
      <rPr>
        <sz val="11"/>
        <color rgb="FF000000"/>
        <rFont val="Century Gothic"/>
      </rPr>
      <t xml:space="preserve"> as the type argument in your formula because payments are made at the start of the period. Use absolute references for the rate, nper, and pv arguments, which are listed in the range A3:G3. Use relative references for the start and end arguments. Fill the range C9:F9 with the formula in cell B9 to calculate the principal paid in Years 2–5 and the total principal.</t>
    </r>
  </si>
  <si>
    <t>8/8</t>
  </si>
  <si>
    <t>Create a formula using a function.</t>
  </si>
  <si>
    <t>Copy a formula into a range.</t>
  </si>
  <si>
    <t>6.</t>
  </si>
  <si>
    <r>
      <rPr>
        <sz val="11"/>
        <color rgb="FF000000"/>
        <rFont val="Century Gothic"/>
      </rPr>
      <t xml:space="preserve">In cell B10, enter a formula using the </t>
    </r>
    <r>
      <rPr>
        <b/>
        <sz val="11"/>
        <color rgb="FF000000"/>
        <rFont val="Century Gothic"/>
      </rPr>
      <t xml:space="preserve">CUMIPMT</t>
    </r>
    <r>
      <rPr>
        <sz val="11"/>
        <color rgb="FF000000"/>
        <rFont val="Century Gothic"/>
      </rPr>
      <t xml:space="preserve"> function to calculate the cumulative interest paid on the loan for Year 1 (payment 1 in cell </t>
    </r>
    <r>
      <rPr>
        <b/>
        <sz val="11"/>
        <color rgb="FF000000"/>
        <rFont val="Century Gothic"/>
      </rPr>
      <t xml:space="preserve">B7</t>
    </r>
    <r>
      <rPr>
        <sz val="11"/>
        <color rgb="FF000000"/>
        <rFont val="Century Gothic"/>
      </rPr>
      <t xml:space="preserve"> through payment 4 in cell </t>
    </r>
    <r>
      <rPr>
        <b/>
        <sz val="11"/>
        <color rgb="FF000000"/>
        <rFont val="Century Gothic"/>
      </rPr>
      <t xml:space="preserve">B8</t>
    </r>
    <r>
      <rPr>
        <sz val="11"/>
        <color rgb="FF000000"/>
        <rFont val="Century Gothic"/>
      </rPr>
      <t xml:space="preserve">). Use </t>
    </r>
    <r>
      <rPr>
        <b/>
        <sz val="11"/>
        <color rgb="FF000000"/>
        <rFont val="Century Gothic"/>
      </rPr>
      <t xml:space="preserve">0</t>
    </r>
    <r>
      <rPr>
        <sz val="11"/>
        <color rgb="FF000000"/>
        <rFont val="Century Gothic"/>
      </rPr>
      <t xml:space="preserve"> as the type argument. Use absolute references for the rate, nper, and pv arguments, and use relative references for the start and end arguments. Fill the range C10:F10 with the formula in cell B10 to calculate the interest paid in Years 2–5 and the total interest.</t>
    </r>
  </si>
  <si>
    <t>8/8</t>
  </si>
  <si>
    <t>Create a formula using a function.</t>
  </si>
  <si>
    <t>Copy a formula into a range.</t>
  </si>
  <si>
    <t>7.</t>
  </si>
  <si>
    <r>
      <rPr>
        <sz val="11"/>
        <color rgb="FF000000"/>
        <rFont val="Century Gothic"/>
      </rPr>
      <t xml:space="preserve">Go to the </t>
    </r>
    <r>
      <rPr>
        <i/>
        <sz val="11"/>
        <color rgb="FF000000"/>
        <rFont val="Century Gothic"/>
      </rPr>
      <t xml:space="preserve">Buy or Lease</t>
    </r>
    <r>
      <rPr>
        <sz val="11"/>
        <color rgb="FF000000"/>
        <rFont val="Century Gothic"/>
      </rPr>
      <t xml:space="preserve"> worksheet. Elena wants to compare the costs of buying a shuttle bus with the costs of leasing one. She has entered information for both scenarios in the range A2:B19 but needs to complete the table in columns D through G to track the depreciation of the shuttle bus value. In cell E4, enter a formula that subtracts the result of the </t>
    </r>
    <r>
      <rPr>
        <b/>
        <sz val="11"/>
        <color rgb="FF000000"/>
        <rFont val="Century Gothic"/>
      </rPr>
      <t xml:space="preserve">DB</t>
    </r>
    <r>
      <rPr>
        <sz val="11"/>
        <color rgb="FF000000"/>
        <rFont val="Century Gothic"/>
      </rPr>
      <t xml:space="preserve"> function from the initial asset value (cell </t>
    </r>
    <r>
      <rPr>
        <b/>
        <sz val="11"/>
        <color rgb="FF000000"/>
        <rFont val="Century Gothic"/>
      </rPr>
      <t xml:space="preserve">E3</t>
    </r>
    <r>
      <rPr>
        <sz val="11"/>
        <color rgb="FF000000"/>
        <rFont val="Century Gothic"/>
      </rPr>
      <t xml:space="preserve">) to calculate the difference between the initial value of the shuttle bus and its depreciation during the first month of use. In the DB function, use absolute references for the cost, salvage, and life arguments, which are listed in the range B3:B5. Use a relative reference for the period argument (cell </t>
    </r>
    <r>
      <rPr>
        <b/>
        <sz val="11"/>
        <color rgb="FF000000"/>
        <rFont val="Century Gothic"/>
      </rPr>
      <t xml:space="preserve">D4</t>
    </r>
    <r>
      <rPr>
        <sz val="11"/>
        <color rgb="FF000000"/>
        <rFont val="Century Gothic"/>
      </rPr>
      <t xml:space="preserve">). Fill the range E5:E39 with the formula in cell E4, filling without formatting, to calculate the depreciated value for months 2–36.</t>
    </r>
  </si>
  <si>
    <t>8/8</t>
  </si>
  <si>
    <t>Create a formula using a function.</t>
  </si>
  <si>
    <t>Copy a formula into a range.</t>
  </si>
  <si>
    <t>8.</t>
  </si>
  <si>
    <r>
      <rPr>
        <sz val="11"/>
        <color rgb="FF000000"/>
        <rFont val="Century Gothic"/>
      </rPr>
      <t xml:space="preserve">Elena is ready to calculate the net present value of buying the shuttle bus. If it is greater than the cost of the net present value of leasing, cell B22 displays the recommendation "BUY"; otherwise, cell B22 displays the recommendation "LEASE". Elena has already calculated the initial investment amount (cell F3) as the current price, plus the cost of a service contract, plus the tax on the sale. In cell B20, enter a formula that adds the initial investment amount of buying the shuttle bus (cell </t>
    </r>
    <r>
      <rPr>
        <b/>
        <sz val="11"/>
        <color rgb="FF000000"/>
        <rFont val="Century Gothic"/>
      </rPr>
      <t xml:space="preserve">F3</t>
    </r>
    <r>
      <rPr>
        <sz val="11"/>
        <color rgb="FF000000"/>
        <rFont val="Century Gothic"/>
      </rPr>
      <t xml:space="preserve">) to the result of the </t>
    </r>
    <r>
      <rPr>
        <b/>
        <sz val="11"/>
        <color rgb="FF000000"/>
        <rFont val="Century Gothic"/>
      </rPr>
      <t xml:space="preserve">NPV</t>
    </r>
    <r>
      <rPr>
        <sz val="11"/>
        <color rgb="FF000000"/>
        <rFont val="Century Gothic"/>
      </rPr>
      <t xml:space="preserve"> function. In the NPV function, use the monthly discount rate (cell </t>
    </r>
    <r>
      <rPr>
        <b/>
        <sz val="11"/>
        <color rgb="FF000000"/>
        <rFont val="Century Gothic"/>
      </rPr>
      <t xml:space="preserve">B19</t>
    </r>
    <r>
      <rPr>
        <sz val="11"/>
        <color rgb="FF000000"/>
        <rFont val="Century Gothic"/>
      </rPr>
      <t xml:space="preserve">) as the rate of return and the Buy Scenario values for months 1–36 and the ending value (range F4:F40) as the cash flows for owning and using the shuttle bus.</t>
    </r>
  </si>
  <si>
    <t>8/8</t>
  </si>
  <si>
    <t>Create a formula using a function.</t>
  </si>
  <si>
    <t>9.</t>
  </si>
  <si>
    <r>
      <rPr>
        <sz val="11"/>
        <color rgb="FF000000"/>
        <rFont val="Century Gothic"/>
      </rPr>
      <t xml:space="preserve">Next, calculate the net present value of leasing the shuttle bus. Elena has already entered the security deposit amount (cell G3) as the initial investment for leasing and the monthly payments in the range G4:G39. In cell B21, enter a formula that adds the security deposit amount (cell </t>
    </r>
    <r>
      <rPr>
        <b/>
        <sz val="11"/>
        <color rgb="FF000000"/>
        <rFont val="Century Gothic"/>
      </rPr>
      <t xml:space="preserve">G3</t>
    </r>
    <r>
      <rPr>
        <sz val="11"/>
        <color rgb="FF000000"/>
        <rFont val="Century Gothic"/>
      </rPr>
      <t xml:space="preserve">) to the result of the </t>
    </r>
    <r>
      <rPr>
        <b/>
        <sz val="11"/>
        <color rgb="FF000000"/>
        <rFont val="Century Gothic"/>
      </rPr>
      <t xml:space="preserve">NPV</t>
    </r>
    <r>
      <rPr>
        <sz val="11"/>
        <color rgb="FF000000"/>
        <rFont val="Century Gothic"/>
      </rPr>
      <t xml:space="preserve"> function. In the NPV function, use the monthly discount rate (cell </t>
    </r>
    <r>
      <rPr>
        <b/>
        <sz val="11"/>
        <color rgb="FF000000"/>
        <rFont val="Century Gothic"/>
      </rPr>
      <t xml:space="preserve">B19</t>
    </r>
    <r>
      <rPr>
        <sz val="11"/>
        <color rgb="FF000000"/>
        <rFont val="Century Gothic"/>
      </rPr>
      <t xml:space="preserve">) as the rate of return and the Lease Scenario values for months 1–36 and the ending value (range G4:G40) as the cash flows for leasing the shuttle bus.</t>
    </r>
  </si>
  <si>
    <t>8/8</t>
  </si>
  <si>
    <t>Create a formula using a function.</t>
  </si>
  <si>
    <t>10.</t>
  </si>
  <si>
    <r>
      <rPr>
        <sz val="11"/>
        <color rgb="FF000000"/>
        <rFont val="Century Gothic"/>
      </rPr>
      <t xml:space="preserve">Elena also needs to compare straight-line depreciation amounts with declining balance depreciation amounts to determine which method is more favorable to the company's finances. Go to the </t>
    </r>
    <r>
      <rPr>
        <i/>
        <sz val="11"/>
        <color rgb="FF000000"/>
        <rFont val="Century Gothic"/>
      </rPr>
      <t xml:space="preserve">Depreciation</t>
    </r>
    <r>
      <rPr>
        <sz val="11"/>
        <color rgb="FF000000"/>
        <rFont val="Century Gothic"/>
      </rPr>
      <t xml:space="preserve"> worksheet. In cell B9, enter a formula using the </t>
    </r>
    <r>
      <rPr>
        <b/>
        <sz val="11"/>
        <color rgb="FF000000"/>
        <rFont val="Century Gothic"/>
      </rPr>
      <t xml:space="preserve">SLN</t>
    </r>
    <r>
      <rPr>
        <sz val="11"/>
        <color rgb="FF000000"/>
        <rFont val="Century Gothic"/>
      </rPr>
      <t xml:space="preserve"> function to calculate the straight-line depreciation for the new shuttle service during its first year of operation. Use absolute references for the cost, salvage, and life arguments, which are stored in the range B3:B5. Fill the range C9:F9 with the formula in cell B9 to calculate the annual and cumulative straight-line depreciation in Years 2–5.</t>
    </r>
  </si>
  <si>
    <t>8/8</t>
  </si>
  <si>
    <t>Create a formula using a function.</t>
  </si>
  <si>
    <t>Copy a formula into a range.</t>
  </si>
  <si>
    <t>11.</t>
  </si>
  <si>
    <r>
      <rPr>
        <sz val="11"/>
        <color rgb="FF000000"/>
        <rFont val="Century Gothic"/>
      </rPr>
      <t xml:space="preserve">In cell B15, enter a formula using the </t>
    </r>
    <r>
      <rPr>
        <b/>
        <sz val="11"/>
        <color rgb="FF000000"/>
        <rFont val="Century Gothic"/>
      </rPr>
      <t xml:space="preserve">DB</t>
    </r>
    <r>
      <rPr>
        <sz val="11"/>
        <color rgb="FF000000"/>
        <rFont val="Century Gothic"/>
      </rPr>
      <t xml:space="preserve"> function to calculate the declining balance depreciation for the new shuttle service during its first year of operation. Use Year 1 (cell </t>
    </r>
    <r>
      <rPr>
        <b/>
        <sz val="11"/>
        <color rgb="FF000000"/>
        <rFont val="Century Gothic"/>
      </rPr>
      <t xml:space="preserve">B14</t>
    </r>
    <r>
      <rPr>
        <sz val="11"/>
        <color rgb="FF000000"/>
        <rFont val="Century Gothic"/>
      </rPr>
      <t xml:space="preserve">) as the current period. Use absolute references only for the cost, salvage, and life arguments. Fill the range C15:F15 with the formula in cell B15 to calculate the annual and cumulative declining balance depreciation in Years 2–5.</t>
    </r>
  </si>
  <si>
    <t>8/8</t>
  </si>
  <si>
    <t>Create a formula using a function.</t>
  </si>
  <si>
    <t>Copy a formula into a range.</t>
  </si>
  <si>
    <t>12.</t>
  </si>
  <si>
    <r>
      <rPr>
        <sz val="11"/>
        <color rgb="FF000000"/>
        <rFont val="Century Gothic"/>
      </rPr>
      <t xml:space="preserve">Go to the </t>
    </r>
    <r>
      <rPr>
        <i/>
        <sz val="11"/>
        <color rgb="FF000000"/>
        <rFont val="Century Gothic"/>
      </rPr>
      <t xml:space="preserve">Profit &amp; Loss</t>
    </r>
    <r>
      <rPr>
        <sz val="11"/>
        <color rgb="FF000000"/>
        <rFont val="Century Gothic"/>
      </rPr>
      <t xml:space="preserve"> worksheet. Elena has entered most of the income and expense data on the worksheet. She estimates revenue will be $825,000 in Year 1 and $1,400,000 in Year 5 of the shuttle service. She needs to calculate revenue for Years 2–4. Revenue should increase at a constant amount from year to year. Project the revenue for Years 2–4 (cells C7:E7) using a Linear Trend interpolation.</t>
    </r>
  </si>
  <si>
    <t>8/8</t>
  </si>
  <si>
    <t>Fill a range using a trend.</t>
  </si>
  <si>
    <t>13.</t>
  </si>
  <si>
    <r>
      <rPr>
        <sz val="11"/>
        <color rgb="FF000000"/>
        <rFont val="Century Gothic"/>
      </rPr>
      <t xml:space="preserve">Elena also needs to calculate expenses for payroll and rent for Years 2–5. She knows the starting amount for each expense, and estimates the rent in Year 5 will be $64,000. She expects the payroll expenses to increase by at least 6 percent per year and the rent to increase by a constant rate. Project the expenses for Payroll in Years 2–5 (cells C13:F13) using a Growth Trend extrapolation. Use 1.06 (a 6 percent increase) as the step value. Project the expenses for Rent in Years 2–4 (cells C14:E14) using a Growth Trend interpolation. </t>
    </r>
  </si>
  <si>
    <t>8/8</t>
  </si>
  <si>
    <t>Fill a range using a trend.</t>
  </si>
  <si>
    <t>Fill a range using a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</si>
</sst>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000"/>
    <numFmt numFmtId="167" formatCode="0.0%"/>
  </numFmts>
  <fonts count="36" x14ac:knownFonts="1">
    <font>
      <sz val="11"/>
      <color theme="1"/>
      <name val="Gill Sans MT"/>
      <family val="2"/>
      <scheme val="minor"/>
    </font>
    <font>
      <sz val="11"/>
      <color theme="1"/>
      <name val="Gill Sans MT"/>
      <family val="2"/>
      <scheme val="minor"/>
    </font>
    <font>
      <sz val="18"/>
      <color theme="3"/>
      <name val="Impact"/>
      <family val="2"/>
      <scheme val="major"/>
    </font>
    <font>
      <b/>
      <sz val="13"/>
      <color theme="3"/>
      <name val="Gill Sans MT"/>
      <family val="2"/>
      <scheme val="minor"/>
    </font>
    <font>
      <b/>
      <sz val="11"/>
      <color theme="3"/>
      <name val="Gill Sans MT"/>
      <family val="2"/>
      <scheme val="minor"/>
    </font>
    <font>
      <sz val="11"/>
      <color rgb="FFFF0000"/>
      <name val="Gill Sans MT"/>
      <family val="2"/>
      <scheme val="minor"/>
    </font>
    <font>
      <b/>
      <sz val="11"/>
      <color theme="1"/>
      <name val="Gill Sans MT"/>
      <family val="2"/>
      <scheme val="minor"/>
    </font>
    <font>
      <sz val="11"/>
      <name val="Gill Sans MT"/>
      <family val="2"/>
      <scheme val="minor"/>
    </font>
    <font>
      <sz val="11"/>
      <color theme="9" tint="-0.249977111117893"/>
      <name val="Gill Sans MT"/>
      <family val="2"/>
      <scheme val="minor"/>
    </font>
    <font>
      <sz val="18"/>
      <color theme="9" tint="-0.249977111117893"/>
      <name val="Impact"/>
      <family val="2"/>
      <scheme val="major"/>
    </font>
    <font>
      <sz val="11"/>
      <color theme="5" tint="-0.249977111117893"/>
      <name val="Gill Sans MT"/>
      <family val="2"/>
      <scheme val="minor"/>
    </font>
    <font>
      <b/>
      <sz val="15"/>
      <color theme="3"/>
      <name val="Gill Sans MT"/>
      <family val="2"/>
      <scheme val="minor"/>
    </font>
    <font>
      <sz val="11"/>
      <color rgb="FF3F3F76"/>
      <name val="Gill Sans MT"/>
      <family val="2"/>
      <scheme val="minor"/>
    </font>
    <font>
      <b/>
      <sz val="11"/>
      <color rgb="FFFA7D00"/>
      <name val="Gill Sans MT"/>
      <family val="2"/>
      <scheme val="minor"/>
    </font>
    <font>
      <sz val="10"/>
      <name val="Arial"/>
      <family val="2"/>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b/>
      <sz val="15"/>
      <color theme="5" tint="-0.249977111117893"/>
      <name val="Gill Sans MT"/>
      <family val="2"/>
      <scheme val="minor"/>
    </font>
    <font>
      <b/>
      <sz val="11"/>
      <color theme="5" tint="-0.249977111117893"/>
      <name val="Gill Sans MT"/>
      <family val="2"/>
      <scheme val="minor"/>
    </font>
    <font>
      <b/>
      <sz val="12"/>
      <color theme="5" tint="-0.249977111117893"/>
      <name val="Gill Sans MT"/>
      <family val="2"/>
      <scheme val="minor"/>
    </font>
    <font>
      <sz val="11"/>
      <color theme="4" tint="-0.249977111117893"/>
      <name val="Gill Sans MT"/>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6">
    <fill>
      <patternFill patternType="none"/>
    </fill>
    <fill>
      <patternFill patternType="gray125"/>
    </fill>
    <fill>
      <patternFill patternType="solid">
        <fgColor theme="6" tint="0.79998168889431442"/>
        <bgColor indexed="65"/>
      </patternFill>
    </fill>
    <fill>
      <patternFill patternType="solid">
        <fgColor theme="9" tint="0.59999389629810485"/>
        <bgColor indexed="65"/>
      </patternFill>
    </fill>
    <fill>
      <patternFill patternType="solid">
        <fgColor theme="2"/>
        <bgColor indexed="64"/>
      </patternFill>
    </fill>
    <fill>
      <patternFill patternType="solid">
        <fgColor rgb="FFFFCC99"/>
      </patternFill>
    </fill>
    <fill>
      <patternFill patternType="solid">
        <fgColor rgb="FFF2F2F2"/>
      </patternFill>
    </fill>
    <fill>
      <patternFill patternType="solid">
        <fgColor theme="5" tint="0.79998168889431442"/>
        <bgColor indexed="65"/>
      </patternFill>
    </fill>
    <fill>
      <patternFill patternType="solid">
        <fgColor theme="4" tint="0.79998168889431442"/>
        <bgColor indexed="64"/>
      </patternFill>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theme="5" tint="0.79998168889431442"/>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56">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medium">
        <color theme="4" tint="0.39997558519241921"/>
      </top>
      <bottom style="medium">
        <color theme="4" tint="0.39994506668294322"/>
      </bottom>
      <diagonal/>
    </border>
    <border>
      <left/>
      <right/>
      <top/>
      <bottom style="medium">
        <color theme="4"/>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style="thin">
        <color theme="4" tint="0.39994506668294322"/>
      </top>
      <bottom style="thin">
        <color theme="4" tint="0.39994506668294322"/>
      </bottom>
      <diagonal/>
    </border>
    <border>
      <left/>
      <right/>
      <top style="thin">
        <color theme="4" tint="0.39991454817346722"/>
      </top>
      <bottom style="thin">
        <color theme="4" tint="0.39994506668294322"/>
      </bottom>
      <diagonal/>
    </border>
    <border>
      <left/>
      <right/>
      <top style="thin">
        <color theme="4" tint="0.39994506668294322"/>
      </top>
      <bottom style="double">
        <color theme="4" tint="0.39991454817346722"/>
      </bottom>
      <diagonal/>
    </border>
    <border>
      <left/>
      <right/>
      <top style="thick">
        <color theme="4"/>
      </top>
      <bottom/>
      <diagonal/>
    </border>
    <border>
      <left/>
      <right/>
      <top style="thin">
        <color theme="4" tint="0.39994506668294322"/>
      </top>
      <bottom/>
      <diagonal/>
    </border>
    <border>
      <left/>
      <right/>
      <top style="thick">
        <color theme="4" tint="0.499984740745262"/>
      </top>
      <bottom/>
      <diagonal/>
    </border>
    <border>
      <left/>
      <right/>
      <top/>
      <bottom style="medium">
        <color theme="4" tint="0.39994506668294322"/>
      </bottom>
      <diagonal/>
    </border>
    <border>
      <left/>
      <right/>
      <top style="medium">
        <color theme="4" tint="0.39994506668294322"/>
      </top>
      <bottom style="medium">
        <color theme="4" tint="0.39994506668294322"/>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style="thin">
        <color theme="4" tint="0.39994506668294322"/>
      </right>
      <top style="thin">
        <color theme="4" tint="0.39994506668294322"/>
      </top>
      <bottom style="thin">
        <color theme="4" tint="0.39991454817346722"/>
      </bottom>
      <diagonal/>
    </border>
    <border>
      <left style="thin">
        <color theme="4" tint="0.39994506668294322"/>
      </left>
      <right style="thin">
        <color theme="4" tint="0.39994506668294322"/>
      </right>
      <top style="thin">
        <color theme="4" tint="0.39991454817346722"/>
      </top>
      <bottom style="thin">
        <color theme="4" tint="0.39991454817346722"/>
      </bottom>
      <diagonal/>
    </border>
    <border>
      <left style="thin">
        <color theme="4" tint="0.39994506668294322"/>
      </left>
      <right style="thin">
        <color theme="4" tint="0.39994506668294322"/>
      </right>
      <top/>
      <bottom/>
      <diagonal/>
    </border>
    <border>
      <left style="thin">
        <color theme="4" tint="0.39994506668294322"/>
      </left>
      <right style="thin">
        <color theme="4" tint="0.39994506668294322"/>
      </right>
      <top style="thin">
        <color theme="4" tint="0.39991454817346722"/>
      </top>
      <bottom/>
      <diagonal/>
    </border>
    <border>
      <left style="thin">
        <color theme="4" tint="0.39994506668294322"/>
      </left>
      <right style="thin">
        <color theme="4" tint="0.39994506668294322"/>
      </right>
      <top/>
      <bottom style="thin">
        <color theme="4" tint="0.39994506668294322"/>
      </bottom>
      <diagonal/>
    </border>
    <border>
      <left/>
      <right/>
      <top style="medium">
        <color theme="4" tint="0.39994506668294322"/>
      </top>
      <bottom style="thin">
        <color theme="4" tint="0.39991454817346722"/>
      </bottom>
      <diagonal/>
    </border>
    <border>
      <left/>
      <right/>
      <top style="thin">
        <color theme="4" tint="0.39991454817346722"/>
      </top>
      <bottom style="thin">
        <color theme="4" tint="0.39991454817346722"/>
      </bottom>
      <diagonal/>
    </border>
    <border>
      <left/>
      <right/>
      <top style="medium">
        <color theme="4"/>
      </top>
      <bottom style="thin">
        <color theme="4" tint="0.39994506668294322"/>
      </bottom>
      <diagonal/>
    </border>
    <border>
      <left/>
      <right/>
      <top style="thin">
        <color theme="4" tint="0.39994506668294322"/>
      </top>
      <bottom style="double">
        <color theme="4" tint="0.39994506668294322"/>
      </bottom>
      <diagonal/>
    </border>
    <border>
      <left style="thin">
        <color theme="4" tint="0.39994506668294322"/>
      </left>
      <right/>
      <top style="medium">
        <color theme="4"/>
      </top>
      <bottom/>
      <diagonal/>
    </border>
    <border>
      <left/>
      <right style="thin">
        <color theme="4" tint="0.39994506668294322"/>
      </right>
      <top style="medium">
        <color theme="4"/>
      </top>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style="thin">
        <color theme="4" tint="0.39994506668294322"/>
      </right>
      <top/>
      <bottom style="thin">
        <color theme="4" tint="0.39994506668294322"/>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bottom/>
      <diagonal/>
    </border>
    <border>
      <left/>
      <right style="thin">
        <color theme="4" tint="0.39991454817346722"/>
      </right>
      <top/>
      <bottom/>
      <diagonal/>
    </border>
    <border>
      <left style="thin">
        <color theme="4" tint="0.39991454817346722"/>
      </left>
      <right/>
      <top style="thin">
        <color theme="4" tint="0.39994506668294322"/>
      </top>
      <bottom style="double">
        <color theme="4" tint="0.39994506668294322"/>
      </bottom>
      <diagonal/>
    </border>
    <border>
      <left/>
      <right style="thin">
        <color theme="4" tint="0.39991454817346722"/>
      </right>
      <top style="thin">
        <color theme="4" tint="0.39994506668294322"/>
      </top>
      <bottom style="double">
        <color theme="4" tint="0.39994506668294322"/>
      </bottom>
      <diagonal/>
    </border>
    <border>
      <left style="thin">
        <color theme="4" tint="0.39991454817346722"/>
      </left>
      <right/>
      <top/>
      <bottom style="double">
        <color theme="4" tint="0.39994506668294322"/>
      </bottom>
      <diagonal/>
    </border>
    <border>
      <left/>
      <right/>
      <top/>
      <bottom style="double">
        <color theme="4" tint="0.39994506668294322"/>
      </bottom>
      <diagonal/>
    </border>
    <border>
      <left/>
      <right style="thin">
        <color theme="4" tint="0.39991454817346722"/>
      </right>
      <top/>
      <bottom style="double">
        <color theme="4" tint="0.39994506668294322"/>
      </bottom>
      <diagonal/>
    </border>
    <border>
      <left style="thin">
        <color theme="4" tint="0.39991454817346722"/>
      </left>
      <right/>
      <top/>
      <bottom style="thin">
        <color theme="4" tint="0.39988402966399123"/>
      </bottom>
      <diagonal/>
    </border>
    <border>
      <left/>
      <right/>
      <top/>
      <bottom style="thin">
        <color theme="4" tint="0.39988402966399123"/>
      </bottom>
      <diagonal/>
    </border>
    <border>
      <left/>
      <right style="thin">
        <color theme="4" tint="0.39991454817346722"/>
      </right>
      <top/>
      <bottom style="thin">
        <color theme="4" tint="0.39988402966399123"/>
      </bottom>
      <diagonal/>
    </border>
    <border>
      <left style="thin">
        <color theme="4" tint="0.39994506668294322"/>
      </left>
      <right/>
      <top style="thin">
        <color theme="4" tint="0.39994506668294322"/>
      </top>
      <bottom/>
      <diagonal/>
    </border>
    <border>
      <left/>
      <right style="thin">
        <color theme="4" tint="0.39994506668294322"/>
      </right>
      <top style="thin">
        <color theme="4" tint="0.39994506668294322"/>
      </top>
      <bottom/>
      <diagonal/>
    </border>
    <border>
      <left/>
      <right/>
      <top style="medium">
        <color theme="4" tint="0.39994506668294322"/>
      </top>
      <bottom/>
      <diagonal/>
    </border>
    <border>
      <left/>
      <right/>
      <top/>
      <bottom style="thick">
        <color rgb="FF93A5B2"/>
      </bottom>
      <diagonal/>
    </border>
    <border>
      <left/>
      <right/>
      <top style="thick">
        <color rgb="FF93A5B2"/>
      </top>
      <bottom/>
      <diagonal/>
    </border>
  </borders>
  <cellStyleXfs count="1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6" fillId="0" borderId="3"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1" fillId="0" borderId="4" applyNumberFormat="0" applyFill="0" applyAlignment="0" applyProtection="0"/>
    <xf numFmtId="0" fontId="12" fillId="5" borderId="5" applyNumberFormat="0" applyAlignment="0" applyProtection="0"/>
    <xf numFmtId="0" fontId="13" fillId="6" borderId="5" applyNumberFormat="0" applyAlignment="0" applyProtection="0"/>
    <xf numFmtId="0" fontId="1" fillId="7" borderId="0" applyNumberFormat="0" applyBorder="0" applyAlignment="0" applyProtection="0"/>
    <xf numFmtId="0" fontId="14" fillId="0" borderId="0"/>
    <xf numFmtId="0" fontId="1" fillId="0" borderId="0"/>
    <xf numFmtId="0" fontId="18" fillId="10" borderId="0">
      <alignment vertical="top" wrapText="1"/>
    </xf>
    <xf numFmtId="0" fontId="20" fillId="10" borderId="0">
      <alignment vertical="top" wrapText="1"/>
    </xf>
  </cellStyleXfs>
  <cellXfs count="178">
    <xf numFmtId="0" fontId="0" fillId="0" borderId="0" xfId="0"/>
    <xf numFmtId="0" fontId="8" fillId="0" borderId="0" xfId="0" applyFont="1" applyFill="1" applyBorder="1" applyAlignment="1"/>
    <xf numFmtId="0" fontId="9" fillId="0" borderId="0" xfId="4" applyFont="1" applyFill="1" applyBorder="1" applyAlignment="1"/>
    <xf numFmtId="0" fontId="0" fillId="0" borderId="0" xfId="0" applyFont="1" applyAlignment="1"/>
    <xf numFmtId="164" fontId="0" fillId="0" borderId="0" xfId="1" applyNumberFormat="1" applyFont="1" applyAlignment="1"/>
    <xf numFmtId="164" fontId="0" fillId="0" borderId="0" xfId="1" applyNumberFormat="1" applyFont="1" applyBorder="1" applyAlignment="1"/>
    <xf numFmtId="0" fontId="0" fillId="0" borderId="0" xfId="0" applyFont="1" applyFill="1" applyAlignment="1"/>
    <xf numFmtId="164" fontId="0" fillId="0" borderId="0" xfId="1" applyNumberFormat="1" applyFont="1" applyFill="1" applyAlignment="1"/>
    <xf numFmtId="6" fontId="0" fillId="0" borderId="0" xfId="0" applyNumberFormat="1" applyFont="1" applyFill="1" applyAlignment="1"/>
    <xf numFmtId="0" fontId="0" fillId="0" borderId="0" xfId="0" applyFont="1" applyFill="1" applyBorder="1" applyAlignment="1"/>
    <xf numFmtId="164" fontId="5" fillId="0" borderId="0" xfId="1" applyNumberFormat="1" applyFont="1" applyFill="1" applyBorder="1" applyAlignment="1"/>
    <xf numFmtId="0" fontId="1" fillId="0" borderId="3" xfId="8" applyFont="1" applyAlignment="1"/>
    <xf numFmtId="165" fontId="1" fillId="0" borderId="3" xfId="8" applyNumberFormat="1" applyFont="1" applyAlignment="1"/>
    <xf numFmtId="0" fontId="1" fillId="0" borderId="0" xfId="0" applyFont="1" applyAlignment="1"/>
    <xf numFmtId="164" fontId="1" fillId="0" borderId="0" xfId="1" applyNumberFormat="1" applyFont="1" applyFill="1" applyBorder="1" applyAlignment="1"/>
    <xf numFmtId="6" fontId="0" fillId="0" borderId="0" xfId="0" applyNumberFormat="1" applyFont="1" applyFill="1" applyBorder="1" applyAlignment="1"/>
    <xf numFmtId="0" fontId="0" fillId="0" borderId="0" xfId="0" applyFont="1" applyBorder="1" applyAlignment="1"/>
    <xf numFmtId="164" fontId="1" fillId="0" borderId="0" xfId="1" applyNumberFormat="1" applyFont="1" applyBorder="1" applyAlignment="1"/>
    <xf numFmtId="164" fontId="0" fillId="0" borderId="0" xfId="1" applyNumberFormat="1" applyFont="1" applyFill="1" applyBorder="1"/>
    <xf numFmtId="164" fontId="0" fillId="0" borderId="0" xfId="1" applyNumberFormat="1" applyFont="1"/>
    <xf numFmtId="0" fontId="0" fillId="0" borderId="0" xfId="0" applyBorder="1"/>
    <xf numFmtId="0" fontId="7" fillId="0" borderId="0" xfId="6" applyFont="1" applyBorder="1" applyAlignment="1">
      <alignment horizontal="center"/>
    </xf>
    <xf numFmtId="0" fontId="0" fillId="0" borderId="0" xfId="0" applyFill="1" applyBorder="1"/>
    <xf numFmtId="166" fontId="0" fillId="0" borderId="0" xfId="0" applyNumberFormat="1"/>
    <xf numFmtId="165" fontId="0" fillId="8" borderId="6" xfId="2" applyNumberFormat="1" applyFont="1" applyFill="1" applyBorder="1"/>
    <xf numFmtId="0" fontId="3" fillId="0" borderId="1" xfId="5" applyAlignment="1">
      <alignment horizontal="left"/>
    </xf>
    <xf numFmtId="0" fontId="0" fillId="0" borderId="7" xfId="0" applyBorder="1"/>
    <xf numFmtId="164" fontId="0" fillId="8" borderId="6" xfId="1" applyNumberFormat="1" applyFont="1" applyFill="1" applyBorder="1" applyAlignment="1">
      <alignment horizontal="center" vertical="center" wrapText="1"/>
    </xf>
    <xf numFmtId="0" fontId="15" fillId="9" borderId="8" xfId="15" applyFont="1" applyFill="1" applyBorder="1" applyAlignment="1">
      <alignment vertical="center"/>
    </xf>
    <xf numFmtId="0" fontId="17" fillId="9" borderId="9" xfId="15" applyFont="1" applyFill="1" applyBorder="1" applyAlignment="1">
      <alignment horizontal="left"/>
    </xf>
    <xf numFmtId="0" fontId="14" fillId="0" borderId="0" xfId="15" applyFill="1"/>
    <xf numFmtId="0" fontId="17" fillId="0" borderId="0" xfId="15" applyFont="1" applyFill="1" applyBorder="1" applyAlignment="1">
      <alignment vertical="center"/>
    </xf>
    <xf numFmtId="0" fontId="1" fillId="0" borderId="0" xfId="16"/>
    <xf numFmtId="0" fontId="17" fillId="10" borderId="10" xfId="15" applyFont="1" applyFill="1" applyBorder="1" applyAlignment="1">
      <alignment horizontal="left"/>
    </xf>
    <xf numFmtId="0" fontId="17" fillId="10" borderId="0" xfId="15" applyFont="1" applyFill="1" applyBorder="1" applyAlignment="1">
      <alignment horizontal="left"/>
    </xf>
    <xf numFmtId="0" fontId="18" fillId="10" borderId="0" xfId="17" applyBorder="1" applyAlignment="1">
      <alignment horizontal="left" vertical="top" wrapText="1"/>
    </xf>
    <xf numFmtId="0" fontId="19" fillId="10" borderId="10" xfId="15" applyFont="1" applyFill="1" applyBorder="1" applyAlignment="1">
      <alignment horizontal="left" wrapText="1"/>
    </xf>
    <xf numFmtId="0" fontId="14" fillId="0" borderId="0" xfId="15" applyFill="1" applyAlignment="1">
      <alignment wrapText="1"/>
    </xf>
    <xf numFmtId="0" fontId="21" fillId="10" borderId="0" xfId="18" applyFont="1" applyBorder="1" applyAlignment="1">
      <alignment horizontal="left" vertical="top" wrapText="1"/>
    </xf>
    <xf numFmtId="0" fontId="17" fillId="10" borderId="0" xfId="15" applyFont="1" applyFill="1" applyBorder="1" applyAlignment="1">
      <alignment horizontal="right"/>
    </xf>
    <xf numFmtId="0" fontId="22" fillId="11" borderId="11" xfId="15" applyFont="1" applyFill="1" applyBorder="1" applyAlignment="1">
      <alignment horizontal="left"/>
    </xf>
    <xf numFmtId="0" fontId="0" fillId="12" borderId="14" xfId="0" applyFont="1" applyFill="1" applyBorder="1" applyAlignment="1"/>
    <xf numFmtId="165" fontId="0" fillId="12" borderId="14" xfId="1" applyNumberFormat="1" applyFont="1" applyFill="1" applyBorder="1" applyAlignment="1"/>
    <xf numFmtId="164" fontId="1" fillId="0" borderId="0" xfId="10" applyNumberFormat="1" applyFill="1" applyBorder="1" applyAlignment="1"/>
    <xf numFmtId="0" fontId="0" fillId="12" borderId="15" xfId="0" applyFont="1" applyFill="1" applyBorder="1" applyAlignment="1"/>
    <xf numFmtId="165" fontId="0" fillId="12" borderId="15" xfId="1" applyNumberFormat="1" applyFont="1" applyFill="1" applyBorder="1" applyAlignment="1"/>
    <xf numFmtId="0" fontId="0" fillId="4" borderId="16" xfId="0" applyFont="1" applyFill="1" applyBorder="1" applyAlignment="1"/>
    <xf numFmtId="165" fontId="0" fillId="4" borderId="16" xfId="0" applyNumberFormat="1" applyFont="1" applyFill="1" applyBorder="1" applyAlignment="1"/>
    <xf numFmtId="164" fontId="0" fillId="0" borderId="0" xfId="1" applyNumberFormat="1" applyFont="1" applyFill="1" applyBorder="1" applyAlignment="1"/>
    <xf numFmtId="0" fontId="1" fillId="7" borderId="0" xfId="14" applyBorder="1" applyAlignment="1">
      <alignment horizontal="left" vertical="top" wrapText="1"/>
    </xf>
    <xf numFmtId="0" fontId="1" fillId="7" borderId="0" xfId="14" applyBorder="1" applyAlignment="1">
      <alignment horizontal="center"/>
    </xf>
    <xf numFmtId="10" fontId="10" fillId="0" borderId="0" xfId="3" applyNumberFormat="1" applyFont="1" applyFill="1" applyBorder="1" applyAlignment="1"/>
    <xf numFmtId="0" fontId="10" fillId="0" borderId="0" xfId="0" applyFont="1" applyFill="1" applyBorder="1" applyAlignment="1">
      <alignment horizontal="right"/>
    </xf>
    <xf numFmtId="0" fontId="1" fillId="7" borderId="20" xfId="14" applyBorder="1" applyAlignment="1">
      <alignment horizontal="left" vertical="top" wrapText="1"/>
    </xf>
    <xf numFmtId="165" fontId="7" fillId="0" borderId="19" xfId="12" applyNumberFormat="1" applyFont="1" applyFill="1" applyBorder="1"/>
    <xf numFmtId="165" fontId="7" fillId="0" borderId="0" xfId="2" applyNumberFormat="1" applyFont="1" applyFill="1" applyBorder="1"/>
    <xf numFmtId="164" fontId="7" fillId="0" borderId="0" xfId="1" applyNumberFormat="1" applyFont="1" applyFill="1" applyBorder="1"/>
    <xf numFmtId="165" fontId="7" fillId="0" borderId="19" xfId="2" applyNumberFormat="1" applyFont="1" applyFill="1" applyBorder="1"/>
    <xf numFmtId="10" fontId="7" fillId="0" borderId="0" xfId="12" applyNumberFormat="1" applyFont="1" applyFill="1" applyBorder="1"/>
    <xf numFmtId="165" fontId="7" fillId="0" borderId="0" xfId="13" applyNumberFormat="1" applyFont="1" applyFill="1" applyBorder="1"/>
    <xf numFmtId="167" fontId="7" fillId="0" borderId="0" xfId="12" applyNumberFormat="1" applyFont="1" applyFill="1" applyBorder="1"/>
    <xf numFmtId="0" fontId="1" fillId="7" borderId="6" xfId="14" applyBorder="1" applyAlignment="1">
      <alignment horizontal="center" vertical="center" wrapText="1"/>
    </xf>
    <xf numFmtId="165" fontId="1" fillId="7" borderId="6" xfId="14" applyNumberFormat="1" applyBorder="1" applyAlignment="1">
      <alignment horizontal="left" vertical="center" wrapText="1"/>
    </xf>
    <xf numFmtId="0" fontId="0" fillId="0" borderId="0" xfId="0" applyAlignment="1">
      <alignment vertical="center"/>
    </xf>
    <xf numFmtId="0" fontId="25" fillId="0" borderId="2" xfId="6" applyFont="1" applyAlignment="1">
      <alignment horizontal="center" vertical="center"/>
    </xf>
    <xf numFmtId="0" fontId="26" fillId="0" borderId="1" xfId="5" applyFont="1" applyAlignment="1">
      <alignment horizontal="left" vertical="center"/>
    </xf>
    <xf numFmtId="44" fontId="7" fillId="0" borderId="19" xfId="2" applyFont="1" applyFill="1" applyBorder="1"/>
    <xf numFmtId="10" fontId="7" fillId="0" borderId="19" xfId="12" applyNumberFormat="1" applyFont="1" applyFill="1" applyBorder="1"/>
    <xf numFmtId="10" fontId="7" fillId="0" borderId="0" xfId="13" applyNumberFormat="1" applyFont="1" applyFill="1" applyBorder="1"/>
    <xf numFmtId="44" fontId="7" fillId="0" borderId="0" xfId="13" applyNumberFormat="1" applyFont="1" applyFill="1" applyBorder="1"/>
    <xf numFmtId="0" fontId="27" fillId="0" borderId="0" xfId="13" applyFont="1" applyFill="1" applyBorder="1" applyAlignment="1">
      <alignment horizontal="center"/>
    </xf>
    <xf numFmtId="0" fontId="26" fillId="0" borderId="0" xfId="5" applyFont="1" applyBorder="1" applyAlignment="1">
      <alignment horizontal="left" vertical="center"/>
    </xf>
    <xf numFmtId="0" fontId="0" fillId="8" borderId="21" xfId="0" applyFill="1" applyBorder="1" applyAlignment="1">
      <alignment horizontal="center" vertical="center" wrapText="1"/>
    </xf>
    <xf numFmtId="0" fontId="7" fillId="0" borderId="0" xfId="7" applyFont="1" applyBorder="1" applyAlignment="1">
      <alignment horizontal="center"/>
    </xf>
    <xf numFmtId="0" fontId="1" fillId="7" borderId="23" xfId="14" applyBorder="1" applyAlignment="1">
      <alignment horizontal="center" vertical="center"/>
    </xf>
    <xf numFmtId="0" fontId="1" fillId="7" borderId="26" xfId="14" applyBorder="1" applyAlignment="1">
      <alignment horizontal="center" vertical="center"/>
    </xf>
    <xf numFmtId="0" fontId="0" fillId="0" borderId="27" xfId="0" applyBorder="1" applyAlignment="1">
      <alignment horizontal="right" indent="1"/>
    </xf>
    <xf numFmtId="0" fontId="7" fillId="0" borderId="23" xfId="9" applyFont="1" applyFill="1" applyBorder="1" applyAlignment="1">
      <alignment horizontal="right" indent="1"/>
    </xf>
    <xf numFmtId="6" fontId="0" fillId="0" borderId="23" xfId="0" applyNumberFormat="1" applyBorder="1"/>
    <xf numFmtId="0" fontId="7" fillId="0" borderId="24" xfId="9" applyFont="1" applyFill="1" applyBorder="1" applyAlignment="1">
      <alignment horizontal="right" indent="1"/>
    </xf>
    <xf numFmtId="6" fontId="0" fillId="0" borderId="24" xfId="0" applyNumberFormat="1" applyBorder="1"/>
    <xf numFmtId="6" fontId="1" fillId="7" borderId="23" xfId="14" applyNumberFormat="1" applyBorder="1"/>
    <xf numFmtId="6" fontId="1" fillId="7" borderId="24" xfId="14" applyNumberFormat="1" applyBorder="1"/>
    <xf numFmtId="6" fontId="1" fillId="7" borderId="27" xfId="14" applyNumberFormat="1" applyBorder="1"/>
    <xf numFmtId="165" fontId="0" fillId="0" borderId="28" xfId="1" applyNumberFormat="1" applyFont="1" applyBorder="1"/>
    <xf numFmtId="165" fontId="1" fillId="0" borderId="28" xfId="10" applyNumberFormat="1" applyFill="1" applyBorder="1"/>
    <xf numFmtId="0" fontId="1" fillId="7" borderId="29" xfId="14" applyBorder="1" applyAlignment="1">
      <alignment horizontal="left" vertical="top" wrapText="1"/>
    </xf>
    <xf numFmtId="44" fontId="0" fillId="0" borderId="29" xfId="0" applyNumberFormat="1" applyFont="1" applyBorder="1"/>
    <xf numFmtId="165" fontId="1" fillId="0" borderId="29" xfId="10" applyNumberFormat="1" applyFill="1" applyBorder="1"/>
    <xf numFmtId="164" fontId="0" fillId="0" borderId="29" xfId="1" applyNumberFormat="1" applyFont="1" applyBorder="1" applyAlignment="1"/>
    <xf numFmtId="43" fontId="1" fillId="0" borderId="29" xfId="10" applyNumberFormat="1" applyFill="1" applyBorder="1"/>
    <xf numFmtId="164" fontId="0" fillId="0" borderId="29" xfId="1" applyNumberFormat="1" applyFont="1" applyFill="1" applyBorder="1"/>
    <xf numFmtId="10" fontId="0" fillId="0" borderId="29" xfId="0" applyNumberFormat="1" applyFont="1" applyBorder="1"/>
    <xf numFmtId="10" fontId="1" fillId="0" borderId="29" xfId="3" applyNumberFormat="1" applyFont="1" applyBorder="1"/>
    <xf numFmtId="165" fontId="0" fillId="0" borderId="29" xfId="0" applyNumberFormat="1" applyFont="1" applyBorder="1"/>
    <xf numFmtId="0" fontId="0" fillId="7" borderId="30" xfId="14" applyFont="1" applyBorder="1" applyAlignment="1">
      <alignment horizontal="center" vertical="top" wrapText="1"/>
    </xf>
    <xf numFmtId="0" fontId="1" fillId="7" borderId="30" xfId="14" applyBorder="1" applyAlignment="1">
      <alignment horizontal="center" vertical="top" wrapText="1"/>
    </xf>
    <xf numFmtId="6" fontId="0" fillId="0" borderId="14" xfId="0" applyNumberFormat="1" applyFill="1" applyBorder="1"/>
    <xf numFmtId="10" fontId="0" fillId="0" borderId="14" xfId="0" applyNumberFormat="1" applyBorder="1"/>
    <xf numFmtId="0" fontId="0" fillId="0" borderId="14" xfId="0" applyBorder="1"/>
    <xf numFmtId="10" fontId="0" fillId="0" borderId="14" xfId="3" applyNumberFormat="1" applyFont="1" applyBorder="1"/>
    <xf numFmtId="6" fontId="7" fillId="0" borderId="14" xfId="0" applyNumberFormat="1" applyFont="1" applyFill="1" applyBorder="1"/>
    <xf numFmtId="165" fontId="1" fillId="7" borderId="6" xfId="14" applyNumberFormat="1" applyBorder="1" applyAlignment="1">
      <alignment horizontal="left" vertical="center"/>
    </xf>
    <xf numFmtId="165" fontId="1" fillId="7" borderId="6" xfId="14" applyNumberFormat="1" applyBorder="1" applyAlignment="1">
      <alignment vertical="center"/>
    </xf>
    <xf numFmtId="165" fontId="1" fillId="0" borderId="0" xfId="1" applyNumberFormat="1" applyFont="1" applyFill="1" applyBorder="1" applyAlignment="1">
      <alignment vertical="center"/>
    </xf>
    <xf numFmtId="164" fontId="1" fillId="0" borderId="0" xfId="1" applyNumberFormat="1" applyFont="1" applyFill="1" applyBorder="1" applyAlignment="1">
      <alignment vertical="center"/>
    </xf>
    <xf numFmtId="164" fontId="1" fillId="4" borderId="31" xfId="8" applyNumberFormat="1" applyFont="1" applyFill="1" applyBorder="1" applyAlignment="1">
      <alignment vertical="center"/>
    </xf>
    <xf numFmtId="0" fontId="7" fillId="0" borderId="32" xfId="0" applyFont="1" applyFill="1" applyBorder="1" applyAlignment="1">
      <alignment horizontal="left" indent="1"/>
    </xf>
    <xf numFmtId="9" fontId="1" fillId="7" borderId="33" xfId="14" applyNumberFormat="1" applyBorder="1" applyAlignment="1">
      <alignment horizontal="center"/>
    </xf>
    <xf numFmtId="0" fontId="7" fillId="0" borderId="34" xfId="0" applyFont="1" applyFill="1" applyBorder="1" applyAlignment="1">
      <alignment horizontal="left" indent="1"/>
    </xf>
    <xf numFmtId="10" fontId="1" fillId="7" borderId="35" xfId="14" applyNumberFormat="1" applyBorder="1" applyAlignment="1">
      <alignment horizontal="center"/>
    </xf>
    <xf numFmtId="0" fontId="7" fillId="0" borderId="36" xfId="0" applyFont="1" applyFill="1" applyBorder="1" applyAlignment="1">
      <alignment horizontal="left" indent="1"/>
    </xf>
    <xf numFmtId="9" fontId="1" fillId="7" borderId="37" xfId="14" applyNumberFormat="1" applyBorder="1" applyAlignment="1">
      <alignment horizontal="center"/>
    </xf>
    <xf numFmtId="0" fontId="26" fillId="0" borderId="38" xfId="5" applyFont="1" applyBorder="1" applyAlignment="1">
      <alignment horizontal="left" vertical="center"/>
    </xf>
    <xf numFmtId="0" fontId="1" fillId="7" borderId="39" xfId="14" applyBorder="1" applyAlignment="1">
      <alignment horizontal="center"/>
    </xf>
    <xf numFmtId="0" fontId="1" fillId="7" borderId="40" xfId="14" applyBorder="1" applyAlignment="1">
      <alignment horizontal="center"/>
    </xf>
    <xf numFmtId="0" fontId="0" fillId="0" borderId="41" xfId="0" applyFont="1" applyFill="1" applyBorder="1" applyAlignment="1">
      <alignment vertical="center"/>
    </xf>
    <xf numFmtId="165" fontId="1" fillId="0" borderId="42" xfId="1" applyNumberFormat="1" applyFont="1" applyFill="1" applyBorder="1" applyAlignment="1">
      <alignment vertical="center"/>
    </xf>
    <xf numFmtId="164" fontId="1" fillId="0" borderId="42" xfId="1" applyNumberFormat="1" applyFont="1" applyFill="1" applyBorder="1" applyAlignment="1">
      <alignment vertical="center"/>
    </xf>
    <xf numFmtId="0" fontId="0" fillId="4" borderId="43" xfId="8" applyFont="1" applyFill="1" applyBorder="1" applyAlignment="1">
      <alignment vertical="center"/>
    </xf>
    <xf numFmtId="164" fontId="1" fillId="4" borderId="44" xfId="8" applyNumberFormat="1" applyFont="1" applyFill="1" applyBorder="1" applyAlignment="1">
      <alignment vertical="center"/>
    </xf>
    <xf numFmtId="0" fontId="0" fillId="0" borderId="41" xfId="0" applyFont="1" applyFill="1" applyBorder="1" applyAlignment="1">
      <alignment vertical="center" wrapText="1"/>
    </xf>
    <xf numFmtId="0" fontId="0" fillId="4" borderId="43" xfId="0" applyFont="1" applyFill="1" applyBorder="1" applyAlignment="1">
      <alignment vertical="center"/>
    </xf>
    <xf numFmtId="164" fontId="1" fillId="4" borderId="31" xfId="1" applyNumberFormat="1" applyFont="1" applyFill="1" applyBorder="1" applyAlignment="1">
      <alignment vertical="center"/>
    </xf>
    <xf numFmtId="164" fontId="1" fillId="4" borderId="44" xfId="1" applyNumberFormat="1" applyFont="1" applyFill="1" applyBorder="1" applyAlignment="1">
      <alignment vertical="center"/>
    </xf>
    <xf numFmtId="0" fontId="0" fillId="4" borderId="45" xfId="0" applyFont="1" applyFill="1" applyBorder="1" applyAlignment="1"/>
    <xf numFmtId="164" fontId="1" fillId="4" borderId="46" xfId="1" applyNumberFormat="1" applyFont="1" applyFill="1" applyBorder="1" applyAlignment="1"/>
    <xf numFmtId="164" fontId="1" fillId="4" borderId="47" xfId="1" applyNumberFormat="1" applyFont="1" applyFill="1" applyBorder="1" applyAlignment="1"/>
    <xf numFmtId="0" fontId="0" fillId="0" borderId="38" xfId="0" applyFont="1" applyFill="1" applyBorder="1" applyAlignment="1"/>
    <xf numFmtId="164" fontId="1" fillId="0" borderId="39" xfId="1" applyNumberFormat="1" applyFont="1" applyFill="1" applyBorder="1" applyAlignment="1"/>
    <xf numFmtId="164" fontId="1" fillId="0" borderId="40" xfId="1" applyNumberFormat="1" applyFont="1" applyFill="1" applyBorder="1" applyAlignment="1"/>
    <xf numFmtId="0" fontId="1" fillId="7" borderId="48" xfId="14" applyBorder="1" applyAlignment="1">
      <alignment vertical="center"/>
    </xf>
    <xf numFmtId="165" fontId="1" fillId="7" borderId="49" xfId="14" applyNumberFormat="1" applyBorder="1" applyAlignment="1">
      <alignment vertical="center"/>
    </xf>
    <xf numFmtId="165" fontId="1" fillId="7" borderId="50" xfId="14" applyNumberFormat="1" applyBorder="1" applyAlignment="1">
      <alignment vertical="center"/>
    </xf>
    <xf numFmtId="165" fontId="1" fillId="7" borderId="52" xfId="14" applyNumberFormat="1" applyBorder="1"/>
    <xf numFmtId="165" fontId="1" fillId="7" borderId="35" xfId="14" applyNumberFormat="1" applyBorder="1"/>
    <xf numFmtId="0" fontId="1" fillId="7" borderId="37" xfId="14" applyBorder="1"/>
    <xf numFmtId="0" fontId="0" fillId="0" borderId="0" xfId="9" applyFont="1" applyFill="1" applyBorder="1"/>
    <xf numFmtId="0" fontId="0" fillId="0" borderId="53" xfId="0" applyBorder="1"/>
    <xf numFmtId="0" fontId="0" fillId="4" borderId="18" xfId="8" applyFont="1" applyFill="1" applyBorder="1"/>
    <xf numFmtId="165" fontId="1" fillId="4" borderId="18" xfId="8" applyNumberFormat="1" applyFont="1" applyFill="1" applyBorder="1"/>
    <xf numFmtId="0" fontId="0" fillId="0" borderId="51" xfId="9" applyFont="1" applyFill="1" applyBorder="1" applyAlignment="1">
      <alignment horizontal="left" indent="1"/>
    </xf>
    <xf numFmtId="0" fontId="0" fillId="0" borderId="34" xfId="9" applyFont="1" applyFill="1" applyBorder="1" applyAlignment="1">
      <alignment horizontal="left" indent="1"/>
    </xf>
    <xf numFmtId="0" fontId="0" fillId="0" borderId="36" xfId="9" applyFont="1" applyFill="1" applyBorder="1" applyAlignment="1">
      <alignment horizontal="left" indent="1"/>
    </xf>
    <xf numFmtId="0" fontId="0" fillId="7" borderId="20" xfId="14" applyFont="1" applyBorder="1" applyAlignment="1">
      <alignment horizontal="center"/>
    </xf>
    <xf numFmtId="0" fontId="0" fillId="7" borderId="28" xfId="14" applyFont="1" applyBorder="1" applyAlignment="1">
      <alignment horizontal="left" vertical="top" wrapText="1"/>
    </xf>
    <xf numFmtId="0" fontId="0" fillId="7" borderId="29" xfId="14" applyFont="1" applyBorder="1" applyAlignment="1">
      <alignment horizontal="left" vertical="top" wrapText="1"/>
    </xf>
    <xf numFmtId="0" fontId="23" fillId="10" borderId="0" xfId="15" applyFont="1" applyFill="1" applyBorder="1" applyAlignment="1">
      <alignment horizontal="center" vertical="center" wrapText="1"/>
    </xf>
    <xf numFmtId="0" fontId="23" fillId="10" borderId="10" xfId="15" applyFont="1" applyFill="1" applyBorder="1" applyAlignment="1">
      <alignment horizontal="center" vertical="center" wrapText="1"/>
    </xf>
    <xf numFmtId="0" fontId="23" fillId="10" borderId="12" xfId="15" applyFont="1" applyFill="1" applyBorder="1" applyAlignment="1">
      <alignment horizontal="center" vertical="center" wrapText="1"/>
    </xf>
    <xf numFmtId="0" fontId="23" fillId="10" borderId="13" xfId="15" applyFont="1" applyFill="1" applyBorder="1" applyAlignment="1">
      <alignment horizontal="center" vertical="center" wrapText="1"/>
    </xf>
    <xf numFmtId="0" fontId="26" fillId="0" borderId="0" xfId="4" applyFont="1" applyFill="1" applyBorder="1" applyAlignment="1">
      <alignment horizontal="center"/>
    </xf>
    <xf numFmtId="0" fontId="24" fillId="0" borderId="4" xfId="11" applyFont="1" applyAlignment="1">
      <alignment horizontal="center" vertical="center" wrapText="1"/>
    </xf>
    <xf numFmtId="0" fontId="24" fillId="0" borderId="4" xfId="11" applyFont="1" applyAlignment="1">
      <alignment horizontal="center" vertical="center"/>
    </xf>
    <xf numFmtId="0" fontId="26" fillId="0" borderId="17" xfId="5" applyFont="1" applyBorder="1" applyAlignment="1">
      <alignment horizontal="center" vertical="center"/>
    </xf>
    <xf numFmtId="0" fontId="26" fillId="0" borderId="18" xfId="5" applyFont="1" applyBorder="1" applyAlignment="1">
      <alignment horizontal="center" vertical="center"/>
    </xf>
    <xf numFmtId="0" fontId="26" fillId="0" borderId="0" xfId="5" applyFont="1" applyBorder="1" applyAlignment="1">
      <alignment horizontal="center" vertical="center"/>
    </xf>
    <xf numFmtId="0" fontId="7" fillId="0" borderId="22" xfId="0" applyFont="1" applyBorder="1" applyAlignment="1">
      <alignment horizontal="right" vertical="center"/>
    </xf>
    <xf numFmtId="0" fontId="7" fillId="0" borderId="25" xfId="0" applyFont="1" applyBorder="1" applyAlignment="1">
      <alignment horizontal="right" vertical="center"/>
    </xf>
    <xf numFmtId="0" fontId="24" fillId="0" borderId="7" xfId="11" applyFont="1" applyBorder="1" applyAlignment="1">
      <alignment horizontal="center" vertical="center" wrapText="1"/>
    </xf>
    <xf numFmtId="0" fontId="26" fillId="0" borderId="0" xfId="5" applyFont="1" applyBorder="1" applyAlignment="1">
      <alignment horizontal="left" vertical="center"/>
    </xf>
    <xf numFmtId="0" fontId="26" fillId="0" borderId="1" xfId="5" applyFont="1" applyAlignment="1">
      <alignment horizontal="left" vertical="center"/>
    </xf>
    <xf numFmtId="0" fontId="7" fillId="0" borderId="53" xfId="7" applyFont="1" applyBorder="1" applyAlignment="1">
      <alignment horizontal="center"/>
    </xf>
    <xf fontId="28" fillId="13" borderId="0" xfId="0" applyFont="1" applyFill="1" applyAlignment="1">
      <alignment vertical="top" horizontal="left"/>
    </xf>
    <xf fontId="28" fillId="14" borderId="0" xfId="0" applyFont="1" applyFill="1" applyAlignment="1">
      <alignment vertical="top" horizontal="left"/>
    </xf>
    <xf fontId="28" fillId="15" borderId="0" xfId="0" applyFont="1" applyFill="1" applyAlignment="1">
      <alignment vertical="top" horizontal="left"/>
    </xf>
    <xf fontId="31" fillId="13" borderId="0" xfId="0" applyFont="1" applyFill="1" applyAlignment="1">
      <alignment vertical="top" horizontal="left"/>
    </xf>
    <xf fontId="32" fillId="15" borderId="0" xfId="0" applyFont="1" applyFill="1" applyAlignment="1">
      <alignment vertical="bottom" horizontal="left"/>
    </xf>
    <xf fontId="33" fillId="13" borderId="0" xfId="0" applyFont="1" applyFill="1" applyAlignment="1">
      <alignment vertical="top" horizontal="left"/>
    </xf>
    <xf fontId="34" fillId="13" borderId="0" xfId="0" applyFont="1" applyFill="1" applyAlignment="1">
      <alignment vertical="bottom" horizontal="left"/>
    </xf>
    <xf fontId="28" fillId="13" borderId="54" xfId="0" applyFont="1" applyFill="1" applyBorder="1" applyAlignment="1">
      <alignment vertical="top" horizontal="left"/>
    </xf>
    <xf fontId="28" fillId="13" borderId="55" xfId="0" applyFont="1" applyFill="1" applyBorder="1" applyAlignment="1">
      <alignment vertical="top" horizontal="left"/>
    </xf>
    <xf fontId="29" fillId="13" borderId="0" xfId="0" applyFont="1" applyFill="1" applyAlignment="1">
      <alignment vertical="top" horizontal="right"/>
    </xf>
    <xf fontId="28" fillId="13" borderId="0" xfId="0" applyFont="1" applyFill="1" applyAlignment="1">
      <alignment vertical="top" horizontal="left" readingOrder="1" wrapText="1"/>
    </xf>
    <xf fontId="28" fillId="13" borderId="0" xfId="0" applyFont="1" applyFill="1" applyAlignment="1">
      <alignment vertical="top" horizontal="left" readingOrder="1" wrapText="1"/>
    </xf>
    <xf fontId="35" fillId="13" borderId="0" xfId="0" applyFont="1" applyFill="1" applyAlignment="1">
      <alignment vertical="top" horizontal="left" readingOrder="1" wrapText="1"/>
    </xf>
    <xf fontId="30" fillId="13" borderId="0" xfId="0" applyFont="1" applyFill="1" applyAlignment="1">
      <alignment vertical="top" horizontal="right"/>
    </xf>
    <xf fontId="30" fillId="13" borderId="0" xfId="0" applyFont="1" applyFill="1" applyAlignment="1">
      <alignment vertical="top" horizontal="left" readingOrder="1" wrapText="1"/>
    </xf>
  </cellXfs>
  <cellStyles count="19">
    <cellStyle name="20% - Accent2" xfId="14" builtinId="34"/>
    <cellStyle name="20% - Accent3" xfId="9" builtinId="38"/>
    <cellStyle name="40% - Accent6" xfId="10" builtinId="51"/>
    <cellStyle name="Calculation" xfId="13" builtinId="22"/>
    <cellStyle name="Comma" xfId="1" builtinId="3"/>
    <cellStyle name="Currency" xfId="2" builtinId="4"/>
    <cellStyle name="Heading 1" xfId="11" builtinId="16"/>
    <cellStyle name="Heading 2" xfId="5" builtinId="17"/>
    <cellStyle name="Heading 3" xfId="6" builtinId="18"/>
    <cellStyle name="Heading 4" xfId="7" builtinId="19"/>
    <cellStyle name="Input" xfId="12" builtinId="20"/>
    <cellStyle name="Normal" xfId="0" builtinId="0"/>
    <cellStyle name="Normal 2 2" xfId="15" xr:uid="{00000000-0005-0000-0000-00000C000000}"/>
    <cellStyle name="Normal 2 3" xfId="16" xr:uid="{00000000-0005-0000-0000-00000D000000}"/>
    <cellStyle name="Percent" xfId="3" builtinId="5"/>
    <cellStyle name="Student Name" xfId="17" xr:uid="{00000000-0005-0000-0000-00000F000000}"/>
    <cellStyle name="Submission" xfId="18" xr:uid="{00000000-0005-0000-0000-000010000000}"/>
    <cellStyle name="Title" xfId="4" builtinId="15"/>
    <cellStyle name="Total" xfId="8" builtinId="25"/>
  </cellStyles>
  <dxfs count="1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styles" Target="styles.xml" />
  <Relationship Id="rId3" Type="http://schemas.openxmlformats.org/officeDocument/2006/relationships/worksheet" Target="worksheets/sheet3.xml" />
  <Relationship Id="rId7" Type="http://schemas.openxmlformats.org/officeDocument/2006/relationships/theme" Target="theme/theme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customXml" Target="../customXml/item1.xml" />
  <Relationship Id="rId5" Type="http://schemas.openxmlformats.org/officeDocument/2006/relationships/worksheet" Target="worksheets/sheet5.xml" />
  <Relationship Id="rId10" Type="http://schemas.openxmlformats.org/officeDocument/2006/relationships/calcChain" Target="calcChain.xml" />
  <Relationship Id="rId4" Type="http://schemas.openxmlformats.org/officeDocument/2006/relationships/worksheet" Target="worksheets/sheet4.xml" />
  <Relationship Id="rId9" Type="http://schemas.openxmlformats.org/officeDocument/2006/relationships/sharedStrings" Target="sharedStrings.xml" />
  <Relationship Id="rId12" Type="http://schemas.openxmlformats.org/officeDocument/2006/relationships/worksheet" Target="worksheets/sheet7.xml" />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&#65279;<?xml version="1.0" encoding="utf-8" standalone="yes"?>
<Relationships xmlns="http://schemas.openxmlformats.org/package/2006/relationships">
  <Relationship Id="rId1" Type="http://schemas.openxmlformats.org/officeDocument/2006/relationships/image" Target="../media/image4.png" />
  <Relationship Id="rId2" Type="http://schemas.openxmlformats.org/officeDocument/2006/relationships/image" Target="../media/image5.png" />
  <Relationship Id="rId3" Type="http://schemas.openxmlformats.org/officeDocument/2006/relationships/image" Target="../media/image6.png" />
</Relationships>
</file>

<file path=xl/drawings/drawing1.xml><?xml version="1.0" encoding="utf-8"?>
<xdr:wsDr xmlns:xdr="http://schemas.openxmlformats.org/drawingml/2006/spreadsheetDrawing" xmlns:a="http://schemas.openxmlformats.org/drawingml/2006/main">
  <xdr:twoCellAnchor>
    <xdr:from>
      <xdr:col>1</xdr:col>
      <xdr:colOff>4627245</xdr:colOff>
      <xdr:row>0</xdr:row>
      <xdr:rowOff>9525</xdr:rowOff>
    </xdr:from>
    <xdr:to>
      <xdr:col>2</xdr:col>
      <xdr:colOff>270943</xdr:colOff>
      <xdr:row>1</xdr:row>
      <xdr:rowOff>11450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84470" y="9525"/>
          <a:ext cx="1787323" cy="41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683172</xdr:colOff>
      <xdr:row>0</xdr:row>
      <xdr:rowOff>685799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83172" cy="685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1581</xdr:colOff>
      <xdr:row>0</xdr:row>
      <xdr:rowOff>0</xdr:rowOff>
    </xdr:from>
    <xdr:to>
      <xdr:col>0</xdr:col>
      <xdr:colOff>681590</xdr:colOff>
      <xdr:row>0</xdr:row>
      <xdr:rowOff>682625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1" y="0"/>
          <a:ext cx="680009" cy="682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1581</xdr:colOff>
      <xdr:row>0</xdr:row>
      <xdr:rowOff>0</xdr:rowOff>
    </xdr:from>
    <xdr:to>
      <xdr:col>0</xdr:col>
      <xdr:colOff>681590</xdr:colOff>
      <xdr:row>0</xdr:row>
      <xdr:rowOff>682625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1" y="0"/>
          <a:ext cx="680009" cy="682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1581</xdr:colOff>
      <xdr:row>0</xdr:row>
      <xdr:rowOff>0</xdr:rowOff>
    </xdr:from>
    <xdr:to>
      <xdr:col>0</xdr:col>
      <xdr:colOff>681590</xdr:colOff>
      <xdr:row>0</xdr:row>
      <xdr:rowOff>682625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1" y="0"/>
          <a:ext cx="680009" cy="682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1581</xdr:colOff>
      <xdr:row>0</xdr:row>
      <xdr:rowOff>0</xdr:rowOff>
    </xdr:from>
    <xdr:to>
      <xdr:col>0</xdr:col>
      <xdr:colOff>681590</xdr:colOff>
      <xdr:row>0</xdr:row>
      <xdr:rowOff>682625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1" y="0"/>
          <a:ext cx="680009" cy="6826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ill Sans MT"/>
        <a:ea typeface=""/>
        <a:cs typeface=""/>
        <a:font script="Grek" typeface="Corbel"/>
        <a:font script="Cyrl" typeface="Corbel"/>
        <a:font script="Jpan" typeface="メイリオ"/>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&#65279;<?xml version="1.0" encoding="utf-8" standalone="yes"?>
<Relationships xmlns="http://schemas.openxmlformats.org/package/2006/relationships">
  <Relationship Id="rId1" Type="http://schemas.openxmlformats.org/officeDocument/2006/relationships/drawing" Target="../drawings/drawing7.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1"/>
  <sheetViews>
    <sheetView showGridLines="0" zoomScaleNormal="100" workbookViewId="0">
      <selection activeCell="B5" sqref="B5"/>
    </sheetView>
  </sheetViews>
  <sheetFormatPr defaultColWidth="7.625" defaultRowHeight="12.75" x14ac:dyDescent="0.2"/>
  <cols>
    <col min="1" max="1" width="8.625" style="30" customWidth="1"/>
    <col min="2" max="2" width="80.625" style="30" customWidth="1"/>
    <col min="3" max="3" width="3.625" style="30" customWidth="1"/>
    <col min="4" max="16384" width="7.625" style="30"/>
  </cols>
  <sheetData>
    <row r="1" spans="1:3" ht="32.25" customHeight="1" x14ac:dyDescent="0.25">
      <c r="A1" s="28"/>
      <c r="B1" s="28" t="s">
        <v>32</v>
      </c>
      <c r="C1" s="29"/>
    </row>
    <row r="2" spans="1:3" ht="5.0999999999999996" customHeight="1" x14ac:dyDescent="0.35">
      <c r="A2" s="31"/>
      <c r="B2" s="32"/>
      <c r="C2" s="33"/>
    </row>
    <row r="3" spans="1:3" s="37" customFormat="1" ht="34.5" x14ac:dyDescent="0.25">
      <c r="A3" s="34"/>
      <c r="B3" s="35" t="s">
        <v>33</v>
      </c>
      <c r="C3" s="36"/>
    </row>
    <row r="4" spans="1:3" ht="16.5" x14ac:dyDescent="0.25">
      <c r="A4" s="34"/>
      <c r="B4" s="38" t="s">
        <v>28</v>
      </c>
      <c r="C4" s="33"/>
    </row>
    <row r="5" spans="1:3" ht="15.75" customHeight="1" x14ac:dyDescent="0.25">
      <c r="A5" s="34"/>
      <c r="B5" s="34"/>
      <c r="C5" s="33"/>
    </row>
    <row r="6" spans="1:3" ht="13.5" x14ac:dyDescent="0.25">
      <c r="A6" s="39" t="s">
        <v>29</v>
      </c>
      <c r="B6" s="40" t="s">
        <v>30</v>
      </c>
      <c r="C6" s="33"/>
    </row>
    <row r="7" spans="1:3" ht="13.5" x14ac:dyDescent="0.25">
      <c r="A7" s="34"/>
      <c r="B7" s="34"/>
      <c r="C7" s="33"/>
    </row>
    <row r="8" spans="1:3" x14ac:dyDescent="0.2">
      <c r="A8" s="147" t="s">
        <v>31</v>
      </c>
      <c r="B8" s="147"/>
      <c r="C8" s="148"/>
    </row>
    <row r="9" spans="1:3" x14ac:dyDescent="0.2">
      <c r="A9" s="147"/>
      <c r="B9" s="147"/>
      <c r="C9" s="148"/>
    </row>
    <row r="10" spans="1:3" ht="13.5" thickBot="1" x14ac:dyDescent="0.25">
      <c r="A10" s="149"/>
      <c r="B10" s="149"/>
      <c r="C10" s="150"/>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20e93262-0f54-4867-b72b-7ee35b46fae7"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41"/>
  <sheetViews>
    <sheetView topLeftCell="A2" zoomScale="90" zoomScaleNormal="90" workbookViewId="0">
      <selection activeCell="H5" sqref="H5"/>
    </sheetView>
  </sheetViews>
  <sheetFormatPr defaultColWidth="9.125" defaultRowHeight="17.25" x14ac:dyDescent="0.35"/>
  <cols>
    <col min="1" max="1" width="41.5" style="13" customWidth="1"/>
    <col min="2" max="2" width="13.25" style="13" customWidth="1"/>
    <col min="3" max="3" width="3.75" style="13" customWidth="1"/>
    <col min="4" max="4" width="21.875" style="13" bestFit="1" customWidth="1"/>
    <col min="5" max="5" width="14" style="13" bestFit="1" customWidth="1"/>
    <col min="6" max="6" width="10.5" style="13" bestFit="1" customWidth="1"/>
    <col min="7" max="7" width="9.5" style="13" bestFit="1" customWidth="1"/>
    <col min="8" max="8" width="11.125" style="13" bestFit="1" customWidth="1"/>
    <col min="9" max="16384" width="9.125" style="13"/>
  </cols>
  <sheetData>
    <row r="1" spans="1:8" s="1" customFormat="1" ht="54.75" customHeight="1" thickBot="1" x14ac:dyDescent="0.4">
      <c r="A1" s="152" t="s">
        <v>55</v>
      </c>
      <c r="B1" s="153"/>
      <c r="D1" s="52" t="s">
        <v>60</v>
      </c>
      <c r="E1" s="51">
        <v>5.6000000000000001E-2</v>
      </c>
    </row>
    <row r="2" spans="1:8" s="3" customFormat="1" ht="18" customHeight="1" thickTop="1" x14ac:dyDescent="0.35">
      <c r="A2" s="154" t="s">
        <v>9</v>
      </c>
      <c r="B2" s="154"/>
      <c r="D2" s="49"/>
      <c r="E2" s="50" t="s">
        <v>58</v>
      </c>
      <c r="F2" s="50" t="s">
        <v>24</v>
      </c>
      <c r="G2" s="50" t="s">
        <v>21</v>
      </c>
      <c r="H2" s="50" t="s">
        <v>59</v>
      </c>
    </row>
    <row r="3" spans="1:8" s="3" customFormat="1" ht="18.2" customHeight="1" thickBot="1" x14ac:dyDescent="0.4">
      <c r="A3" s="3" t="s">
        <v>34</v>
      </c>
      <c r="B3" s="4">
        <v>320000</v>
      </c>
      <c r="D3" s="53"/>
      <c r="E3" s="144" t="s">
        <v>98</v>
      </c>
      <c r="F3" s="144" t="s">
        <v>99</v>
      </c>
      <c r="G3" s="144" t="s">
        <v>100</v>
      </c>
      <c r="H3" s="144" t="s">
        <v>101</v>
      </c>
    </row>
    <row r="4" spans="1:8" s="3" customFormat="1" ht="18.2" customHeight="1" x14ac:dyDescent="0.35">
      <c r="A4" s="3" t="s">
        <v>37</v>
      </c>
      <c r="B4" s="4">
        <v>150000</v>
      </c>
      <c r="D4" s="145" t="s">
        <v>102</v>
      </c>
      <c r="E4" s="84">
        <v>490000</v>
      </c>
      <c r="F4" s="84">
        <v>490000</v>
      </c>
      <c r="G4" s="84">
        <v>490000</v>
      </c>
      <c r="H4" s="85">
        <f>PV(H10,H8,H11)</f>
        <v>457037.31926970114</v>
      </c>
    </row>
    <row r="5" spans="1:8" s="3" customFormat="1" ht="18.2" customHeight="1" x14ac:dyDescent="0.35">
      <c r="A5" s="16" t="s">
        <v>35</v>
      </c>
      <c r="B5" s="5">
        <v>20000</v>
      </c>
      <c r="D5" s="146" t="s">
        <v>103</v>
      </c>
      <c r="E5" s="87">
        <v>0</v>
      </c>
      <c r="F5" s="88">
        <f>FV(F10,F8,F11,F4)</f>
        <v>-57483.171840779833</v>
      </c>
      <c r="G5" s="87">
        <v>0</v>
      </c>
      <c r="H5" s="87">
        <v>0</v>
      </c>
    </row>
    <row r="6" spans="1:8" s="3" customFormat="1" ht="18.2" customHeight="1" x14ac:dyDescent="0.35">
      <c r="A6" s="41" t="s">
        <v>36</v>
      </c>
      <c r="B6" s="42">
        <f>SUM(B3:B5)</f>
        <v>490000</v>
      </c>
      <c r="D6" s="86" t="s">
        <v>16</v>
      </c>
      <c r="E6" s="89">
        <v>10</v>
      </c>
      <c r="F6" s="89">
        <v>10</v>
      </c>
      <c r="G6" s="90">
        <f>G8/G7</f>
        <v>10.991587974920067</v>
      </c>
      <c r="H6" s="89">
        <v>10</v>
      </c>
    </row>
    <row r="7" spans="1:8" s="3" customFormat="1" ht="18.2" customHeight="1" x14ac:dyDescent="0.35">
      <c r="A7" s="155" t="s">
        <v>14</v>
      </c>
      <c r="B7" s="155"/>
      <c r="D7" s="86" t="s">
        <v>56</v>
      </c>
      <c r="E7" s="91">
        <v>4</v>
      </c>
      <c r="F7" s="91">
        <v>4</v>
      </c>
      <c r="G7" s="91">
        <v>4</v>
      </c>
      <c r="H7" s="91">
        <v>4</v>
      </c>
    </row>
    <row r="8" spans="1:8" s="3" customFormat="1" ht="18.2" customHeight="1" x14ac:dyDescent="0.35">
      <c r="A8" s="3" t="s">
        <v>0</v>
      </c>
      <c r="B8" s="4">
        <v>35000</v>
      </c>
      <c r="D8" s="146" t="s">
        <v>104</v>
      </c>
      <c r="E8" s="91">
        <f>E6*E7</f>
        <v>40</v>
      </c>
      <c r="F8" s="91">
        <f>F6*F7</f>
        <v>40</v>
      </c>
      <c r="G8" s="90">
        <f>NPER(G10,G11,G4,G5)</f>
        <v>43.966351899680269</v>
      </c>
      <c r="H8" s="91">
        <f>H6*H7</f>
        <v>40</v>
      </c>
    </row>
    <row r="9" spans="1:8" s="3" customFormat="1" ht="18.2" customHeight="1" x14ac:dyDescent="0.35">
      <c r="A9" s="3" t="s">
        <v>42</v>
      </c>
      <c r="B9" s="4">
        <v>112000</v>
      </c>
      <c r="D9" s="86" t="s">
        <v>57</v>
      </c>
      <c r="E9" s="92">
        <f>$E$1</f>
        <v>5.6000000000000001E-2</v>
      </c>
      <c r="F9" s="92">
        <f t="shared" ref="F9:H9" si="0">$E$1</f>
        <v>5.6000000000000001E-2</v>
      </c>
      <c r="G9" s="92">
        <f t="shared" si="0"/>
        <v>5.6000000000000001E-2</v>
      </c>
      <c r="H9" s="92">
        <f t="shared" si="0"/>
        <v>5.6000000000000001E-2</v>
      </c>
    </row>
    <row r="10" spans="1:8" s="3" customFormat="1" ht="18.2" customHeight="1" x14ac:dyDescent="0.35">
      <c r="A10" s="3" t="s">
        <v>39</v>
      </c>
      <c r="B10" s="5">
        <v>80000</v>
      </c>
      <c r="D10" s="146" t="s">
        <v>105</v>
      </c>
      <c r="E10" s="93">
        <f>E9/E7</f>
        <v>1.4E-2</v>
      </c>
      <c r="F10" s="93">
        <f>F9/F7</f>
        <v>1.4E-2</v>
      </c>
      <c r="G10" s="93">
        <f>G9/G7</f>
        <v>1.4E-2</v>
      </c>
      <c r="H10" s="93">
        <f>H9/H7</f>
        <v>1.4E-2</v>
      </c>
    </row>
    <row r="11" spans="1:8" s="3" customFormat="1" ht="18.2" customHeight="1" x14ac:dyDescent="0.35">
      <c r="A11" s="16" t="s">
        <v>41</v>
      </c>
      <c r="B11" s="43">
        <v>115000</v>
      </c>
      <c r="D11" s="146" t="s">
        <v>106</v>
      </c>
      <c r="E11" s="88">
        <f>PMT(E10,E8,E4)</f>
        <v>-16081.837718951652</v>
      </c>
      <c r="F11" s="94">
        <v>-15000</v>
      </c>
      <c r="G11" s="94">
        <v>-15000</v>
      </c>
      <c r="H11" s="94">
        <v>-15000</v>
      </c>
    </row>
    <row r="12" spans="1:8" s="3" customFormat="1" ht="18.2" customHeight="1" x14ac:dyDescent="0.35">
      <c r="A12" s="44" t="s">
        <v>38</v>
      </c>
      <c r="B12" s="45">
        <f>SUM(B8:B11)</f>
        <v>342000</v>
      </c>
    </row>
    <row r="13" spans="1:8" s="3" customFormat="1" ht="18.2" customHeight="1" thickBot="1" x14ac:dyDescent="0.4">
      <c r="A13" s="46" t="s">
        <v>40</v>
      </c>
      <c r="B13" s="47">
        <f>B6+B12</f>
        <v>832000</v>
      </c>
    </row>
    <row r="14" spans="1:8" s="3" customFormat="1" ht="20.25" thickTop="1" x14ac:dyDescent="0.35">
      <c r="A14" s="156" t="s">
        <v>43</v>
      </c>
      <c r="B14" s="156"/>
    </row>
    <row r="15" spans="1:8" s="3" customFormat="1" x14ac:dyDescent="0.35">
      <c r="A15" s="3" t="s">
        <v>44</v>
      </c>
      <c r="B15" s="43">
        <v>490000</v>
      </c>
    </row>
    <row r="16" spans="1:8" s="3" customFormat="1" x14ac:dyDescent="0.35">
      <c r="A16" s="16" t="s">
        <v>45</v>
      </c>
      <c r="B16" s="5">
        <v>0</v>
      </c>
    </row>
    <row r="17" spans="1:2" s="3" customFormat="1" x14ac:dyDescent="0.35">
      <c r="A17" s="41" t="s">
        <v>46</v>
      </c>
      <c r="B17" s="42">
        <f>SUM(B15:B16)</f>
        <v>490000</v>
      </c>
    </row>
    <row r="18" spans="1:2" s="3" customFormat="1" ht="19.5" x14ac:dyDescent="0.35">
      <c r="A18" s="155" t="s">
        <v>47</v>
      </c>
      <c r="B18" s="155"/>
    </row>
    <row r="19" spans="1:2" s="3" customFormat="1" x14ac:dyDescent="0.35">
      <c r="A19" s="3" t="s">
        <v>1</v>
      </c>
      <c r="B19" s="4">
        <v>210000</v>
      </c>
    </row>
    <row r="20" spans="1:2" s="3" customFormat="1" x14ac:dyDescent="0.35">
      <c r="A20" s="16" t="s">
        <v>48</v>
      </c>
      <c r="B20" s="5">
        <v>25000</v>
      </c>
    </row>
    <row r="21" spans="1:2" s="3" customFormat="1" x14ac:dyDescent="0.35">
      <c r="A21" s="41" t="s">
        <v>49</v>
      </c>
      <c r="B21" s="42">
        <f>SUM(B19:B20)</f>
        <v>235000</v>
      </c>
    </row>
    <row r="22" spans="1:2" s="6" customFormat="1" x14ac:dyDescent="0.35">
      <c r="B22" s="8"/>
    </row>
    <row r="23" spans="1:2" s="6" customFormat="1" ht="19.5" x14ac:dyDescent="0.4">
      <c r="A23" s="151" t="s">
        <v>50</v>
      </c>
      <c r="B23" s="151"/>
    </row>
    <row r="24" spans="1:2" s="6" customFormat="1" x14ac:dyDescent="0.35">
      <c r="A24" s="6" t="s">
        <v>51</v>
      </c>
      <c r="B24" s="7">
        <f>B21</f>
        <v>235000</v>
      </c>
    </row>
    <row r="25" spans="1:2" s="6" customFormat="1" x14ac:dyDescent="0.35">
      <c r="A25" s="9" t="s">
        <v>52</v>
      </c>
      <c r="B25" s="10">
        <f>-B6</f>
        <v>-490000</v>
      </c>
    </row>
    <row r="26" spans="1:2" s="6" customFormat="1" x14ac:dyDescent="0.35">
      <c r="A26" s="9" t="s">
        <v>53</v>
      </c>
      <c r="B26" s="48">
        <f>B24+B25</f>
        <v>-255000</v>
      </c>
    </row>
    <row r="27" spans="1:2" s="6" customFormat="1" x14ac:dyDescent="0.35">
      <c r="A27" s="41" t="s">
        <v>54</v>
      </c>
      <c r="B27" s="42">
        <f>B17+B26</f>
        <v>235000</v>
      </c>
    </row>
    <row r="28" spans="1:2" s="3" customFormat="1" x14ac:dyDescent="0.35"/>
    <row r="29" spans="1:2" s="3" customFormat="1" ht="18" thickBot="1" x14ac:dyDescent="0.4">
      <c r="A29" s="11" t="s">
        <v>2</v>
      </c>
      <c r="B29" s="12">
        <f>B17+B21</f>
        <v>725000</v>
      </c>
    </row>
    <row r="30" spans="1:2" s="3" customFormat="1" ht="18" thickTop="1" x14ac:dyDescent="0.35"/>
    <row r="31" spans="1:2" s="3" customFormat="1" x14ac:dyDescent="0.35"/>
    <row r="32" spans="1:2" s="3" customFormat="1" x14ac:dyDescent="0.35"/>
    <row r="33" s="3" customFormat="1" x14ac:dyDescent="0.35"/>
    <row r="34" s="3" customFormat="1" x14ac:dyDescent="0.35"/>
    <row r="35" s="3" customFormat="1" x14ac:dyDescent="0.35"/>
    <row r="36" s="3" customFormat="1" x14ac:dyDescent="0.35"/>
    <row r="37" s="3" customFormat="1" x14ac:dyDescent="0.35"/>
    <row r="38" s="3" customFormat="1" x14ac:dyDescent="0.35"/>
    <row r="39" s="3" customFormat="1" x14ac:dyDescent="0.35"/>
    <row r="40" s="3" customFormat="1" x14ac:dyDescent="0.35"/>
    <row r="41" s="3" customFormat="1" x14ac:dyDescent="0.35"/>
    <row r="42" s="3" customFormat="1" x14ac:dyDescent="0.35"/>
    <row r="43" s="3" customFormat="1" x14ac:dyDescent="0.35"/>
    <row r="44" s="3" customFormat="1" x14ac:dyDescent="0.35"/>
    <row r="45" s="3" customFormat="1" x14ac:dyDescent="0.35"/>
    <row r="46" s="3" customFormat="1" x14ac:dyDescent="0.35"/>
    <row r="47" s="3" customFormat="1" x14ac:dyDescent="0.35"/>
    <row r="48"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3" customFormat="1" x14ac:dyDescent="0.35"/>
    <row r="66" s="3" customFormat="1" x14ac:dyDescent="0.35"/>
    <row r="67" s="3" customFormat="1" x14ac:dyDescent="0.35"/>
    <row r="68" s="3" customFormat="1" x14ac:dyDescent="0.35"/>
    <row r="69" s="3" customFormat="1" x14ac:dyDescent="0.35"/>
    <row r="70" s="3" customFormat="1" x14ac:dyDescent="0.35"/>
    <row r="71" s="3" customFormat="1" x14ac:dyDescent="0.35"/>
    <row r="72" s="3" customFormat="1" x14ac:dyDescent="0.35"/>
    <row r="73" s="3" customFormat="1" x14ac:dyDescent="0.35"/>
    <row r="74" s="3" customFormat="1" x14ac:dyDescent="0.35"/>
    <row r="75" s="3" customFormat="1" x14ac:dyDescent="0.35"/>
    <row r="76" s="3" customFormat="1" x14ac:dyDescent="0.35"/>
    <row r="77" s="3" customFormat="1" x14ac:dyDescent="0.35"/>
    <row r="78" s="3" customFormat="1" x14ac:dyDescent="0.35"/>
    <row r="79" s="3" customFormat="1" x14ac:dyDescent="0.35"/>
    <row r="80" s="3" customFormat="1" x14ac:dyDescent="0.35"/>
    <row r="81" s="3" customFormat="1" x14ac:dyDescent="0.35"/>
    <row r="82" s="3" customFormat="1" x14ac:dyDescent="0.35"/>
    <row r="83" s="3" customForma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sheetData>
  <mergeCells count="6">
    <mergeCell ref="A23:B23"/>
    <mergeCell ref="A1:B1"/>
    <mergeCell ref="A2:B2"/>
    <mergeCell ref="A7:B7"/>
    <mergeCell ref="A14:B14"/>
    <mergeCell ref="A18:B18"/>
  </mergeCells>
  <conditionalFormatting sqref="B25">
    <cfRule type="cellIs" dxfId="14" priority="14" operator="lessThan">
      <formula>0</formula>
    </cfRule>
  </conditionalFormatting>
  <conditionalFormatting sqref="H11">
    <cfRule type="cellIs" dxfId="13" priority="1" operator="lessThan">
      <formula>0</formula>
    </cfRule>
  </conditionalFormatting>
  <conditionalFormatting sqref="E5:F5 E10:F11 E6:E8 G7:G8 E4:G4">
    <cfRule type="cellIs" dxfId="12" priority="13" operator="lessThan">
      <formula>0</formula>
    </cfRule>
  </conditionalFormatting>
  <conditionalFormatting sqref="G6">
    <cfRule type="cellIs" dxfId="11" priority="12" operator="lessThan">
      <formula>0</formula>
    </cfRule>
  </conditionalFormatting>
  <conditionalFormatting sqref="G5">
    <cfRule type="cellIs" dxfId="10" priority="11" operator="lessThan">
      <formula>0</formula>
    </cfRule>
  </conditionalFormatting>
  <conditionalFormatting sqref="F6:F8">
    <cfRule type="cellIs" dxfId="9" priority="10" operator="lessThan">
      <formula>0</formula>
    </cfRule>
  </conditionalFormatting>
  <conditionalFormatting sqref="G10">
    <cfRule type="cellIs" dxfId="8" priority="8" operator="lessThan">
      <formula>0</formula>
    </cfRule>
  </conditionalFormatting>
  <conditionalFormatting sqref="H4:H8">
    <cfRule type="cellIs" dxfId="7" priority="7" operator="lessThan">
      <formula>0</formula>
    </cfRule>
  </conditionalFormatting>
  <conditionalFormatting sqref="H10">
    <cfRule type="cellIs" dxfId="6" priority="6" operator="lessThan">
      <formula>0</formula>
    </cfRule>
  </conditionalFormatting>
  <conditionalFormatting sqref="G7">
    <cfRule type="cellIs" dxfId="5" priority="5" operator="lessThan">
      <formula>0</formula>
    </cfRule>
  </conditionalFormatting>
  <conditionalFormatting sqref="G6">
    <cfRule type="cellIs" dxfId="4" priority="4" operator="lessThan">
      <formula>0</formula>
    </cfRule>
  </conditionalFormatting>
  <conditionalFormatting sqref="G5">
    <cfRule type="cellIs" dxfId="3" priority="3" operator="lessThan">
      <formula>0</formula>
    </cfRule>
  </conditionalFormatting>
  <conditionalFormatting sqref="G11">
    <cfRule type="cellIs" dxfId="2" priority="2" operator="lessThan">
      <formula>0</formula>
    </cfRule>
  </conditionalFormatting>
  <dataValidations count="1">
    <dataValidation allowBlank="1" error="pavI8MeUFtEyxX2I4tky20e93262-0f54-4867-b72b-7ee35b46fae7" sqref="A1:H141" xr:uid="{00000000-0002-0000-0100-000000000000}"/>
  </dataValidations>
  <pageMargins left="0.7" right="0.7" top="0.75" bottom="0.75" header="0.3" footer="0.3"/>
  <pageSetup orientation="portrait" r:id="rId1"/>
  <headerFooter>
    <oddFooter>&amp;R&amp;F &amp;A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11"/>
  <sheetViews>
    <sheetView zoomScale="110" zoomScaleNormal="110" workbookViewId="0">
      <selection activeCell="G11" sqref="G11"/>
    </sheetView>
  </sheetViews>
  <sheetFormatPr defaultRowHeight="17.25" x14ac:dyDescent="0.35"/>
  <cols>
    <col min="1" max="1" width="17.125" bestFit="1" customWidth="1"/>
    <col min="2" max="7" width="11.625" customWidth="1"/>
    <col min="8" max="8" width="10.75" customWidth="1"/>
    <col min="9" max="9" width="10.5" customWidth="1"/>
  </cols>
  <sheetData>
    <row r="1" spans="1:7" ht="57.75" customHeight="1" thickBot="1" x14ac:dyDescent="0.4">
      <c r="A1" s="159" t="s">
        <v>61</v>
      </c>
      <c r="B1" s="159"/>
      <c r="C1" s="159"/>
      <c r="D1" s="159"/>
      <c r="E1" s="159"/>
      <c r="F1" s="159"/>
      <c r="G1" s="159"/>
    </row>
    <row r="2" spans="1:7" ht="51.75" x14ac:dyDescent="0.35">
      <c r="A2" s="95" t="s">
        <v>107</v>
      </c>
      <c r="B2" s="95" t="s">
        <v>63</v>
      </c>
      <c r="C2" s="95" t="s">
        <v>64</v>
      </c>
      <c r="D2" s="95" t="s">
        <v>108</v>
      </c>
      <c r="E2" s="96" t="s">
        <v>16</v>
      </c>
      <c r="F2" s="95" t="s">
        <v>109</v>
      </c>
      <c r="G2" s="95" t="s">
        <v>110</v>
      </c>
    </row>
    <row r="3" spans="1:7" ht="15.75" customHeight="1" x14ac:dyDescent="0.35">
      <c r="A3" s="97">
        <f>'Business Plan'!B15</f>
        <v>490000</v>
      </c>
      <c r="B3" s="98">
        <v>5.6000000000000001E-2</v>
      </c>
      <c r="C3" s="99">
        <v>4</v>
      </c>
      <c r="D3" s="100">
        <f>B3/4</f>
        <v>1.4E-2</v>
      </c>
      <c r="E3" s="99">
        <v>10</v>
      </c>
      <c r="F3" s="99">
        <f>C3*E3</f>
        <v>40</v>
      </c>
      <c r="G3" s="101">
        <f>PMT(D3,F3,A3)</f>
        <v>-16081.837718951652</v>
      </c>
    </row>
    <row r="4" spans="1:7" ht="15.75" customHeight="1" x14ac:dyDescent="0.35"/>
    <row r="5" spans="1:7" ht="19.5" x14ac:dyDescent="0.35">
      <c r="A5" s="160" t="s">
        <v>18</v>
      </c>
      <c r="B5" s="160"/>
      <c r="C5" s="160"/>
      <c r="D5" s="160"/>
      <c r="E5" s="160"/>
      <c r="F5" s="160"/>
    </row>
    <row r="6" spans="1:7" x14ac:dyDescent="0.35">
      <c r="A6" s="20"/>
      <c r="B6" s="73" t="s">
        <v>4</v>
      </c>
      <c r="C6" s="73" t="s">
        <v>5</v>
      </c>
      <c r="D6" s="73" t="s">
        <v>6</v>
      </c>
      <c r="E6" s="73" t="s">
        <v>7</v>
      </c>
      <c r="F6" s="73" t="s">
        <v>8</v>
      </c>
    </row>
    <row r="7" spans="1:7" ht="24" customHeight="1" x14ac:dyDescent="0.35">
      <c r="A7" s="157" t="s">
        <v>19</v>
      </c>
      <c r="B7" s="74">
        <v>1</v>
      </c>
      <c r="C7" s="74">
        <v>5</v>
      </c>
      <c r="D7" s="74">
        <v>9</v>
      </c>
      <c r="E7" s="74">
        <v>13</v>
      </c>
      <c r="F7" s="74">
        <v>17</v>
      </c>
    </row>
    <row r="8" spans="1:7" ht="24" customHeight="1" x14ac:dyDescent="0.35">
      <c r="A8" s="158"/>
      <c r="B8" s="75">
        <v>4</v>
      </c>
      <c r="C8" s="75">
        <v>8</v>
      </c>
      <c r="D8" s="75">
        <v>12</v>
      </c>
      <c r="E8" s="75">
        <v>16</v>
      </c>
      <c r="F8" s="75">
        <v>20</v>
      </c>
      <c r="G8" s="21" t="s">
        <v>20</v>
      </c>
    </row>
    <row r="9" spans="1:7" x14ac:dyDescent="0.35">
      <c r="A9" s="77" t="s">
        <v>111</v>
      </c>
      <c r="B9" s="78">
        <f>CUMPRINC($D$3,$F$3,$A$3,B7,B8,0)</f>
        <v>-37669.240469692908</v>
      </c>
      <c r="C9" s="78">
        <f t="shared" ref="C9:F9" si="0">CUMPRINC($D$3,$F$3,$A$3,C7,C8,0)</f>
        <v>-39823.431867473009</v>
      </c>
      <c r="D9" s="78">
        <f t="shared" si="0"/>
        <v>-42100.81503977278</v>
      </c>
      <c r="E9" s="78">
        <f t="shared" si="0"/>
        <v>-44508.434956377605</v>
      </c>
      <c r="F9" s="78">
        <f t="shared" si="0"/>
        <v>-47053.739467861582</v>
      </c>
      <c r="G9" s="81">
        <f>SUM(B9:F9)</f>
        <v>-211155.66180117789</v>
      </c>
    </row>
    <row r="10" spans="1:7" x14ac:dyDescent="0.35">
      <c r="A10" s="79" t="s">
        <v>112</v>
      </c>
      <c r="B10" s="80">
        <f>CUMIPMT($D$3,$F$3,$A$3,B7,B8,0)</f>
        <v>-26658.110406113701</v>
      </c>
      <c r="C10" s="80">
        <f t="shared" ref="C10:F10" si="1">CUMIPMT($D$3,$F$3,$A$3,C7,C8,0)</f>
        <v>-24503.9190083336</v>
      </c>
      <c r="D10" s="80">
        <f t="shared" si="1"/>
        <v>-22226.535836033829</v>
      </c>
      <c r="E10" s="80">
        <f t="shared" si="1"/>
        <v>-19818.915919429004</v>
      </c>
      <c r="F10" s="80">
        <f t="shared" si="1"/>
        <v>-17273.611407945027</v>
      </c>
      <c r="G10" s="82">
        <f>SUM(B10:F10)</f>
        <v>-110481.09257785516</v>
      </c>
    </row>
    <row r="11" spans="1:7" x14ac:dyDescent="0.35">
      <c r="A11" s="76" t="s">
        <v>62</v>
      </c>
      <c r="B11" s="83">
        <f>A3+B9</f>
        <v>452330.75953030708</v>
      </c>
      <c r="C11" s="83">
        <f>B11+C9</f>
        <v>412507.32766283408</v>
      </c>
      <c r="D11" s="83">
        <f t="shared" ref="D11:F11" si="2">C11+D9</f>
        <v>370406.51262306131</v>
      </c>
      <c r="E11" s="83">
        <f t="shared" si="2"/>
        <v>325898.0776666837</v>
      </c>
      <c r="F11" s="83">
        <f t="shared" si="2"/>
        <v>278844.33819882211</v>
      </c>
      <c r="G11" s="22"/>
    </row>
  </sheetData>
  <mergeCells count="3">
    <mergeCell ref="A7:A8"/>
    <mergeCell ref="A1:G1"/>
    <mergeCell ref="A5:F5"/>
  </mergeCells>
  <conditionalFormatting sqref="B9:G10">
    <cfRule type="cellIs" dxfId="1" priority="8" operator="lessThan">
      <formula>0</formula>
    </cfRule>
  </conditionalFormatting>
  <conditionalFormatting sqref="G3">
    <cfRule type="cellIs" dxfId="0" priority="7" operator="lessThan">
      <formula>0</formula>
    </cfRule>
  </conditionalFormatting>
  <dataValidations count="1">
    <dataValidation allowBlank="1" error="pavI8MeUFtEyxX2I4tky20e93262-0f54-4867-b72b-7ee35b46fae7" sqref="A1:G11" xr:uid="{00000000-0002-0000-0200-000000000000}"/>
  </dataValidations>
  <pageMargins left="0.7" right="0.7" top="0.75" bottom="0.75" header="0.3" footer="0.3"/>
  <pageSetup scale="80" orientation="portrait" r:id="rId1"/>
  <headerFooter>
    <oddFooter>&amp;R&amp;F &amp;A &amp;D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40"/>
  <sheetViews>
    <sheetView zoomScale="80" zoomScaleNormal="80" workbookViewId="0">
      <selection activeCell="B22" sqref="B22"/>
    </sheetView>
  </sheetViews>
  <sheetFormatPr defaultRowHeight="17.25" x14ac:dyDescent="0.35"/>
  <cols>
    <col min="1" max="1" width="32.5" customWidth="1"/>
    <col min="2" max="2" width="15.25" customWidth="1"/>
    <col min="3" max="3" width="2.75" customWidth="1"/>
    <col min="4" max="4" width="19" customWidth="1"/>
    <col min="5" max="5" width="21.125" customWidth="1"/>
    <col min="6" max="6" width="19.125" customWidth="1"/>
    <col min="7" max="7" width="20.125" customWidth="1"/>
  </cols>
  <sheetData>
    <row r="1" spans="1:7" ht="57.75" customHeight="1" thickBot="1" x14ac:dyDescent="0.4">
      <c r="A1" s="159" t="s">
        <v>65</v>
      </c>
      <c r="B1" s="159"/>
      <c r="C1" s="159"/>
      <c r="D1" s="159"/>
      <c r="E1" s="159"/>
      <c r="F1" s="159"/>
      <c r="G1" s="159"/>
    </row>
    <row r="2" spans="1:7" ht="17.100000000000001" customHeight="1" thickBot="1" x14ac:dyDescent="0.4">
      <c r="A2" s="161" t="s">
        <v>118</v>
      </c>
      <c r="B2" s="161"/>
      <c r="C2" s="63"/>
      <c r="D2" s="64" t="s">
        <v>25</v>
      </c>
      <c r="E2" s="64" t="s">
        <v>26</v>
      </c>
      <c r="F2" s="64" t="s">
        <v>70</v>
      </c>
      <c r="G2" s="64" t="s">
        <v>71</v>
      </c>
    </row>
    <row r="3" spans="1:7" ht="17.100000000000001" customHeight="1" thickTop="1" thickBot="1" x14ac:dyDescent="0.4">
      <c r="A3" t="s">
        <v>119</v>
      </c>
      <c r="B3" s="54">
        <v>40000</v>
      </c>
      <c r="D3" s="61" t="s">
        <v>15</v>
      </c>
      <c r="E3" s="62">
        <f>B3</f>
        <v>40000</v>
      </c>
      <c r="F3" s="102">
        <f>-(B3+B8+B10)</f>
        <v>-42145</v>
      </c>
      <c r="G3" s="103">
        <f>-B14</f>
        <v>-4000</v>
      </c>
    </row>
    <row r="4" spans="1:7" ht="17.100000000000001" customHeight="1" x14ac:dyDescent="0.35">
      <c r="A4" t="s">
        <v>114</v>
      </c>
      <c r="B4" s="55">
        <v>18000</v>
      </c>
      <c r="D4">
        <v>1</v>
      </c>
      <c r="E4" s="19">
        <f>E3-DB($B$3,$B$4,$B$5,D4)</f>
        <v>39720</v>
      </c>
      <c r="F4" s="19">
        <v>0</v>
      </c>
      <c r="G4" s="19">
        <f>-$B$15</f>
        <v>-700</v>
      </c>
    </row>
    <row r="5" spans="1:7" ht="17.100000000000001" customHeight="1" x14ac:dyDescent="0.35">
      <c r="A5" t="s">
        <v>120</v>
      </c>
      <c r="B5" s="56">
        <v>120</v>
      </c>
      <c r="D5">
        <v>2</v>
      </c>
      <c r="E5" s="19">
        <f t="shared" ref="E5:E39" si="0">E4-DB($B$3,$B$4,$B$5,D5)</f>
        <v>39441.96</v>
      </c>
      <c r="F5" s="19">
        <v>0</v>
      </c>
      <c r="G5" s="19">
        <f t="shared" ref="G5:G39" si="1">-$B$15</f>
        <v>-700</v>
      </c>
    </row>
    <row r="6" spans="1:7" ht="17.100000000000001" customHeight="1" x14ac:dyDescent="0.35">
      <c r="D6">
        <v>3</v>
      </c>
      <c r="E6" s="19">
        <f t="shared" si="0"/>
        <v>39165.866280000002</v>
      </c>
      <c r="F6" s="19">
        <v>0</v>
      </c>
      <c r="G6" s="19">
        <f t="shared" si="1"/>
        <v>-700</v>
      </c>
    </row>
    <row r="7" spans="1:7" ht="17.100000000000001" customHeight="1" thickBot="1" x14ac:dyDescent="0.5">
      <c r="A7" s="65" t="s">
        <v>70</v>
      </c>
      <c r="B7" s="25"/>
      <c r="D7">
        <v>4</v>
      </c>
      <c r="E7" s="19">
        <f t="shared" si="0"/>
        <v>38891.705216040005</v>
      </c>
      <c r="F7" s="19">
        <v>0</v>
      </c>
      <c r="G7" s="19">
        <f t="shared" si="1"/>
        <v>-700</v>
      </c>
    </row>
    <row r="8" spans="1:7" ht="17.100000000000001" customHeight="1" thickTop="1" x14ac:dyDescent="0.35">
      <c r="A8" t="s">
        <v>66</v>
      </c>
      <c r="B8" s="57">
        <v>825</v>
      </c>
      <c r="D8">
        <v>5</v>
      </c>
      <c r="E8" s="19">
        <f t="shared" si="0"/>
        <v>38619.463279527728</v>
      </c>
      <c r="F8" s="19">
        <v>0</v>
      </c>
      <c r="G8" s="19">
        <f t="shared" si="1"/>
        <v>-700</v>
      </c>
    </row>
    <row r="9" spans="1:7" ht="17.100000000000001" customHeight="1" x14ac:dyDescent="0.35">
      <c r="A9" t="s">
        <v>67</v>
      </c>
      <c r="B9" s="58">
        <v>3.3000000000000002E-2</v>
      </c>
      <c r="D9">
        <v>6</v>
      </c>
      <c r="E9" s="19">
        <f t="shared" si="0"/>
        <v>38349.127036571037</v>
      </c>
      <c r="F9" s="19">
        <v>0</v>
      </c>
      <c r="G9" s="19">
        <f t="shared" si="1"/>
        <v>-700</v>
      </c>
    </row>
    <row r="10" spans="1:7" ht="17.100000000000001" customHeight="1" x14ac:dyDescent="0.35">
      <c r="A10" t="s">
        <v>68</v>
      </c>
      <c r="B10" s="59">
        <f>B3*B9</f>
        <v>1320</v>
      </c>
      <c r="D10">
        <v>7</v>
      </c>
      <c r="E10" s="19">
        <f t="shared" si="0"/>
        <v>38080.683147315038</v>
      </c>
      <c r="F10" s="19">
        <v>0</v>
      </c>
      <c r="G10" s="19">
        <f t="shared" si="1"/>
        <v>-700</v>
      </c>
    </row>
    <row r="11" spans="1:7" ht="17.100000000000001" customHeight="1" x14ac:dyDescent="0.35">
      <c r="A11" t="s">
        <v>69</v>
      </c>
      <c r="B11" s="60">
        <v>0.75</v>
      </c>
      <c r="D11">
        <v>8</v>
      </c>
      <c r="E11" s="19">
        <f t="shared" si="0"/>
        <v>37814.11836528383</v>
      </c>
      <c r="F11" s="19">
        <v>0</v>
      </c>
      <c r="G11" s="19">
        <f t="shared" si="1"/>
        <v>-700</v>
      </c>
    </row>
    <row r="12" spans="1:7" ht="17.100000000000001" customHeight="1" x14ac:dyDescent="0.35">
      <c r="D12">
        <v>9</v>
      </c>
      <c r="E12" s="19">
        <f t="shared" si="0"/>
        <v>37549.41953672684</v>
      </c>
      <c r="F12" s="19">
        <v>0</v>
      </c>
      <c r="G12" s="19">
        <f t="shared" si="1"/>
        <v>-700</v>
      </c>
    </row>
    <row r="13" spans="1:7" ht="17.100000000000001" customHeight="1" thickBot="1" x14ac:dyDescent="0.5">
      <c r="A13" s="65" t="s">
        <v>71</v>
      </c>
      <c r="B13" s="25"/>
      <c r="D13">
        <v>10</v>
      </c>
      <c r="E13" s="19">
        <f t="shared" si="0"/>
        <v>37286.57359996975</v>
      </c>
      <c r="F13" s="19">
        <v>0</v>
      </c>
      <c r="G13" s="19">
        <f t="shared" si="1"/>
        <v>-700</v>
      </c>
    </row>
    <row r="14" spans="1:7" ht="17.100000000000001" customHeight="1" thickTop="1" x14ac:dyDescent="0.35">
      <c r="A14" t="s">
        <v>72</v>
      </c>
      <c r="B14" s="66">
        <v>4000</v>
      </c>
      <c r="D14">
        <v>11</v>
      </c>
      <c r="E14" s="19">
        <f t="shared" si="0"/>
        <v>37025.56758476996</v>
      </c>
      <c r="F14" s="19">
        <v>0</v>
      </c>
      <c r="G14" s="19">
        <f t="shared" si="1"/>
        <v>-700</v>
      </c>
    </row>
    <row r="15" spans="1:7" ht="17.100000000000001" customHeight="1" thickBot="1" x14ac:dyDescent="0.4">
      <c r="A15" t="s">
        <v>73</v>
      </c>
      <c r="B15" s="55">
        <v>700</v>
      </c>
      <c r="D15" s="26">
        <v>12</v>
      </c>
      <c r="E15" s="19">
        <f t="shared" si="0"/>
        <v>36766.388611676572</v>
      </c>
      <c r="F15" s="19">
        <v>0</v>
      </c>
      <c r="G15" s="19">
        <f t="shared" si="1"/>
        <v>-700</v>
      </c>
    </row>
    <row r="16" spans="1:7" ht="17.100000000000001" customHeight="1" x14ac:dyDescent="0.35">
      <c r="D16">
        <v>13</v>
      </c>
      <c r="E16" s="19">
        <f t="shared" si="0"/>
        <v>36509.023891394834</v>
      </c>
      <c r="F16" s="19">
        <v>0</v>
      </c>
      <c r="G16" s="19">
        <f t="shared" si="1"/>
        <v>-700</v>
      </c>
    </row>
    <row r="17" spans="1:7" ht="17.100000000000001" customHeight="1" thickBot="1" x14ac:dyDescent="0.5">
      <c r="A17" s="65" t="s">
        <v>74</v>
      </c>
      <c r="B17" s="25"/>
      <c r="D17">
        <v>14</v>
      </c>
      <c r="E17" s="19">
        <f t="shared" si="0"/>
        <v>36253.460724155069</v>
      </c>
      <c r="F17" s="19">
        <v>0</v>
      </c>
      <c r="G17" s="19">
        <f t="shared" si="1"/>
        <v>-700</v>
      </c>
    </row>
    <row r="18" spans="1:7" ht="17.100000000000001" customHeight="1" thickTop="1" x14ac:dyDescent="0.35">
      <c r="A18" t="s">
        <v>75</v>
      </c>
      <c r="B18" s="67">
        <v>7.0000000000000007E-2</v>
      </c>
      <c r="D18">
        <v>15</v>
      </c>
      <c r="E18" s="19">
        <f t="shared" si="0"/>
        <v>35999.686499085983</v>
      </c>
      <c r="F18" s="19">
        <v>0</v>
      </c>
      <c r="G18" s="19">
        <f t="shared" si="1"/>
        <v>-700</v>
      </c>
    </row>
    <row r="19" spans="1:7" ht="17.100000000000001" customHeight="1" x14ac:dyDescent="0.35">
      <c r="A19" t="s">
        <v>76</v>
      </c>
      <c r="B19" s="68">
        <f>B18/12</f>
        <v>5.8333333333333336E-3</v>
      </c>
      <c r="D19">
        <v>16</v>
      </c>
      <c r="E19" s="19">
        <f t="shared" si="0"/>
        <v>35747.688693592383</v>
      </c>
      <c r="F19" s="19">
        <v>0</v>
      </c>
      <c r="G19" s="19">
        <f t="shared" si="1"/>
        <v>-700</v>
      </c>
    </row>
    <row r="20" spans="1:7" ht="17.100000000000001" customHeight="1" x14ac:dyDescent="0.35">
      <c r="A20" t="s">
        <v>77</v>
      </c>
      <c r="B20" s="69">
        <f>F3+NPV(B19,F4:F40)</f>
        <v>-23359.130083848406</v>
      </c>
      <c r="D20">
        <v>17</v>
      </c>
      <c r="E20" s="19">
        <f t="shared" si="0"/>
        <v>35497.454872737238</v>
      </c>
      <c r="F20" s="19">
        <v>0</v>
      </c>
      <c r="G20" s="19">
        <f t="shared" si="1"/>
        <v>-700</v>
      </c>
    </row>
    <row r="21" spans="1:7" ht="17.100000000000001" customHeight="1" x14ac:dyDescent="0.35">
      <c r="A21" t="s">
        <v>78</v>
      </c>
      <c r="B21" s="69">
        <f>G3+NPV(B19,G4:G40)</f>
        <v>-23445.024705741922</v>
      </c>
      <c r="D21">
        <v>18</v>
      </c>
      <c r="E21" s="19">
        <f t="shared" si="0"/>
        <v>35248.972688628077</v>
      </c>
      <c r="F21" s="19">
        <v>0</v>
      </c>
      <c r="G21" s="19">
        <f t="shared" si="1"/>
        <v>-700</v>
      </c>
    </row>
    <row r="22" spans="1:7" ht="17.100000000000001" customHeight="1" x14ac:dyDescent="0.35">
      <c r="A22" t="s">
        <v>79</v>
      </c>
      <c r="B22" s="70" t="str">
        <f>IF(B20&gt;B21,"BUY","LEASE")</f>
        <v>BUY</v>
      </c>
      <c r="D22">
        <v>19</v>
      </c>
      <c r="E22" s="19">
        <f t="shared" si="0"/>
        <v>35002.229879807681</v>
      </c>
      <c r="F22" s="19">
        <v>0</v>
      </c>
      <c r="G22" s="19">
        <f t="shared" si="1"/>
        <v>-700</v>
      </c>
    </row>
    <row r="23" spans="1:7" ht="17.100000000000001" customHeight="1" x14ac:dyDescent="0.35">
      <c r="D23">
        <v>20</v>
      </c>
      <c r="E23" s="19">
        <f t="shared" si="0"/>
        <v>34757.214270649027</v>
      </c>
      <c r="F23" s="19">
        <v>0</v>
      </c>
      <c r="G23" s="19">
        <f t="shared" si="1"/>
        <v>-700</v>
      </c>
    </row>
    <row r="24" spans="1:7" ht="17.100000000000001" customHeight="1" x14ac:dyDescent="0.35">
      <c r="D24">
        <v>21</v>
      </c>
      <c r="E24" s="19">
        <f t="shared" si="0"/>
        <v>34513.913770754487</v>
      </c>
      <c r="F24" s="19">
        <v>0</v>
      </c>
      <c r="G24" s="19">
        <f t="shared" si="1"/>
        <v>-700</v>
      </c>
    </row>
    <row r="25" spans="1:7" ht="17.100000000000001" customHeight="1" x14ac:dyDescent="0.35">
      <c r="D25">
        <v>22</v>
      </c>
      <c r="E25" s="19">
        <f t="shared" si="0"/>
        <v>34272.316374359209</v>
      </c>
      <c r="F25" s="19">
        <v>0</v>
      </c>
      <c r="G25" s="19">
        <f t="shared" si="1"/>
        <v>-700</v>
      </c>
    </row>
    <row r="26" spans="1:7" ht="17.100000000000001" customHeight="1" x14ac:dyDescent="0.35">
      <c r="D26">
        <v>23</v>
      </c>
      <c r="E26" s="19">
        <f t="shared" si="0"/>
        <v>34032.410159738691</v>
      </c>
      <c r="F26" s="19">
        <v>0</v>
      </c>
      <c r="G26" s="19">
        <f t="shared" si="1"/>
        <v>-700</v>
      </c>
    </row>
    <row r="27" spans="1:7" ht="17.100000000000001" customHeight="1" thickBot="1" x14ac:dyDescent="0.4">
      <c r="D27" s="26">
        <v>24</v>
      </c>
      <c r="E27" s="19">
        <f t="shared" si="0"/>
        <v>33794.183288620523</v>
      </c>
      <c r="F27" s="19">
        <v>0</v>
      </c>
      <c r="G27" s="19">
        <f t="shared" si="1"/>
        <v>-700</v>
      </c>
    </row>
    <row r="28" spans="1:7" ht="17.100000000000001" customHeight="1" x14ac:dyDescent="0.35">
      <c r="D28">
        <v>25</v>
      </c>
      <c r="E28" s="19">
        <f t="shared" si="0"/>
        <v>33557.624005600177</v>
      </c>
      <c r="F28" s="19">
        <v>0</v>
      </c>
      <c r="G28" s="19">
        <f t="shared" si="1"/>
        <v>-700</v>
      </c>
    </row>
    <row r="29" spans="1:7" ht="17.100000000000001" customHeight="1" x14ac:dyDescent="0.35">
      <c r="D29">
        <v>26</v>
      </c>
      <c r="E29" s="19">
        <f t="shared" si="0"/>
        <v>33322.720637560975</v>
      </c>
      <c r="F29" s="19">
        <v>0</v>
      </c>
      <c r="G29" s="19">
        <f t="shared" si="1"/>
        <v>-700</v>
      </c>
    </row>
    <row r="30" spans="1:7" ht="17.100000000000001" customHeight="1" x14ac:dyDescent="0.35">
      <c r="D30">
        <v>27</v>
      </c>
      <c r="E30" s="19">
        <f t="shared" si="0"/>
        <v>33089.461593098051</v>
      </c>
      <c r="F30" s="19">
        <v>0</v>
      </c>
      <c r="G30" s="19">
        <f t="shared" si="1"/>
        <v>-700</v>
      </c>
    </row>
    <row r="31" spans="1:7" ht="17.100000000000001" customHeight="1" x14ac:dyDescent="0.35">
      <c r="D31">
        <v>28</v>
      </c>
      <c r="E31" s="19">
        <f t="shared" si="0"/>
        <v>32857.835361946367</v>
      </c>
      <c r="F31" s="19">
        <v>0</v>
      </c>
      <c r="G31" s="19">
        <f t="shared" si="1"/>
        <v>-700</v>
      </c>
    </row>
    <row r="32" spans="1:7" ht="17.100000000000001" customHeight="1" x14ac:dyDescent="0.35">
      <c r="D32">
        <v>29</v>
      </c>
      <c r="E32" s="19">
        <f t="shared" si="0"/>
        <v>32627.830514412741</v>
      </c>
      <c r="F32" s="19">
        <v>0</v>
      </c>
      <c r="G32" s="19">
        <f t="shared" si="1"/>
        <v>-700</v>
      </c>
    </row>
    <row r="33" spans="4:7" ht="17.100000000000001" customHeight="1" x14ac:dyDescent="0.35">
      <c r="D33">
        <v>30</v>
      </c>
      <c r="E33" s="19">
        <f t="shared" si="0"/>
        <v>32399.435700811853</v>
      </c>
      <c r="F33" s="19">
        <v>0</v>
      </c>
      <c r="G33" s="19">
        <f t="shared" si="1"/>
        <v>-700</v>
      </c>
    </row>
    <row r="34" spans="4:7" ht="17.100000000000001" customHeight="1" x14ac:dyDescent="0.35">
      <c r="D34">
        <v>31</v>
      </c>
      <c r="E34" s="19">
        <f t="shared" si="0"/>
        <v>32172.639650906171</v>
      </c>
      <c r="F34" s="19">
        <v>0</v>
      </c>
      <c r="G34" s="19">
        <f>-$B$15</f>
        <v>-700</v>
      </c>
    </row>
    <row r="35" spans="4:7" ht="17.100000000000001" customHeight="1" x14ac:dyDescent="0.35">
      <c r="D35">
        <v>32</v>
      </c>
      <c r="E35" s="19">
        <f t="shared" si="0"/>
        <v>31947.431173349829</v>
      </c>
      <c r="F35" s="19">
        <v>0</v>
      </c>
      <c r="G35" s="19">
        <f t="shared" si="1"/>
        <v>-700</v>
      </c>
    </row>
    <row r="36" spans="4:7" ht="17.100000000000001" customHeight="1" x14ac:dyDescent="0.35">
      <c r="D36">
        <v>33</v>
      </c>
      <c r="E36" s="19">
        <f t="shared" si="0"/>
        <v>31723.799155136381</v>
      </c>
      <c r="F36" s="19">
        <v>0</v>
      </c>
      <c r="G36" s="19">
        <f t="shared" si="1"/>
        <v>-700</v>
      </c>
    </row>
    <row r="37" spans="4:7" ht="17.100000000000001" customHeight="1" x14ac:dyDescent="0.35">
      <c r="D37">
        <v>34</v>
      </c>
      <c r="E37" s="19">
        <f t="shared" si="0"/>
        <v>31501.732561050427</v>
      </c>
      <c r="F37" s="19">
        <v>0</v>
      </c>
      <c r="G37" s="19">
        <f t="shared" si="1"/>
        <v>-700</v>
      </c>
    </row>
    <row r="38" spans="4:7" ht="17.100000000000001" customHeight="1" x14ac:dyDescent="0.35">
      <c r="D38">
        <v>35</v>
      </c>
      <c r="E38" s="19">
        <f t="shared" si="0"/>
        <v>31281.220433123075</v>
      </c>
      <c r="F38" s="19">
        <v>0</v>
      </c>
      <c r="G38" s="19">
        <f t="shared" si="1"/>
        <v>-700</v>
      </c>
    </row>
    <row r="39" spans="4:7" ht="17.100000000000001" customHeight="1" thickBot="1" x14ac:dyDescent="0.4">
      <c r="D39" s="20">
        <v>36</v>
      </c>
      <c r="E39" s="19">
        <f t="shared" si="0"/>
        <v>31062.251890091215</v>
      </c>
      <c r="F39" s="19">
        <v>0</v>
      </c>
      <c r="G39" s="19">
        <f t="shared" si="1"/>
        <v>-700</v>
      </c>
    </row>
    <row r="40" spans="4:7" ht="17.100000000000001" customHeight="1" thickBot="1" x14ac:dyDescent="0.4">
      <c r="D40" s="72" t="s">
        <v>27</v>
      </c>
      <c r="E40" s="27"/>
      <c r="F40" s="24">
        <f>E39*B11</f>
        <v>23296.688917568412</v>
      </c>
      <c r="G40" s="24">
        <f>B14</f>
        <v>4000</v>
      </c>
    </row>
  </sheetData>
  <mergeCells count="2">
    <mergeCell ref="A2:B2"/>
    <mergeCell ref="A1:G1"/>
  </mergeCells>
  <dataValidations count="1">
    <dataValidation allowBlank="1" error="pavI8MeUFtEyxX2I4tky20e93262-0f54-4867-b72b-7ee35b46fae7" sqref="A1:G40" xr:uid="{00000000-0002-0000-0300-000000000000}"/>
  </dataValidations>
  <pageMargins left="0.7" right="0.7" top="0.75" bottom="0.75" header="0.3" footer="0.3"/>
  <pageSetup scale="74" orientation="portrait" r:id="rId1"/>
  <headerFooter>
    <oddFooter>&amp;R&amp;F &amp;A &amp;D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18"/>
  <sheetViews>
    <sheetView zoomScaleNormal="100" workbookViewId="0">
      <selection activeCell="G17" sqref="G17"/>
    </sheetView>
  </sheetViews>
  <sheetFormatPr defaultRowHeight="17.25" x14ac:dyDescent="0.35"/>
  <cols>
    <col min="1" max="1" width="25.75" customWidth="1"/>
    <col min="2" max="2" width="15" customWidth="1"/>
    <col min="3" max="4" width="13.5" customWidth="1"/>
    <col min="5" max="5" width="12.125" customWidth="1"/>
    <col min="6" max="6" width="12.5" customWidth="1"/>
    <col min="7" max="7" width="14.125" customWidth="1"/>
    <col min="8" max="9" width="12.5" customWidth="1"/>
    <col min="10" max="10" width="14.875" customWidth="1"/>
  </cols>
  <sheetData>
    <row r="1" spans="1:6" ht="57.75" customHeight="1" thickBot="1" x14ac:dyDescent="0.4">
      <c r="A1" s="159" t="s">
        <v>94</v>
      </c>
      <c r="B1" s="159"/>
      <c r="C1" s="159"/>
      <c r="D1" s="159"/>
      <c r="E1" s="159"/>
      <c r="F1" s="159"/>
    </row>
    <row r="2" spans="1:6" ht="15" customHeight="1" x14ac:dyDescent="0.35">
      <c r="A2" s="2"/>
    </row>
    <row r="3" spans="1:6" x14ac:dyDescent="0.35">
      <c r="A3" s="141" t="s">
        <v>113</v>
      </c>
      <c r="B3" s="134">
        <f>'Business Plan'!B11</f>
        <v>115000</v>
      </c>
    </row>
    <row r="4" spans="1:6" x14ac:dyDescent="0.35">
      <c r="A4" s="142" t="s">
        <v>114</v>
      </c>
      <c r="B4" s="135">
        <v>15000</v>
      </c>
    </row>
    <row r="5" spans="1:6" x14ac:dyDescent="0.35">
      <c r="A5" s="143" t="s">
        <v>115</v>
      </c>
      <c r="B5" s="136">
        <v>10</v>
      </c>
    </row>
    <row r="6" spans="1:6" ht="18" thickBot="1" x14ac:dyDescent="0.4"/>
    <row r="7" spans="1:6" x14ac:dyDescent="0.35">
      <c r="A7" s="138"/>
      <c r="B7" s="162" t="s">
        <v>17</v>
      </c>
      <c r="C7" s="162"/>
      <c r="D7" s="162"/>
      <c r="E7" s="162"/>
      <c r="F7" s="162"/>
    </row>
    <row r="8" spans="1:6" ht="19.5" x14ac:dyDescent="0.35">
      <c r="A8" s="71" t="s">
        <v>116</v>
      </c>
      <c r="B8" s="50">
        <v>1</v>
      </c>
      <c r="C8" s="50">
        <v>2</v>
      </c>
      <c r="D8" s="50">
        <v>3</v>
      </c>
      <c r="E8" s="50">
        <v>4</v>
      </c>
      <c r="F8" s="50">
        <v>5</v>
      </c>
    </row>
    <row r="9" spans="1:6" x14ac:dyDescent="0.35">
      <c r="A9" s="137" t="s">
        <v>95</v>
      </c>
      <c r="B9" s="18">
        <f>SLN($B$3,$B$4,$B$5)</f>
        <v>10000</v>
      </c>
      <c r="C9" s="18">
        <f t="shared" ref="C9:F9" si="0">SLN($B$3,$B$4,$B$5)</f>
        <v>10000</v>
      </c>
      <c r="D9" s="18">
        <f t="shared" si="0"/>
        <v>10000</v>
      </c>
      <c r="E9" s="18">
        <f t="shared" si="0"/>
        <v>10000</v>
      </c>
      <c r="F9" s="18">
        <f t="shared" si="0"/>
        <v>10000</v>
      </c>
    </row>
    <row r="10" spans="1:6" x14ac:dyDescent="0.35">
      <c r="A10" s="137" t="s">
        <v>96</v>
      </c>
      <c r="B10" s="18">
        <f>B9</f>
        <v>10000</v>
      </c>
      <c r="C10" s="18">
        <f>B10+C9</f>
        <v>20000</v>
      </c>
      <c r="D10" s="18">
        <f t="shared" ref="D10:F10" si="1">C10+D9</f>
        <v>30000</v>
      </c>
      <c r="E10" s="18">
        <f t="shared" si="1"/>
        <v>40000</v>
      </c>
      <c r="F10" s="18">
        <f t="shared" si="1"/>
        <v>50000</v>
      </c>
    </row>
    <row r="11" spans="1:6" x14ac:dyDescent="0.35">
      <c r="A11" s="139" t="s">
        <v>97</v>
      </c>
      <c r="B11" s="140">
        <f>$B$3-B10</f>
        <v>105000</v>
      </c>
      <c r="C11" s="140">
        <f t="shared" ref="C11:F11" si="2">$B$3-C10</f>
        <v>95000</v>
      </c>
      <c r="D11" s="140">
        <f t="shared" si="2"/>
        <v>85000</v>
      </c>
      <c r="E11" s="140">
        <f t="shared" si="2"/>
        <v>75000</v>
      </c>
      <c r="F11" s="140">
        <f t="shared" si="2"/>
        <v>65000</v>
      </c>
    </row>
    <row r="12" spans="1:6" ht="18" thickBot="1" x14ac:dyDescent="0.4"/>
    <row r="13" spans="1:6" x14ac:dyDescent="0.35">
      <c r="A13" s="138"/>
      <c r="B13" s="162" t="s">
        <v>17</v>
      </c>
      <c r="C13" s="162"/>
      <c r="D13" s="162"/>
      <c r="E13" s="162"/>
      <c r="F13" s="162"/>
    </row>
    <row r="14" spans="1:6" ht="19.5" x14ac:dyDescent="0.35">
      <c r="A14" s="71" t="s">
        <v>117</v>
      </c>
      <c r="B14" s="50">
        <v>1</v>
      </c>
      <c r="C14" s="50">
        <v>2</v>
      </c>
      <c r="D14" s="50">
        <v>3</v>
      </c>
      <c r="E14" s="50">
        <v>4</v>
      </c>
      <c r="F14" s="50">
        <v>5</v>
      </c>
    </row>
    <row r="15" spans="1:6" x14ac:dyDescent="0.35">
      <c r="A15" s="137" t="s">
        <v>95</v>
      </c>
      <c r="B15" s="18">
        <f>DB($B$3,$B$4,$B$5,B14)</f>
        <v>21160</v>
      </c>
      <c r="C15" s="18">
        <f t="shared" ref="C15:F15" si="3">DB($B$3,$B$4,$B$5,C14)</f>
        <v>17266.560000000001</v>
      </c>
      <c r="D15" s="18">
        <f t="shared" si="3"/>
        <v>14089.51296</v>
      </c>
      <c r="E15" s="18">
        <f t="shared" si="3"/>
        <v>11497.042575360001</v>
      </c>
      <c r="F15" s="18">
        <f t="shared" si="3"/>
        <v>9381.5867414937602</v>
      </c>
    </row>
    <row r="16" spans="1:6" x14ac:dyDescent="0.35">
      <c r="A16" s="137" t="s">
        <v>96</v>
      </c>
      <c r="B16" s="18">
        <f>B15</f>
        <v>21160</v>
      </c>
      <c r="C16" s="18">
        <f>B16+C15</f>
        <v>38426.559999999998</v>
      </c>
      <c r="D16" s="18">
        <f t="shared" ref="D16" si="4">C16+D15</f>
        <v>52516.072959999998</v>
      </c>
      <c r="E16" s="18">
        <f t="shared" ref="E16" si="5">D16+E15</f>
        <v>64013.115535359997</v>
      </c>
      <c r="F16" s="18">
        <f t="shared" ref="F16" si="6">E16+F15</f>
        <v>73394.702276853757</v>
      </c>
    </row>
    <row r="17" spans="1:6" x14ac:dyDescent="0.35">
      <c r="A17" s="139" t="s">
        <v>97</v>
      </c>
      <c r="B17" s="140">
        <f>$B$3-B16</f>
        <v>93840</v>
      </c>
      <c r="C17" s="140">
        <f t="shared" ref="C17" si="7">$B$3-C16</f>
        <v>76573.440000000002</v>
      </c>
      <c r="D17" s="140">
        <f t="shared" ref="D17" si="8">$B$3-D16</f>
        <v>62483.927040000002</v>
      </c>
      <c r="E17" s="140">
        <f t="shared" ref="E17" si="9">$B$3-E16</f>
        <v>50986.884464640003</v>
      </c>
      <c r="F17" s="140">
        <f t="shared" ref="F17" si="10">$B$3-F16</f>
        <v>41605.297723146243</v>
      </c>
    </row>
    <row r="18" spans="1:6" x14ac:dyDescent="0.35">
      <c r="C18" s="23"/>
      <c r="D18" s="23"/>
      <c r="E18" s="23"/>
      <c r="F18" s="23"/>
    </row>
  </sheetData>
  <mergeCells count="3">
    <mergeCell ref="B7:F7"/>
    <mergeCell ref="B13:F13"/>
    <mergeCell ref="A1:F1"/>
  </mergeCells>
  <dataValidations count="1">
    <dataValidation allowBlank="1" error="pavI8MeUFtEyxX2I4tky20e93262-0f54-4867-b72b-7ee35b46fae7" sqref="A1:F18" xr:uid="{00000000-0002-0000-0400-000000000000}"/>
  </dataValidations>
  <pageMargins left="0.7" right="0.7" top="0.75" bottom="0.75" header="0.3" footer="0.3"/>
  <pageSetup scale="97" orientation="portrait" r:id="rId1"/>
  <headerFooter>
    <oddFooter>&amp;R&amp;F &amp;A &amp;D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G148"/>
  <sheetViews>
    <sheetView tabSelected="0" zoomScaleNormal="100" workbookViewId="0">
      <selection activeCell="G12" sqref="G12"/>
    </sheetView>
  </sheetViews>
  <sheetFormatPr defaultColWidth="9.125" defaultRowHeight="17.25" x14ac:dyDescent="0.35"/>
  <cols>
    <col min="1" max="1" width="32.75" style="13" customWidth="1"/>
    <col min="2" max="6" width="14.125" style="13" customWidth="1"/>
    <col min="7" max="7" width="12.75" style="13" customWidth="1"/>
    <col min="8" max="9" width="9.125" style="13"/>
    <col min="10" max="10" width="11.25" style="13" customWidth="1"/>
    <col min="11" max="11" width="10.125" style="13" customWidth="1"/>
    <col min="12" max="16384" width="9.125" style="13"/>
  </cols>
  <sheetData>
    <row r="1" spans="1:7" s="1" customFormat="1" ht="57" customHeight="1" thickBot="1" x14ac:dyDescent="0.4">
      <c r="A1" s="159" t="s">
        <v>80</v>
      </c>
      <c r="B1" s="159"/>
      <c r="C1" s="159"/>
      <c r="D1" s="159"/>
      <c r="E1" s="159"/>
      <c r="F1" s="159"/>
      <c r="G1"/>
    </row>
    <row r="2" spans="1:7" s="1" customFormat="1" ht="15" customHeight="1" x14ac:dyDescent="0.35">
      <c r="A2" s="107" t="s">
        <v>81</v>
      </c>
      <c r="B2" s="108">
        <v>0.25</v>
      </c>
    </row>
    <row r="3" spans="1:7" s="1" customFormat="1" ht="15" customHeight="1" x14ac:dyDescent="0.35">
      <c r="A3" s="109" t="s">
        <v>82</v>
      </c>
      <c r="B3" s="110">
        <v>7.2499999999999995E-2</v>
      </c>
    </row>
    <row r="4" spans="1:7" s="1" customFormat="1" ht="15" customHeight="1" x14ac:dyDescent="0.35">
      <c r="A4" s="111" t="s">
        <v>83</v>
      </c>
      <c r="B4" s="112">
        <v>0.33</v>
      </c>
    </row>
    <row r="5" spans="1:7" s="3" customFormat="1" ht="15" customHeight="1" x14ac:dyDescent="0.35"/>
    <row r="6" spans="1:7" s="6" customFormat="1" ht="15" customHeight="1" x14ac:dyDescent="0.35">
      <c r="A6" s="113" t="s">
        <v>3</v>
      </c>
      <c r="B6" s="114" t="s">
        <v>4</v>
      </c>
      <c r="C6" s="114" t="s">
        <v>5</v>
      </c>
      <c r="D6" s="114" t="s">
        <v>6</v>
      </c>
      <c r="E6" s="114" t="s">
        <v>7</v>
      </c>
      <c r="F6" s="115" t="s">
        <v>8</v>
      </c>
    </row>
    <row r="7" spans="1:7" s="9" customFormat="1" ht="15" customHeight="1" x14ac:dyDescent="0.35">
      <c r="A7" s="116" t="s">
        <v>22</v>
      </c>
      <c r="B7" s="104">
        <v>825000</v>
      </c>
      <c r="C7" s="104">
        <v>968750</v>
      </c>
      <c r="D7" s="104">
        <v>1112500</v>
      </c>
      <c r="E7" s="104">
        <v>1256250</v>
      </c>
      <c r="F7" s="104">
        <v>1400000</v>
      </c>
    </row>
    <row r="8" spans="1:7" s="9" customFormat="1" ht="15" customHeight="1" x14ac:dyDescent="0.35">
      <c r="A8" s="116" t="s">
        <v>84</v>
      </c>
      <c r="B8" s="105">
        <f>B7*$B$2</f>
        <v>206250</v>
      </c>
      <c r="C8" s="105">
        <f>C7*$B$2</f>
        <v>242187.5</v>
      </c>
      <c r="D8" s="105">
        <f>D7*$B$2</f>
        <v>278125</v>
      </c>
      <c r="E8" s="105">
        <f>E7*$B$2</f>
        <v>314062.5</v>
      </c>
      <c r="F8" s="118">
        <f>F7*$B$2</f>
        <v>350000</v>
      </c>
    </row>
    <row r="9" spans="1:7" s="9" customFormat="1" ht="15" customHeight="1" x14ac:dyDescent="0.35">
      <c r="A9" s="116" t="s">
        <v>23</v>
      </c>
      <c r="B9" s="105">
        <f>B7*$B$3</f>
        <v>59812.499999999993</v>
      </c>
      <c r="C9" s="105">
        <f>C7*$B$3</f>
        <v>70234.375</v>
      </c>
      <c r="D9" s="105">
        <f>D7*$B$3</f>
        <v>80656.25</v>
      </c>
      <c r="E9" s="105">
        <f>E7*$B$3</f>
        <v>91078.125</v>
      </c>
      <c r="F9" s="118">
        <f>F7*$B$3</f>
        <v>101500</v>
      </c>
    </row>
    <row r="10" spans="1:7" s="9" customFormat="1" ht="15" customHeight="1" thickBot="1" x14ac:dyDescent="0.4">
      <c r="A10" s="119" t="s">
        <v>85</v>
      </c>
      <c r="B10" s="106">
        <f>B7-(B8+B9)</f>
        <v>558937.5</v>
      </c>
      <c r="C10" s="106">
        <f t="shared" ref="C10:F10" si="0">C7-(C8+C9)</f>
        <v>656328.125</v>
      </c>
      <c r="D10" s="106">
        <f t="shared" si="0"/>
        <v>753718.75</v>
      </c>
      <c r="E10" s="106">
        <f t="shared" si="0"/>
        <v>851109.375</v>
      </c>
      <c r="F10" s="120">
        <f t="shared" si="0"/>
        <v>948500</v>
      </c>
    </row>
    <row r="11" spans="1:7" s="9" customFormat="1" ht="15" customHeight="1" thickTop="1" x14ac:dyDescent="0.35">
      <c r="B11" s="14"/>
      <c r="C11" s="14"/>
      <c r="D11" s="14"/>
      <c r="E11" s="14"/>
      <c r="F11" s="14"/>
    </row>
    <row r="12" spans="1:7" s="9" customFormat="1" ht="15" customHeight="1" x14ac:dyDescent="0.35">
      <c r="A12" s="113" t="s">
        <v>9</v>
      </c>
      <c r="B12" s="114" t="s">
        <v>4</v>
      </c>
      <c r="C12" s="114" t="s">
        <v>5</v>
      </c>
      <c r="D12" s="114" t="s">
        <v>6</v>
      </c>
      <c r="E12" s="114" t="s">
        <v>7</v>
      </c>
      <c r="F12" s="115" t="s">
        <v>8</v>
      </c>
    </row>
    <row r="13" spans="1:7" s="9" customFormat="1" ht="15" customHeight="1" x14ac:dyDescent="0.35">
      <c r="A13" s="116" t="s">
        <v>10</v>
      </c>
      <c r="B13" s="104">
        <v>588000</v>
      </c>
      <c r="C13" s="104">
        <v>623280</v>
      </c>
      <c r="D13" s="104">
        <v>660676.80000000005</v>
      </c>
      <c r="E13" s="104">
        <v>700317.40800000017</v>
      </c>
      <c r="F13" s="104">
        <v>742336.45248000021</v>
      </c>
    </row>
    <row r="14" spans="1:7" s="9" customFormat="1" ht="15" customHeight="1" x14ac:dyDescent="0.35">
      <c r="A14" s="116" t="s">
        <v>86</v>
      </c>
      <c r="B14" s="105">
        <v>60000.000000000022</v>
      </c>
      <c r="C14" s="105">
        <v>60975.929778553786</v>
      </c>
      <c r="D14" s="105">
        <v>61967.73353931868</v>
      </c>
      <c r="E14" s="105">
        <v>62975.66948049378</v>
      </c>
      <c r="F14" s="105">
        <v>64000.000000000007</v>
      </c>
    </row>
    <row r="15" spans="1:7" s="9" customFormat="1" ht="15" customHeight="1" x14ac:dyDescent="0.35">
      <c r="A15" s="116" t="s">
        <v>11</v>
      </c>
      <c r="B15" s="105">
        <v>30000</v>
      </c>
      <c r="C15" s="105">
        <v>30000</v>
      </c>
      <c r="D15" s="105">
        <v>32000</v>
      </c>
      <c r="E15" s="105">
        <v>32000</v>
      </c>
      <c r="F15" s="118">
        <v>34000</v>
      </c>
    </row>
    <row r="16" spans="1:7" s="9" customFormat="1" ht="15" customHeight="1" x14ac:dyDescent="0.35">
      <c r="A16" s="116" t="s">
        <v>87</v>
      </c>
      <c r="B16" s="105">
        <v>15000</v>
      </c>
      <c r="C16" s="105">
        <v>15000</v>
      </c>
      <c r="D16" s="105">
        <v>15000</v>
      </c>
      <c r="E16" s="105">
        <v>15000</v>
      </c>
      <c r="F16" s="118">
        <v>15000</v>
      </c>
    </row>
    <row r="17" spans="1:7" s="9" customFormat="1" ht="15" customHeight="1" thickBot="1" x14ac:dyDescent="0.4">
      <c r="A17" s="119" t="s">
        <v>36</v>
      </c>
      <c r="B17" s="106">
        <f>SUM(B13:B16)</f>
        <v>693000</v>
      </c>
      <c r="C17" s="106">
        <f t="shared" ref="C17:F17" si="1">SUM(C13:C16)</f>
        <v>729255.92977855378</v>
      </c>
      <c r="D17" s="106">
        <f t="shared" si="1"/>
        <v>769644.53353931871</v>
      </c>
      <c r="E17" s="106">
        <f t="shared" si="1"/>
        <v>810293.07748049393</v>
      </c>
      <c r="F17" s="120">
        <f t="shared" si="1"/>
        <v>855336.45248000021</v>
      </c>
    </row>
    <row r="18" spans="1:7" s="9" customFormat="1" ht="15" customHeight="1" thickTop="1" x14ac:dyDescent="0.35">
      <c r="B18" s="14"/>
      <c r="C18" s="14"/>
      <c r="D18" s="14"/>
      <c r="E18" s="14"/>
      <c r="F18" s="14"/>
    </row>
    <row r="19" spans="1:7" s="9" customFormat="1" ht="19.5" x14ac:dyDescent="0.35">
      <c r="A19" s="113" t="s">
        <v>12</v>
      </c>
      <c r="B19" s="114" t="s">
        <v>4</v>
      </c>
      <c r="C19" s="114" t="s">
        <v>5</v>
      </c>
      <c r="D19" s="114" t="s">
        <v>6</v>
      </c>
      <c r="E19" s="114" t="s">
        <v>7</v>
      </c>
      <c r="F19" s="115" t="s">
        <v>8</v>
      </c>
    </row>
    <row r="20" spans="1:7" s="9" customFormat="1" ht="15" customHeight="1" x14ac:dyDescent="0.35">
      <c r="A20" s="121" t="s">
        <v>88</v>
      </c>
      <c r="B20" s="104">
        <f>B10-B17</f>
        <v>-134062.5</v>
      </c>
      <c r="C20" s="104">
        <f t="shared" ref="C20:F20" si="2">C10-C17</f>
        <v>-72927.804778553778</v>
      </c>
      <c r="D20" s="104">
        <f t="shared" si="2"/>
        <v>-15925.783539318712</v>
      </c>
      <c r="E20" s="104">
        <f t="shared" si="2"/>
        <v>40816.297519506072</v>
      </c>
      <c r="F20" s="117">
        <f t="shared" si="2"/>
        <v>93163.547519999789</v>
      </c>
    </row>
    <row r="21" spans="1:7" s="9" customFormat="1" ht="15" customHeight="1" x14ac:dyDescent="0.35">
      <c r="A21" s="116" t="s">
        <v>13</v>
      </c>
      <c r="B21" s="105">
        <f>Depreciation!B15</f>
        <v>21160</v>
      </c>
      <c r="C21" s="105">
        <f>Depreciation!C15</f>
        <v>17266.560000000001</v>
      </c>
      <c r="D21" s="105">
        <f>Depreciation!D15</f>
        <v>14089.51296</v>
      </c>
      <c r="E21" s="105">
        <f>Depreciation!E15</f>
        <v>11497.042575360001</v>
      </c>
      <c r="F21" s="105">
        <f>Depreciation!F15</f>
        <v>9381.5867414937602</v>
      </c>
    </row>
    <row r="22" spans="1:7" s="9" customFormat="1" ht="15" customHeight="1" thickBot="1" x14ac:dyDescent="0.4">
      <c r="A22" s="122" t="s">
        <v>89</v>
      </c>
      <c r="B22" s="123">
        <f>B20-B21</f>
        <v>-155222.5</v>
      </c>
      <c r="C22" s="123">
        <f t="shared" ref="C22:F22" si="3">C20-C21</f>
        <v>-90194.364778553776</v>
      </c>
      <c r="D22" s="123">
        <f t="shared" si="3"/>
        <v>-30015.296499318712</v>
      </c>
      <c r="E22" s="123">
        <f t="shared" si="3"/>
        <v>29319.254944146072</v>
      </c>
      <c r="F22" s="124">
        <f t="shared" si="3"/>
        <v>83781.960778506036</v>
      </c>
    </row>
    <row r="23" spans="1:7" s="9" customFormat="1" ht="15" customHeight="1" thickTop="1" x14ac:dyDescent="0.35">
      <c r="B23" s="14"/>
      <c r="C23" s="14"/>
      <c r="D23" s="14"/>
      <c r="E23" s="14"/>
      <c r="F23" s="14"/>
      <c r="G23" s="15"/>
    </row>
    <row r="24" spans="1:7" s="9" customFormat="1" ht="15" customHeight="1" x14ac:dyDescent="0.35">
      <c r="A24" s="128" t="s">
        <v>90</v>
      </c>
      <c r="B24" s="129">
        <f>'Loan Details'!B10</f>
        <v>-26658.110406113701</v>
      </c>
      <c r="C24" s="129">
        <f>'Loan Details'!C10</f>
        <v>-24503.9190083336</v>
      </c>
      <c r="D24" s="129">
        <f>'Loan Details'!D10</f>
        <v>-22226.535836033829</v>
      </c>
      <c r="E24" s="129">
        <f>'Loan Details'!E10</f>
        <v>-19818.915919429004</v>
      </c>
      <c r="F24" s="129">
        <f>'Loan Details'!F10</f>
        <v>-17273.611407945027</v>
      </c>
      <c r="G24" s="15"/>
    </row>
    <row r="25" spans="1:7" s="9" customFormat="1" ht="15" customHeight="1" thickBot="1" x14ac:dyDescent="0.4">
      <c r="A25" s="125" t="s">
        <v>91</v>
      </c>
      <c r="B25" s="126">
        <f>B22-B24</f>
        <v>-128564.3895938863</v>
      </c>
      <c r="C25" s="126">
        <f t="shared" ref="C25:F25" si="4">C22-C24</f>
        <v>-65690.445770220176</v>
      </c>
      <c r="D25" s="126">
        <f t="shared" si="4"/>
        <v>-7788.7606632848838</v>
      </c>
      <c r="E25" s="126">
        <f t="shared" si="4"/>
        <v>49138.170863575077</v>
      </c>
      <c r="F25" s="127">
        <f t="shared" si="4"/>
        <v>101055.57218645106</v>
      </c>
      <c r="G25" s="15"/>
    </row>
    <row r="26" spans="1:7" s="9" customFormat="1" ht="15" customHeight="1" thickTop="1" x14ac:dyDescent="0.35">
      <c r="B26" s="14"/>
      <c r="C26" s="14"/>
      <c r="D26" s="14"/>
      <c r="E26" s="14"/>
      <c r="F26" s="14"/>
    </row>
    <row r="27" spans="1:7" s="9" customFormat="1" ht="15" customHeight="1" x14ac:dyDescent="0.35">
      <c r="A27" s="128" t="s">
        <v>92</v>
      </c>
      <c r="B27" s="129">
        <f>IF(B25&lt;0,0,B25*$B$4)</f>
        <v>0</v>
      </c>
      <c r="C27" s="129">
        <f t="shared" ref="C27:F27" si="5">IF(C25&lt;0,0,C25*$B$4)</f>
        <v>0</v>
      </c>
      <c r="D27" s="129">
        <f t="shared" si="5"/>
        <v>0</v>
      </c>
      <c r="E27" s="129">
        <f t="shared" si="5"/>
        <v>16215.596384979775</v>
      </c>
      <c r="F27" s="130">
        <f t="shared" si="5"/>
        <v>33348.338821528851</v>
      </c>
    </row>
    <row r="28" spans="1:7" s="9" customFormat="1" ht="15" customHeight="1" x14ac:dyDescent="0.35">
      <c r="A28" s="131" t="s">
        <v>93</v>
      </c>
      <c r="B28" s="132">
        <f>B25-B27</f>
        <v>-128564.3895938863</v>
      </c>
      <c r="C28" s="132">
        <f t="shared" ref="C28:F28" si="6">C25-C27</f>
        <v>-65690.445770220176</v>
      </c>
      <c r="D28" s="132">
        <f t="shared" si="6"/>
        <v>-7788.7606632848838</v>
      </c>
      <c r="E28" s="132">
        <f t="shared" si="6"/>
        <v>32922.574478595299</v>
      </c>
      <c r="F28" s="133">
        <f t="shared" si="6"/>
        <v>67707.233364922198</v>
      </c>
    </row>
    <row r="29" spans="1:7" s="9" customFormat="1" ht="15" customHeight="1" x14ac:dyDescent="0.35"/>
    <row r="30" spans="1:7" s="16" customFormat="1" ht="15" customHeight="1" x14ac:dyDescent="0.35">
      <c r="B30" s="17"/>
      <c r="C30" s="17"/>
      <c r="D30" s="17"/>
      <c r="E30" s="17"/>
      <c r="F30" s="17"/>
    </row>
    <row r="31" spans="1:7" s="16" customFormat="1" ht="15" customHeight="1" x14ac:dyDescent="0.35">
      <c r="B31" s="5"/>
      <c r="C31" s="5"/>
      <c r="D31" s="5"/>
      <c r="E31" s="5"/>
      <c r="F31" s="5"/>
    </row>
    <row r="32" spans="1:7" s="16" customFormat="1" ht="15" customHeight="1" x14ac:dyDescent="0.35">
      <c r="B32" s="5"/>
      <c r="C32" s="5"/>
      <c r="D32" s="5"/>
      <c r="E32" s="5"/>
      <c r="F32" s="5"/>
    </row>
    <row r="33" spans="2:6" s="16" customFormat="1" ht="15" customHeight="1" x14ac:dyDescent="0.35">
      <c r="B33" s="5"/>
      <c r="C33" s="5"/>
      <c r="D33" s="5"/>
      <c r="E33" s="5"/>
      <c r="F33" s="5"/>
    </row>
    <row r="34" spans="2:6" s="16" customFormat="1" ht="15" customHeight="1" x14ac:dyDescent="0.35">
      <c r="B34" s="5"/>
      <c r="C34" s="5"/>
      <c r="D34" s="5"/>
      <c r="E34" s="5"/>
      <c r="F34" s="5"/>
    </row>
    <row r="35" spans="2:6" s="16" customFormat="1" ht="15" customHeight="1" x14ac:dyDescent="0.35">
      <c r="B35" s="5"/>
      <c r="C35" s="5"/>
      <c r="D35" s="5"/>
      <c r="E35" s="5"/>
      <c r="F35" s="5"/>
    </row>
    <row r="36" spans="2:6" s="16" customFormat="1" ht="15" customHeight="1" x14ac:dyDescent="0.35">
      <c r="B36" s="5"/>
      <c r="C36" s="5"/>
      <c r="D36" s="5"/>
      <c r="E36" s="5"/>
      <c r="F36" s="5"/>
    </row>
    <row r="37" spans="2:6" s="16" customFormat="1" ht="15" customHeight="1" x14ac:dyDescent="0.35">
      <c r="B37" s="5"/>
      <c r="C37" s="5"/>
      <c r="D37" s="5"/>
      <c r="E37" s="5"/>
      <c r="F37" s="5"/>
    </row>
    <row r="38" spans="2:6" s="3" customFormat="1" ht="15" customHeight="1" x14ac:dyDescent="0.35">
      <c r="B38" s="4"/>
      <c r="C38" s="4"/>
      <c r="D38" s="4"/>
      <c r="E38" s="4"/>
      <c r="F38" s="4"/>
    </row>
    <row r="39" spans="2:6" s="3" customFormat="1" ht="15" customHeight="1" x14ac:dyDescent="0.35">
      <c r="B39" s="4"/>
      <c r="C39" s="4"/>
      <c r="D39" s="4"/>
      <c r="E39" s="4"/>
      <c r="F39" s="4"/>
    </row>
    <row r="40" spans="2:6" s="3" customFormat="1" ht="15" customHeight="1" x14ac:dyDescent="0.35">
      <c r="B40" s="4"/>
      <c r="C40" s="4"/>
      <c r="D40" s="4"/>
      <c r="E40" s="4"/>
      <c r="F40" s="4"/>
    </row>
    <row r="41" spans="2:6" s="3" customFormat="1" ht="15" customHeight="1" x14ac:dyDescent="0.35">
      <c r="B41" s="4"/>
      <c r="C41" s="4"/>
      <c r="D41" s="4"/>
      <c r="E41" s="4"/>
      <c r="F41" s="4"/>
    </row>
    <row r="42" spans="2:6" s="3" customFormat="1" ht="15" customHeight="1" x14ac:dyDescent="0.35">
      <c r="B42" s="4"/>
      <c r="C42" s="4"/>
      <c r="D42" s="4"/>
      <c r="E42" s="4"/>
      <c r="F42" s="4"/>
    </row>
    <row r="43" spans="2:6" s="3" customFormat="1" ht="15" customHeight="1" x14ac:dyDescent="0.35">
      <c r="B43" s="4"/>
      <c r="C43" s="4"/>
      <c r="D43" s="4"/>
      <c r="E43" s="4"/>
      <c r="F43" s="4"/>
    </row>
    <row r="44" spans="2:6" s="3" customFormat="1" ht="15" customHeight="1" x14ac:dyDescent="0.35"/>
    <row r="45" spans="2:6" s="3" customFormat="1" ht="15" customHeight="1" x14ac:dyDescent="0.35"/>
    <row r="46" spans="2:6" s="3" customFormat="1" ht="15" customHeight="1" x14ac:dyDescent="0.35"/>
    <row r="47" spans="2:6" s="3" customFormat="1" ht="15" customHeight="1" x14ac:dyDescent="0.35"/>
    <row r="48" spans="2:6" s="3" customFormat="1" ht="15" customHeight="1" x14ac:dyDescent="0.35"/>
    <row r="49" s="3" customFormat="1" ht="15" customHeight="1" x14ac:dyDescent="0.35"/>
    <row r="50" s="3" customFormat="1" ht="15" customHeight="1" x14ac:dyDescent="0.35"/>
    <row r="51" s="3" customFormat="1" ht="15" customHeight="1" x14ac:dyDescent="0.35"/>
    <row r="52" s="3" customFormat="1" ht="15" customHeight="1" x14ac:dyDescent="0.35"/>
    <row r="53" s="3" customFormat="1" ht="15" customHeight="1" x14ac:dyDescent="0.35"/>
    <row r="54" s="3" customFormat="1" ht="15" customHeight="1" x14ac:dyDescent="0.35"/>
    <row r="55" s="3" customFormat="1" ht="15" customHeight="1" x14ac:dyDescent="0.35"/>
    <row r="56" s="3" customFormat="1" ht="15" customHeight="1" x14ac:dyDescent="0.35"/>
    <row r="57" s="3" customFormat="1" ht="15" customHeight="1" x14ac:dyDescent="0.35"/>
    <row r="58" s="3" customFormat="1" ht="15" customHeight="1" x14ac:dyDescent="0.35"/>
    <row r="59" s="3" customFormat="1" ht="15" customHeight="1" x14ac:dyDescent="0.35"/>
    <row r="60" s="3" customFormat="1" ht="15" customHeight="1" x14ac:dyDescent="0.35"/>
    <row r="61" s="3" customFormat="1" ht="15" customHeight="1" x14ac:dyDescent="0.35"/>
    <row r="62" s="3" customFormat="1" ht="15" customHeight="1" x14ac:dyDescent="0.35"/>
    <row r="63" s="3" customFormat="1" ht="15" customHeight="1" x14ac:dyDescent="0.35"/>
    <row r="64" s="3" customFormat="1" ht="15" customHeight="1" x14ac:dyDescent="0.35"/>
    <row r="65" s="3" customFormat="1" ht="15" customHeight="1" x14ac:dyDescent="0.35"/>
    <row r="66" s="3" customFormat="1" ht="15" customHeight="1" x14ac:dyDescent="0.35"/>
    <row r="67" s="3" customFormat="1" ht="15" customHeight="1" x14ac:dyDescent="0.35"/>
    <row r="68" s="3" customFormat="1" ht="15" customHeight="1" x14ac:dyDescent="0.35"/>
    <row r="69" s="3" customFormat="1" ht="15" customHeight="1" x14ac:dyDescent="0.35"/>
    <row r="70" s="3" customFormat="1" ht="15" customHeight="1" x14ac:dyDescent="0.35"/>
    <row r="71" s="3" customFormat="1" ht="15" customHeight="1" x14ac:dyDescent="0.35"/>
    <row r="72" s="3" customFormat="1" ht="15" customHeight="1" x14ac:dyDescent="0.35"/>
    <row r="73" s="3" customFormat="1" ht="15" customHeight="1" x14ac:dyDescent="0.35"/>
    <row r="74" s="3" customFormat="1" ht="15" customHeight="1" x14ac:dyDescent="0.35"/>
    <row r="75" s="3" customFormat="1" ht="15" customHeight="1" x14ac:dyDescent="0.35"/>
    <row r="76" s="3" customFormat="1" ht="15" customHeight="1" x14ac:dyDescent="0.35"/>
    <row r="77" s="3" customFormat="1" ht="15" customHeight="1" x14ac:dyDescent="0.35"/>
    <row r="78" s="3" customFormat="1" ht="15" customHeight="1" x14ac:dyDescent="0.35"/>
    <row r="79" s="3" customFormat="1" ht="15" customHeight="1" x14ac:dyDescent="0.35"/>
    <row r="80" s="3" customFormat="1" ht="15" customHeight="1" x14ac:dyDescent="0.35"/>
    <row r="81" s="3" customFormat="1" ht="15" customHeight="1" x14ac:dyDescent="0.35"/>
    <row r="82" s="3" customFormat="1" ht="15" customHeight="1" x14ac:dyDescent="0.35"/>
    <row r="83" s="3" customFormat="1" ht="15" customHeigh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row r="142" s="3" customFormat="1" x14ac:dyDescent="0.35"/>
    <row r="143" s="3" customFormat="1" x14ac:dyDescent="0.35"/>
    <row r="144" s="3" customFormat="1" x14ac:dyDescent="0.35"/>
    <row r="145" s="3" customFormat="1" x14ac:dyDescent="0.35"/>
    <row r="146" s="3" customFormat="1" x14ac:dyDescent="0.35"/>
    <row r="147" s="3" customFormat="1" x14ac:dyDescent="0.35"/>
    <row r="148" s="3" customFormat="1" x14ac:dyDescent="0.35"/>
  </sheetData>
  <mergeCells count="1">
    <mergeCell ref="A1:F1"/>
  </mergeCells>
  <dataValidations count="1">
    <dataValidation allowBlank="1" error="pavI8MeUFtEyxX2I4tky20e93262-0f54-4867-b72b-7ee35b46fae7" sqref="A1:G148" xr:uid="{00000000-0002-0000-0500-000000000000}"/>
  </dataValidations>
  <pageMargins left="0.7" right="0.7" top="0.75" bottom="0.75" header="0.3" footer="0.3"/>
  <pageSetup scale="86" orientation="portrait" r:id="rId1"/>
  <headerFooter>
    <oddFooter>&amp;R&amp;F &amp;A &amp;D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8"/>
  <sheetViews>
    <sheetView tabSelected="1" zoomScaleNormal="100" workbookViewId="0">
      <selection activeCell="A1" sqref="A1"/>
    </sheetView>
  </sheetViews>
  <sheetFormatPr defaultColWidth="8" defaultRowHeight="18" x14ac:dyDescent="0.2"/>
  <cols>
    <col min="1" max="1" width="15.000000000000000000000000001" style="163" customWidth="1"/>
    <col min="2" max="2" width="5.4285714285714285714285714288" style="163" customWidth="1"/>
    <col min="3" max="3" width="100.14285714285714285714285715" style="163" customWidth="1"/>
    <col min="4" max="4" width="11.714285714285714285714285715" style="163" customWidth="1"/>
    <col min="5" max="5" width="4.2857142857142857142857142859" style="163" customWidth="1"/>
    <col min="6" max="16384" width="9.142857142857142857142857143" style="164"/>
  </cols>
  <sheetData>
    <row r="1" spans="1:5" ht="9.9499999999999993" customHeight="1" x14ac:dyDescent="0.3">
      <c r="A1" s="165"/>
      <c r="B1" s="165"/>
      <c r="C1" s="165"/>
      <c r="D1" s="165"/>
      <c r="E1" s="165"/>
    </row>
    <row r="2" spans="1:5" ht="16.5" customHeight="1" x14ac:dyDescent="0.3">
      <c r="A2" s="165"/>
      <c r="B2" s="167" t="s">
        <v>123</v>
      </c>
      <c r="C2" s="167"/>
      <c r="D2" s="165"/>
      <c r="E2" s="165"/>
    </row>
    <row r="3" spans="1:5" ht="9.9499999999999993" customHeight="1" x14ac:dyDescent="0.3">
      <c r="A3" s="165"/>
      <c r="B3" s="165"/>
      <c r="C3" s="165"/>
      <c r="D3" s="165"/>
      <c r="E3" s="165"/>
    </row>
    <row r="4" spans="1:5" ht="34.5" customHeight="1" x14ac:dyDescent="0.3">
      <c r="A4" s="163"/>
      <c r="B4" s="166" t="s">
        <v>122</v>
      </c>
      <c r="C4" s="166"/>
      <c r="D4" s="163"/>
      <c r="E4" s="163"/>
    </row>
    <row r="5" spans="1:5" ht="18" customHeight="1" x14ac:dyDescent="0.3">
      <c r="A5" s="163"/>
      <c r="B5" s="168" t="s">
        <v>124</v>
      </c>
      <c r="C5" s="168"/>
      <c r="D5" s="169" t="s">
        <v>125</v>
      </c>
      <c r="E5" s="163"/>
    </row>
    <row r="6" spans="1:5" ht="24" customHeight="1" thickBot="1" x14ac:dyDescent="0.35">
      <c r="A6" s="170"/>
      <c r="B6" s="170"/>
      <c r="C6" s="170"/>
      <c r="D6" s="170"/>
      <c r="E6" s="170"/>
    </row>
    <row r="7" spans="1:5" ht="13.5" customHeight="1" thickTop="1" x14ac:dyDescent="0.2">
      <c r="A7" s="171"/>
      <c r="B7" s="171"/>
      <c r="C7" s="171"/>
      <c r="D7" s="171"/>
    </row>
    <row r="8" spans="1:5" ht="160" customHeight="1" x14ac:dyDescent="0.2">
      <c r="A8" s="172" t="s">
        <v>126</v>
      </c>
      <c r="B8" s="173" t="s">
        <v>127</v>
      </c>
      <c r="C8" s="173"/>
      <c r="D8" s="172" t="s">
        <v>128</v>
      </c>
    </row>
    <row r="9" spans="1:5" ht="16" customHeight="1" x14ac:dyDescent="0.2">
      <c r="A9" s="163"/>
      <c r="B9" s="163"/>
      <c r="C9" s="174" t="s">
        <v>129</v>
      </c>
      <c r="D9" s="163"/>
    </row>
    <row r="10" spans="1:5" ht="48" customHeight="1" x14ac:dyDescent="0.2">
      <c r="A10" s="172" t="s">
        <v>130</v>
      </c>
      <c r="B10" s="173" t="s">
        <v>131</v>
      </c>
      <c r="C10" s="173"/>
      <c r="D10" s="172" t="s">
        <v>132</v>
      </c>
    </row>
    <row r="11" spans="1:5" ht="16" customHeight="1" x14ac:dyDescent="0.2">
      <c r="A11" s="163"/>
      <c r="B11" s="163"/>
      <c r="C11" s="174" t="s">
        <v>133</v>
      </c>
      <c r="D11" s="163"/>
    </row>
    <row r="12" spans="1:5" ht="64" customHeight="1" x14ac:dyDescent="0.2">
      <c r="A12" s="172" t="s">
        <v>134</v>
      </c>
      <c r="B12" s="173" t="s">
        <v>135</v>
      </c>
      <c r="C12" s="173"/>
      <c r="D12" s="172" t="s">
        <v>136</v>
      </c>
    </row>
    <row r="13" spans="1:5" ht="16" customHeight="1" x14ac:dyDescent="0.2">
      <c r="A13" s="163"/>
      <c r="B13" s="163"/>
      <c r="C13" s="174" t="s">
        <v>137</v>
      </c>
      <c r="D13" s="163"/>
    </row>
    <row r="14" spans="1:5" ht="48" customHeight="1" x14ac:dyDescent="0.2">
      <c r="A14" s="172" t="s">
        <v>138</v>
      </c>
      <c r="B14" s="173" t="s">
        <v>139</v>
      </c>
      <c r="C14" s="173"/>
      <c r="D14" s="172" t="s">
        <v>140</v>
      </c>
    </row>
    <row r="15" spans="1:5" ht="16" customHeight="1" x14ac:dyDescent="0.2">
      <c r="A15" s="163"/>
      <c r="B15" s="163"/>
      <c r="C15" s="174" t="s">
        <v>141</v>
      </c>
      <c r="D15" s="163"/>
    </row>
    <row r="16" spans="1:5" ht="112" customHeight="1" x14ac:dyDescent="0.2">
      <c r="A16" s="172" t="s">
        <v>142</v>
      </c>
      <c r="B16" s="173" t="s">
        <v>143</v>
      </c>
      <c r="C16" s="173"/>
      <c r="D16" s="172" t="s">
        <v>144</v>
      </c>
    </row>
    <row r="17" spans="1:5" ht="16" customHeight="1" x14ac:dyDescent="0.2">
      <c r="A17" s="163"/>
      <c r="B17" s="163"/>
      <c r="C17" s="174" t="s">
        <v>145</v>
      </c>
      <c r="D17" s="163"/>
    </row>
    <row r="18" spans="1:5" ht="16" customHeight="1" x14ac:dyDescent="0.2">
      <c r="A18" s="163"/>
      <c r="B18" s="163"/>
      <c r="C18" s="174" t="s">
        <v>146</v>
      </c>
      <c r="D18" s="163"/>
    </row>
    <row r="19" spans="1:5" ht="80" customHeight="1" x14ac:dyDescent="0.2">
      <c r="A19" s="172" t="s">
        <v>147</v>
      </c>
      <c r="B19" s="173" t="s">
        <v>148</v>
      </c>
      <c r="C19" s="173"/>
      <c r="D19" s="172" t="s">
        <v>149</v>
      </c>
    </row>
    <row r="20" spans="1:5" ht="16" customHeight="1" x14ac:dyDescent="0.2">
      <c r="A20" s="163"/>
      <c r="B20" s="163"/>
      <c r="C20" s="174" t="s">
        <v>150</v>
      </c>
      <c r="D20" s="163"/>
    </row>
    <row r="21" spans="1:5" ht="16" customHeight="1" x14ac:dyDescent="0.2">
      <c r="A21" s="163"/>
      <c r="B21" s="163"/>
      <c r="C21" s="174" t="s">
        <v>151</v>
      </c>
      <c r="D21" s="163"/>
    </row>
    <row r="22" spans="1:5" ht="144" customHeight="1" x14ac:dyDescent="0.2">
      <c r="A22" s="172" t="s">
        <v>152</v>
      </c>
      <c r="B22" s="173" t="s">
        <v>153</v>
      </c>
      <c r="C22" s="173"/>
      <c r="D22" s="172" t="s">
        <v>154</v>
      </c>
    </row>
    <row r="23" spans="1:5" ht="16" customHeight="1" x14ac:dyDescent="0.2">
      <c r="A23" s="163"/>
      <c r="B23" s="163"/>
      <c r="C23" s="174" t="s">
        <v>155</v>
      </c>
      <c r="D23" s="163"/>
    </row>
    <row r="24" spans="1:5" ht="16" customHeight="1" x14ac:dyDescent="0.2">
      <c r="A24" s="163"/>
      <c r="B24" s="163"/>
      <c r="C24" s="174" t="s">
        <v>156</v>
      </c>
      <c r="D24" s="163"/>
    </row>
    <row r="25" spans="1:5" ht="128" customHeight="1" x14ac:dyDescent="0.2">
      <c r="A25" s="172" t="s">
        <v>157</v>
      </c>
      <c r="B25" s="173" t="s">
        <v>158</v>
      </c>
      <c r="C25" s="173"/>
      <c r="D25" s="172" t="s">
        <v>159</v>
      </c>
    </row>
    <row r="26" spans="1:5" ht="16" customHeight="1" x14ac:dyDescent="0.2">
      <c r="A26" s="163"/>
      <c r="B26" s="163"/>
      <c r="C26" s="174" t="s">
        <v>160</v>
      </c>
      <c r="D26" s="163"/>
    </row>
    <row r="27" spans="1:5" ht="96" customHeight="1" x14ac:dyDescent="0.2">
      <c r="A27" s="172" t="s">
        <v>161</v>
      </c>
      <c r="B27" s="173" t="s">
        <v>162</v>
      </c>
      <c r="C27" s="173"/>
      <c r="D27" s="172" t="s">
        <v>163</v>
      </c>
    </row>
    <row r="28" spans="1:5" ht="16" customHeight="1" x14ac:dyDescent="0.2">
      <c r="A28" s="163"/>
      <c r="B28" s="163"/>
      <c r="C28" s="174" t="s">
        <v>164</v>
      </c>
      <c r="D28" s="163"/>
    </row>
    <row r="29" spans="1:5" ht="112" customHeight="1" x14ac:dyDescent="0.2">
      <c r="A29" s="172" t="s">
        <v>165</v>
      </c>
      <c r="B29" s="173" t="s">
        <v>166</v>
      </c>
      <c r="C29" s="173"/>
      <c r="D29" s="172" t="s">
        <v>167</v>
      </c>
    </row>
    <row r="30" spans="1:5" ht="16" customHeight="1" x14ac:dyDescent="0.2">
      <c r="A30" s="163"/>
      <c r="B30" s="163"/>
      <c r="C30" s="174" t="s">
        <v>168</v>
      </c>
      <c r="D30" s="163"/>
    </row>
    <row r="31" spans="1:5" ht="16" customHeight="1" x14ac:dyDescent="0.2">
      <c r="A31" s="163"/>
      <c r="B31" s="163"/>
      <c r="C31" s="174" t="s">
        <v>169</v>
      </c>
      <c r="D31" s="163"/>
    </row>
    <row r="32" spans="1:5" ht="80" customHeight="1" x14ac:dyDescent="0.2">
      <c r="A32" s="172" t="s">
        <v>170</v>
      </c>
      <c r="B32" s="173" t="s">
        <v>171</v>
      </c>
      <c r="C32" s="173"/>
      <c r="D32" s="172" t="s">
        <v>172</v>
      </c>
    </row>
    <row r="33" spans="1:5" ht="16" customHeight="1" x14ac:dyDescent="0.2">
      <c r="A33" s="163"/>
      <c r="B33" s="163"/>
      <c r="C33" s="174" t="s">
        <v>173</v>
      </c>
      <c r="D33" s="163"/>
    </row>
    <row r="34" spans="1:5" ht="16" customHeight="1" x14ac:dyDescent="0.2">
      <c r="A34" s="163"/>
      <c r="B34" s="163"/>
      <c r="C34" s="174" t="s">
        <v>174</v>
      </c>
      <c r="D34" s="163"/>
    </row>
    <row r="35" spans="1:5" ht="80" customHeight="1" x14ac:dyDescent="0.2">
      <c r="A35" s="172" t="s">
        <v>175</v>
      </c>
      <c r="B35" s="173" t="s">
        <v>176</v>
      </c>
      <c r="C35" s="173"/>
      <c r="D35" s="172" t="s">
        <v>177</v>
      </c>
    </row>
    <row r="36" spans="1:5" ht="16" customHeight="1" x14ac:dyDescent="0.2">
      <c r="A36" s="163"/>
      <c r="B36" s="163"/>
      <c r="C36" s="174" t="s">
        <v>178</v>
      </c>
      <c r="D36" s="163"/>
    </row>
    <row r="37" spans="1:5" ht="96" customHeight="1" x14ac:dyDescent="0.2">
      <c r="A37" s="172" t="s">
        <v>179</v>
      </c>
      <c r="B37" s="173" t="s">
        <v>180</v>
      </c>
      <c r="C37" s="173"/>
      <c r="D37" s="172" t="s">
        <v>181</v>
      </c>
    </row>
    <row r="38" spans="1:5" ht="16" customHeight="1" x14ac:dyDescent="0.2">
      <c r="A38" s="163"/>
      <c r="B38" s="163"/>
      <c r="C38" s="174" t="s">
        <v>182</v>
      </c>
      <c r="D38" s="163"/>
    </row>
    <row r="39" spans="1:5" ht="16" customHeight="1" x14ac:dyDescent="0.2">
      <c r="A39" s="163"/>
      <c r="B39" s="163"/>
      <c r="C39" s="174" t="s">
        <v>183</v>
      </c>
      <c r="D39" s="163"/>
    </row>
  </sheetData>
  <mergeCells count="18">
    <mergeCell ref="B2:C2"/>
    <mergeCell ref="B3:C3"/>
    <mergeCell ref="B4:C4"/>
    <mergeCell ref="B5:C5"/>
    <mergeCell ref="A7:D7"/>
    <mergeCell ref="B8:C8"/>
    <mergeCell ref="B10:C10"/>
    <mergeCell ref="B12:C12"/>
    <mergeCell ref="B14:C14"/>
    <mergeCell ref="B16:C16"/>
    <mergeCell ref="B19:C19"/>
    <mergeCell ref="B22:C22"/>
    <mergeCell ref="B25:C25"/>
    <mergeCell ref="B27:C27"/>
    <mergeCell ref="B29:C29"/>
    <mergeCell ref="B32:C32"/>
    <mergeCell ref="B35:C35"/>
    <mergeCell ref="B37:C37"/>
  </mergeCells>
  <pageMargins left="0.5" right="0.5" top="0.5" bottom="0.5" header="0" footer="0"/>
  <ignoredErrors>
    <ignoredError sqref="A8" numberStoredAsText="1"/>
    <ignoredError sqref="A10" numberStoredAsText="1"/>
    <ignoredError sqref="A12" numberStoredAsText="1"/>
    <ignoredError sqref="A14" numberStoredAsText="1"/>
    <ignoredError sqref="A16" numberStoredAsText="1"/>
    <ignoredError sqref="A19" numberStoredAsText="1"/>
    <ignoredError sqref="A22" numberStoredAsText="1"/>
    <ignoredError sqref="A25" numberStoredAsText="1"/>
    <ignoredError sqref="A27" numberStoredAsText="1"/>
    <ignoredError sqref="A29" numberStoredAsText="1"/>
    <ignoredError sqref="A32" numberStoredAsText="1"/>
    <ignoredError sqref="A35" numberStoredAsText="1"/>
    <ignoredError sqref="A37"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{20e93262-0f54-4867-b72b-7ee35b46fae7}</UserID>
  <AssignmentID>{20e93262-0f54-4867-b72b-7ee35b46fae7}</AssignmentID>
</GradingEngineProps>
</file>

<file path=customXml/itemProps1.xml><?xml version="1.0" encoding="utf-8"?>
<ds:datastoreItem xmlns:ds="http://schemas.openxmlformats.org/officeDocument/2006/customXml" ds:itemID="{5B90861E-F082-44A6-9322-D14380EBAC23}">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Business Plan</vt:lpstr>
      <vt:lpstr>Loan Details</vt:lpstr>
      <vt:lpstr>Buy or Lease</vt:lpstr>
      <vt:lpstr>Depreciation</vt:lpstr>
      <vt:lpstr>Profit &amp; Loss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2015-11-12T22:55:14Z</dcterms:created>
  <dcterms:modified xsi:type="dcterms:W3CDTF">2022-04-26T22:45:02Z</dcterms:modified>
</cp:coreProperties>
</file>