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Roman\Desktop\"/>
    </mc:Choice>
  </mc:AlternateContent>
  <xr:revisionPtr revIDLastSave="0" documentId="13_ncr:1_{537DB8B8-E9E2-470A-87B9-E9871F37AB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. Costos" sheetId="1" r:id="rId1"/>
    <sheet name="Ingresos" sheetId="2" r:id="rId2"/>
    <sheet name="Flujo de caja Trimestre" sheetId="3" r:id="rId3"/>
    <sheet name="Amortizacion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ZM4JhZThHxqCTpopI85ubRlKciA=="/>
    </ext>
  </extLst>
</workbook>
</file>

<file path=xl/calcChain.xml><?xml version="1.0" encoding="utf-8"?>
<calcChain xmlns="http://schemas.openxmlformats.org/spreadsheetml/2006/main">
  <c r="B33" i="3" l="1"/>
  <c r="I11" i="3"/>
  <c r="C11" i="3"/>
  <c r="F3" i="4"/>
  <c r="G3" i="4" s="1"/>
  <c r="B28" i="3"/>
  <c r="J23" i="3"/>
  <c r="I23" i="3"/>
  <c r="H23" i="3"/>
  <c r="G23" i="3"/>
  <c r="F23" i="3"/>
  <c r="E23" i="3"/>
  <c r="B23" i="3"/>
  <c r="B25" i="3" s="1"/>
  <c r="J19" i="3"/>
  <c r="C15" i="3"/>
  <c r="J13" i="3"/>
  <c r="I13" i="3"/>
  <c r="H13" i="3"/>
  <c r="G13" i="3"/>
  <c r="F13" i="3"/>
  <c r="E13" i="3"/>
  <c r="D13" i="3"/>
  <c r="C13" i="3"/>
  <c r="J5" i="3"/>
  <c r="I5" i="3"/>
  <c r="H5" i="3"/>
  <c r="G5" i="3"/>
  <c r="F5" i="3"/>
  <c r="E5" i="3"/>
  <c r="D5" i="3"/>
  <c r="C5" i="3"/>
  <c r="C3" i="3"/>
  <c r="D3" i="3" s="1"/>
  <c r="E3" i="3" s="1"/>
  <c r="F3" i="3" s="1"/>
  <c r="G3" i="3" s="1"/>
  <c r="D30" i="2"/>
  <c r="H30" i="2" s="1"/>
  <c r="D29" i="2"/>
  <c r="H29" i="2" s="1"/>
  <c r="H28" i="2"/>
  <c r="D28" i="2"/>
  <c r="H27" i="2"/>
  <c r="D27" i="2"/>
  <c r="D26" i="2"/>
  <c r="H26" i="2" s="1"/>
  <c r="I26" i="2" s="1"/>
  <c r="D25" i="2"/>
  <c r="H25" i="2" s="1"/>
  <c r="D24" i="2"/>
  <c r="H24" i="2" s="1"/>
  <c r="H23" i="2"/>
  <c r="D23" i="2"/>
  <c r="H22" i="2"/>
  <c r="D22" i="2"/>
  <c r="D21" i="2"/>
  <c r="H21" i="2" s="1"/>
  <c r="I21" i="2" s="1"/>
  <c r="H20" i="2"/>
  <c r="H19" i="2"/>
  <c r="H18" i="2"/>
  <c r="I18" i="2" s="1"/>
  <c r="H17" i="2"/>
  <c r="H16" i="2"/>
  <c r="H15" i="2"/>
  <c r="H14" i="2"/>
  <c r="H13" i="2"/>
  <c r="H12" i="2"/>
  <c r="H11" i="2"/>
  <c r="H10" i="2"/>
  <c r="H9" i="2"/>
  <c r="I9" i="2" s="1"/>
  <c r="H8" i="2"/>
  <c r="H7" i="2"/>
  <c r="H6" i="2"/>
  <c r="I6" i="2" s="1"/>
  <c r="H5" i="2"/>
  <c r="H4" i="2"/>
  <c r="H3" i="2"/>
  <c r="I21" i="1"/>
  <c r="G20" i="1"/>
  <c r="I18" i="1" s="1"/>
  <c r="G19" i="1"/>
  <c r="G18" i="1"/>
  <c r="H17" i="1"/>
  <c r="G17" i="1"/>
  <c r="H16" i="1"/>
  <c r="G16" i="1"/>
  <c r="I15" i="1"/>
  <c r="H15" i="1"/>
  <c r="I12" i="1"/>
  <c r="G12" i="1"/>
  <c r="G10" i="1"/>
  <c r="G9" i="1"/>
  <c r="H7" i="1"/>
  <c r="I6" i="1"/>
  <c r="J4" i="3" l="1"/>
  <c r="I9" i="1"/>
  <c r="I3" i="2"/>
  <c r="I15" i="2"/>
  <c r="I12" i="2"/>
  <c r="I31" i="1"/>
  <c r="I30" i="1"/>
  <c r="I23" i="2"/>
  <c r="H4" i="3" s="1"/>
  <c r="I28" i="2"/>
  <c r="D4" i="3" s="1"/>
  <c r="H3" i="4"/>
  <c r="E4" i="4" s="1"/>
  <c r="F4" i="3" l="1"/>
  <c r="E4" i="3"/>
  <c r="F4" i="4"/>
  <c r="I4" i="3"/>
  <c r="G4" i="3"/>
  <c r="G4" i="4" l="1"/>
  <c r="H4" i="4" l="1"/>
  <c r="E5" i="4" s="1"/>
  <c r="F5" i="4" l="1"/>
  <c r="G5" i="4" l="1"/>
  <c r="C6" i="3"/>
  <c r="C10" i="3" s="1"/>
  <c r="C12" i="3" l="1"/>
  <c r="C16" i="3" s="1"/>
  <c r="D9" i="3"/>
  <c r="D15" i="3" s="1"/>
  <c r="C22" i="3"/>
  <c r="C23" i="3" s="1"/>
  <c r="H5" i="4"/>
  <c r="E6" i="4" s="1"/>
  <c r="C25" i="3" l="1"/>
  <c r="C27" i="3"/>
  <c r="F6" i="4"/>
  <c r="C28" i="3" l="1"/>
  <c r="G6" i="4"/>
  <c r="H6" i="4" l="1"/>
  <c r="E7" i="4" s="1"/>
  <c r="F7" i="4" l="1"/>
  <c r="G7" i="4" l="1"/>
  <c r="H7" i="4" l="1"/>
  <c r="E8" i="4" s="1"/>
  <c r="F8" i="4" l="1"/>
  <c r="G8" i="4" l="1"/>
  <c r="D6" i="3"/>
  <c r="D10" i="3" s="1"/>
  <c r="E9" i="3" l="1"/>
  <c r="D11" i="3"/>
  <c r="D12" i="3" s="1"/>
  <c r="D16" i="3" s="1"/>
  <c r="D22" i="3"/>
  <c r="D23" i="3" s="1"/>
  <c r="D25" i="3" s="1"/>
  <c r="H8" i="4"/>
  <c r="D27" i="3" l="1"/>
  <c r="E15" i="3"/>
  <c r="E10" i="3"/>
  <c r="D28" i="3" l="1"/>
  <c r="E11" i="3"/>
  <c r="E12" i="3" s="1"/>
  <c r="E16" i="3" s="1"/>
  <c r="E25" i="3" s="1"/>
  <c r="F9" i="3"/>
  <c r="E27" i="3" l="1"/>
  <c r="F15" i="3"/>
  <c r="F10" i="3"/>
  <c r="E28" i="3"/>
  <c r="G9" i="3" l="1"/>
  <c r="F11" i="3"/>
  <c r="F12" i="3" s="1"/>
  <c r="F16" i="3" s="1"/>
  <c r="F25" i="3" s="1"/>
  <c r="F27" i="3" l="1"/>
  <c r="G15" i="3"/>
  <c r="G10" i="3"/>
  <c r="F28" i="3" l="1"/>
  <c r="G11" i="3"/>
  <c r="G12" i="3" s="1"/>
  <c r="G16" i="3" s="1"/>
  <c r="G25" i="3" s="1"/>
  <c r="H9" i="3"/>
  <c r="H15" i="3" l="1"/>
  <c r="H10" i="3"/>
  <c r="G27" i="3"/>
  <c r="G28" i="3"/>
  <c r="I9" i="3" l="1"/>
  <c r="H11" i="3"/>
  <c r="H12" i="3" s="1"/>
  <c r="H16" i="3" s="1"/>
  <c r="H25" i="3" s="1"/>
  <c r="H27" i="3" s="1"/>
  <c r="H28" i="3" s="1"/>
  <c r="I15" i="3" l="1"/>
  <c r="I10" i="3"/>
  <c r="I12" i="3" l="1"/>
  <c r="I16" i="3" s="1"/>
  <c r="I25" i="3" s="1"/>
  <c r="I27" i="3" s="1"/>
  <c r="I28" i="3" s="1"/>
  <c r="J9" i="3"/>
  <c r="J15" i="3" l="1"/>
  <c r="J10" i="3"/>
  <c r="J11" i="3" s="1"/>
  <c r="J12" i="3" s="1"/>
  <c r="J16" i="3" s="1"/>
  <c r="J25" i="3" s="1"/>
  <c r="J27" i="3" l="1"/>
  <c r="B31" i="3"/>
  <c r="B30" i="3" l="1"/>
  <c r="J2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7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ID#AAAAKMcWkGE
cristobal hermosilla espinoza    (2020-09-03 02:32:17)
Inversión inicial</t>
        </r>
      </text>
    </comment>
    <comment ref="E17" authorId="0" shapeId="0" xr:uid="{00000000-0006-0000-0200-000003000000}">
      <text>
        <r>
          <rPr>
            <sz val="10"/>
            <color rgb="FF000000"/>
            <rFont val="Arial"/>
            <family val="2"/>
          </rPr>
          <t>======
ID#AAAAKMcWkF4
cristobal hermosilla espinoza    (2020-09-03 02:31:18)
Inversión en la APP</t>
        </r>
      </text>
    </comment>
    <comment ref="G17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ID#AAAAKMcWkGA
cristobal hermosilla espinoza    (2020-09-03 02:31:45)
Re-inversión en página web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7/es8qfHql+eaNSw4RlNQnQxcCg=="/>
    </ext>
  </extLst>
</comments>
</file>

<file path=xl/sharedStrings.xml><?xml version="1.0" encoding="utf-8"?>
<sst xmlns="http://schemas.openxmlformats.org/spreadsheetml/2006/main" count="196" uniqueCount="122">
  <si>
    <t>Euro:</t>
  </si>
  <si>
    <t>Dolar:</t>
  </si>
  <si>
    <t>ESTRUCTURA DE COSTOS</t>
  </si>
  <si>
    <t>Ítem</t>
  </si>
  <si>
    <t>Opciones</t>
  </si>
  <si>
    <t>Tipo</t>
  </si>
  <si>
    <t>Comentario</t>
  </si>
  <si>
    <t>Duración</t>
  </si>
  <si>
    <t>Valor</t>
  </si>
  <si>
    <t>Mensual</t>
  </si>
  <si>
    <t>Promedio</t>
  </si>
  <si>
    <t>Link</t>
  </si>
  <si>
    <t>Oficina virtual</t>
  </si>
  <si>
    <t>Archivo</t>
  </si>
  <si>
    <t>Businessfactory</t>
  </si>
  <si>
    <t>https://www.bluehost.com/hosting/shared</t>
  </si>
  <si>
    <t>Creación de sitio web</t>
  </si>
  <si>
    <t>Raigada Digital</t>
  </si>
  <si>
    <t>https://raigadadigital.com/servicios/?gclid=Cj0KCQjwvvj5BRDkARIsAGD9vlJXDpcE1F9acT-oe7H9qOhL3tOF9Mzo9EE7iwwXSCJdpRLwaFsFF2UaAj8PEALw_wcB</t>
  </si>
  <si>
    <t>Pago único</t>
  </si>
  <si>
    <t>visual chile</t>
  </si>
  <si>
    <t>https://www.visualchile.cl/precios.php</t>
  </si>
  <si>
    <t>???</t>
  </si>
  <si>
    <t>Sitios Web Chile</t>
  </si>
  <si>
    <t>https://www.sitioswebchile.cl/plan-autoadministrable/</t>
  </si>
  <si>
    <t>Community Manager</t>
  </si>
  <si>
    <t>2*3</t>
  </si>
  <si>
    <t>https://www.2x3.cl/p/precios-marketing-redes-sociales#:~:text=Por%20ejemplo%2C%20un%20community%20manager,cobrar%20entre%20%2430.000%20y%20%2460.000.</t>
  </si>
  <si>
    <t xml:space="preserve">kewey </t>
  </si>
  <si>
    <t>https://www.kewey.cl/?gclid=Cj0KCQjwvvj5BRDkARIsAGD9vlJ_u5VT0v6yV4o_40J0DBN_QLIIflqodEbEsVbgRlomg05yhVZLt1gaAjnoEALw_wcB</t>
  </si>
  <si>
    <t>Hosting</t>
  </si>
  <si>
    <t>Hostgator</t>
  </si>
  <si>
    <t>https://www.hostgator.cl/web-hosting-quiero-mi-web?gclid=Cj0KCQjwvvj5BRDkARIsAGD9vlI7Vd6JONn4Jja43EXFni7PHc4MLuzMiIJOiRvpxRLQbj_RYEku6B0aAq2SEALw_wcB</t>
  </si>
  <si>
    <t>Anual</t>
  </si>
  <si>
    <t>cPanelHost</t>
  </si>
  <si>
    <t>https://www.cpanelhost.cl/?gclid=Cj0KCQjwvvj5BRDkARIsAGD9vlL_8W0ZfO_pQNMwTmPZHVK2ZSecDlk1pXiAkVrvHwk9WIiIUo4kqo0aAu55EALw_wcB</t>
  </si>
  <si>
    <t>BlueHost</t>
  </si>
  <si>
    <t>Publicidad</t>
  </si>
  <si>
    <t>Google ADS: Básico</t>
  </si>
  <si>
    <t>https://www.tusclicks.cl/google-ads/planes-y-precios/</t>
  </si>
  <si>
    <t xml:space="preserve">Google ADS: Avanzado </t>
  </si>
  <si>
    <t>Google ADS: Premium</t>
  </si>
  <si>
    <t>Edición de contenido</t>
  </si>
  <si>
    <t>Visualt Studio</t>
  </si>
  <si>
    <t>https://visualt.pb.studio/</t>
  </si>
  <si>
    <t>Reverse</t>
  </si>
  <si>
    <t>Cotización</t>
  </si>
  <si>
    <t>Imagen corporativa</t>
  </si>
  <si>
    <t>SmarTecnia</t>
  </si>
  <si>
    <t>Total Egresos 1</t>
  </si>
  <si>
    <t>Total Egresos 2</t>
  </si>
  <si>
    <t>Ingresos</t>
  </si>
  <si>
    <t>Cantidad</t>
  </si>
  <si>
    <t>Minimo</t>
  </si>
  <si>
    <t>Total</t>
  </si>
  <si>
    <t>1ª Feria laboral</t>
  </si>
  <si>
    <t>Inicios Febrero</t>
  </si>
  <si>
    <t>Bronce</t>
  </si>
  <si>
    <t>Plata</t>
  </si>
  <si>
    <t>Oro</t>
  </si>
  <si>
    <t>2ª Feria laboral</t>
  </si>
  <si>
    <t>Inicios Mayo</t>
  </si>
  <si>
    <t>App</t>
  </si>
  <si>
    <t>Segundo trimestre 2021</t>
  </si>
  <si>
    <t>Tercer trimestre 2021</t>
  </si>
  <si>
    <t>Cuarto trimestre 2021</t>
  </si>
  <si>
    <t>3ª Feria laboral</t>
  </si>
  <si>
    <t>Fines Noviembre</t>
  </si>
  <si>
    <t>Un año de funcionamiento</t>
  </si>
  <si>
    <t xml:space="preserve">Informes </t>
  </si>
  <si>
    <t>Match</t>
  </si>
  <si>
    <t>MV</t>
  </si>
  <si>
    <t>Trimestral</t>
  </si>
  <si>
    <t>Destacame</t>
  </si>
  <si>
    <t>DV</t>
  </si>
  <si>
    <t>Anuncios</t>
  </si>
  <si>
    <t>Simple</t>
  </si>
  <si>
    <t>SA</t>
  </si>
  <si>
    <t>Premium</t>
  </si>
  <si>
    <t>PA</t>
  </si>
  <si>
    <t>Pack anuncios</t>
  </si>
  <si>
    <t>PCA</t>
  </si>
  <si>
    <t>Inicio</t>
  </si>
  <si>
    <t>FLUJO DE CAJA</t>
  </si>
  <si>
    <t>Oct-Nov-Dic</t>
  </si>
  <si>
    <t>Ene-Feb-Mar</t>
  </si>
  <si>
    <t>Abr-May-Jun</t>
  </si>
  <si>
    <t>Jul-Ago-Sep</t>
  </si>
  <si>
    <t>Trimestre</t>
  </si>
  <si>
    <t>Ingresos por Totales</t>
  </si>
  <si>
    <t>Gastos fijos</t>
  </si>
  <si>
    <t>Gastos financieros</t>
  </si>
  <si>
    <t>Depreciación</t>
  </si>
  <si>
    <t>Ganancia de Capital</t>
  </si>
  <si>
    <t>Pérdida del Ejercicio Anterior</t>
  </si>
  <si>
    <t>Utilidad antes de Impuestos</t>
  </si>
  <si>
    <t>Impuestos</t>
  </si>
  <si>
    <t>Utilidad después de Impuestos</t>
  </si>
  <si>
    <t>Flujo Operacional</t>
  </si>
  <si>
    <t>Inversión</t>
  </si>
  <si>
    <t>Capital de Trabajo</t>
  </si>
  <si>
    <t>Recuperación capital de trabajo</t>
  </si>
  <si>
    <t>Valor Residual</t>
  </si>
  <si>
    <t>Préstamo</t>
  </si>
  <si>
    <t>Amortizaciones</t>
  </si>
  <si>
    <t>Flujo No Operacional</t>
  </si>
  <si>
    <t>Flujo de Caja</t>
  </si>
  <si>
    <t>Flujo de Caja Descontado</t>
  </si>
  <si>
    <t>Valor Actual Neto VAN</t>
  </si>
  <si>
    <t>Tasa de descuento</t>
  </si>
  <si>
    <t>TIR</t>
  </si>
  <si>
    <t>Tasa de impuestos</t>
  </si>
  <si>
    <t>PAY-BACK</t>
  </si>
  <si>
    <t>Rentabilidad</t>
  </si>
  <si>
    <t>Banco</t>
  </si>
  <si>
    <t>XXX</t>
  </si>
  <si>
    <t>Periodo</t>
  </si>
  <si>
    <t>Monto inicial</t>
  </si>
  <si>
    <t>Interes</t>
  </si>
  <si>
    <t>Saldo</t>
  </si>
  <si>
    <t>Tasa</t>
  </si>
  <si>
    <t xml:space="preserve">Cuota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</si>
</sst>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"/>
    <numFmt numFmtId="165" formatCode="#,##0.0"/>
    <numFmt numFmtId="166" formatCode="0.0%"/>
  </numFmts>
  <fonts count="26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b/>
      <u/>
      <sz val="16"/>
      <color rgb="FFFFFFFF"/>
      <name val="Tahoma"/>
      <family val="2"/>
    </font>
    <font>
      <sz val="16"/>
      <color theme="1"/>
      <name val="Arial"/>
      <family val="2"/>
    </font>
    <font>
      <sz val="16"/>
      <color rgb="FFFFFFFF"/>
      <name val="Tahoma"/>
      <family val="2"/>
    </font>
    <font>
      <sz val="16"/>
      <color theme="1"/>
      <name val="Calibri"/>
      <family val="2"/>
    </font>
    <font>
      <sz val="16"/>
      <color rgb="FF333399"/>
      <name val="Tahoma"/>
      <family val="2"/>
    </font>
    <font>
      <sz val="16"/>
      <color rgb="FFFF0000"/>
      <name val="Tahoma"/>
      <family val="2"/>
    </font>
    <font>
      <sz val="16"/>
      <color rgb="FFC53929"/>
      <name val="Tahoma"/>
      <family val="2"/>
    </font>
    <font>
      <sz val="16"/>
      <color rgb="FFFFFFFF"/>
      <name val="Calibri"/>
      <family val="2"/>
    </font>
    <font>
      <sz val="16"/>
      <color rgb="FFFFFFFF"/>
      <name val="Arial"/>
      <family val="2"/>
    </font>
    <font>
      <sz val="16"/>
      <color theme="1"/>
      <name val="Tahoma"/>
      <family val="2"/>
    </font>
    <font>
      <sz val="16"/>
      <color rgb="FF000000"/>
      <name val="Tahoma"/>
      <family val="2"/>
    </font>
    <font>
      <sz val="16"/>
      <color rgb="FF0B8043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0" xfId="0" applyFont="1" applyFill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3" xfId="0" applyFont="1" applyBorder="1"/>
    <xf numFmtId="164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/>
    <xf numFmtId="164" fontId="2" fillId="0" borderId="1" xfId="0" applyNumberFormat="1" applyFont="1" applyBorder="1"/>
    <xf numFmtId="0" fontId="4" fillId="0" borderId="1" xfId="0" applyFont="1" applyBorder="1"/>
    <xf numFmtId="164" fontId="2" fillId="3" borderId="7" xfId="0" applyNumberFormat="1" applyFont="1" applyFill="1" applyBorder="1"/>
    <xf numFmtId="0" fontId="2" fillId="0" borderId="5" xfId="0" applyFon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0" borderId="3" xfId="0" applyFont="1" applyBorder="1"/>
    <xf numFmtId="0" fontId="6" fillId="0" borderId="0" xfId="0" applyFont="1"/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13" xfId="0" applyFont="1" applyBorder="1"/>
    <xf numFmtId="0" fontId="7" fillId="0" borderId="13" xfId="0" applyFont="1" applyBorder="1"/>
    <xf numFmtId="164" fontId="2" fillId="0" borderId="14" xfId="0" applyNumberFormat="1" applyFont="1" applyBorder="1" applyAlignment="1">
      <alignment horizontal="center"/>
    </xf>
    <xf numFmtId="164" fontId="2" fillId="0" borderId="14" xfId="0" applyNumberFormat="1" applyFont="1" applyBorder="1"/>
    <xf numFmtId="0" fontId="2" fillId="0" borderId="11" xfId="0" applyFont="1" applyBorder="1"/>
    <xf numFmtId="0" fontId="8" fillId="0" borderId="11" xfId="0" applyFont="1" applyBorder="1"/>
    <xf numFmtId="164" fontId="2" fillId="0" borderId="15" xfId="0" applyNumberFormat="1" applyFont="1" applyBorder="1" applyAlignment="1">
      <alignment horizontal="center"/>
    </xf>
    <xf numFmtId="164" fontId="2" fillId="0" borderId="15" xfId="0" applyNumberFormat="1" applyFont="1" applyBorder="1"/>
    <xf numFmtId="0" fontId="9" fillId="0" borderId="16" xfId="0" applyFont="1" applyBorder="1"/>
    <xf numFmtId="0" fontId="10" fillId="0" borderId="17" xfId="0" applyFont="1" applyBorder="1"/>
    <xf numFmtId="0" fontId="11" fillId="0" borderId="1" xfId="0" applyFont="1" applyBorder="1"/>
    <xf numFmtId="0" fontId="0" fillId="0" borderId="0" xfId="0" applyFont="1" applyAlignment="1">
      <alignment horizontal="left"/>
    </xf>
    <xf numFmtId="0" fontId="2" fillId="0" borderId="13" xfId="0" applyFont="1" applyBorder="1" applyAlignment="1"/>
    <xf numFmtId="164" fontId="2" fillId="0" borderId="14" xfId="0" applyNumberFormat="1" applyFont="1" applyBorder="1" applyAlignment="1"/>
    <xf numFmtId="0" fontId="12" fillId="0" borderId="0" xfId="0" applyFont="1"/>
    <xf numFmtId="164" fontId="1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2" borderId="31" xfId="0" applyFont="1" applyFill="1" applyBorder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5" fillId="2" borderId="30" xfId="0" applyFont="1" applyFill="1" applyBorder="1" applyAlignment="1">
      <alignment horizontal="center"/>
    </xf>
    <xf numFmtId="164" fontId="16" fillId="0" borderId="0" xfId="0" applyNumberFormat="1" applyFont="1" applyAlignment="1"/>
    <xf numFmtId="164" fontId="16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4" fontId="16" fillId="0" borderId="0" xfId="0" applyNumberFormat="1" applyFont="1" applyAlignment="1"/>
    <xf numFmtId="164" fontId="16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5" fillId="2" borderId="32" xfId="0" applyFont="1" applyFill="1" applyBorder="1" applyAlignment="1"/>
    <xf numFmtId="164" fontId="15" fillId="0" borderId="33" xfId="0" applyNumberFormat="1" applyFont="1" applyBorder="1" applyAlignment="1">
      <alignment horizontal="center"/>
    </xf>
    <xf numFmtId="164" fontId="15" fillId="0" borderId="34" xfId="0" applyNumberFormat="1" applyFont="1" applyBorder="1" applyAlignment="1">
      <alignment horizontal="center"/>
    </xf>
    <xf numFmtId="164" fontId="15" fillId="0" borderId="19" xfId="0" applyNumberFormat="1" applyFont="1" applyBorder="1" applyAlignment="1">
      <alignment horizontal="center"/>
    </xf>
    <xf numFmtId="0" fontId="16" fillId="0" borderId="0" xfId="0" applyFont="1" applyAlignment="1"/>
    <xf numFmtId="164" fontId="19" fillId="0" borderId="0" xfId="0" applyNumberFormat="1" applyFont="1" applyAlignment="1">
      <alignment horizontal="center"/>
    </xf>
    <xf numFmtId="0" fontId="15" fillId="2" borderId="31" xfId="0" applyFont="1" applyFill="1" applyBorder="1" applyAlignment="1"/>
    <xf numFmtId="0" fontId="14" fillId="0" borderId="0" xfId="0" applyFont="1" applyAlignment="1"/>
    <xf numFmtId="10" fontId="16" fillId="0" borderId="0" xfId="0" applyNumberFormat="1" applyFont="1" applyAlignment="1">
      <alignment horizontal="center"/>
    </xf>
    <xf numFmtId="3" fontId="20" fillId="3" borderId="0" xfId="0" applyNumberFormat="1" applyFont="1" applyFill="1" applyAlignment="1">
      <alignment horizontal="center"/>
    </xf>
    <xf numFmtId="3" fontId="21" fillId="3" borderId="0" xfId="0" applyNumberFormat="1" applyFont="1" applyFill="1" applyAlignment="1">
      <alignment horizontal="center"/>
    </xf>
    <xf numFmtId="164" fontId="15" fillId="0" borderId="33" xfId="0" applyNumberFormat="1" applyFon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0" fontId="15" fillId="2" borderId="0" xfId="0" applyFont="1" applyFill="1" applyAlignment="1"/>
    <xf numFmtId="164" fontId="22" fillId="0" borderId="1" xfId="0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5" fillId="2" borderId="35" xfId="0" applyFont="1" applyFill="1" applyBorder="1" applyAlignment="1">
      <alignment horizontal="center"/>
    </xf>
    <xf numFmtId="166" fontId="22" fillId="0" borderId="1" xfId="0" applyNumberFormat="1" applyFont="1" applyBorder="1" applyAlignment="1">
      <alignment horizontal="center"/>
    </xf>
    <xf numFmtId="10" fontId="23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1" fillId="4" borderId="1" xfId="0" applyFont="1" applyFill="1" applyBorder="1" applyAlignment="1"/>
    <xf numFmtId="10" fontId="24" fillId="0" borderId="1" xfId="0" applyNumberFormat="1" applyFont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/>
    <xf numFmtId="0" fontId="1" fillId="2" borderId="0" xfId="0" applyFont="1" applyFill="1" applyAlignment="1"/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/>
    <xf numFmtId="164" fontId="2" fillId="0" borderId="5" xfId="0" applyNumberFormat="1" applyFont="1" applyBorder="1" applyAlignment="1">
      <alignment vertical="center"/>
    </xf>
    <xf numFmtId="0" fontId="3" fillId="0" borderId="8" xfId="0" applyFont="1" applyBorder="1"/>
    <xf numFmtId="0" fontId="3" fillId="0" borderId="11" xfId="0" applyFont="1" applyBorder="1"/>
    <xf numFmtId="0" fontId="2" fillId="0" borderId="6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12" xfId="0" applyFont="1" applyBorder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>
      <alignment vertical="center" wrapText="1"/>
    </xf>
    <xf numFmtId="0" fontId="3" fillId="0" borderId="9" xfId="0" applyFont="1" applyBorder="1"/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25" xfId="0" applyNumberFormat="1" applyFont="1" applyBorder="1" applyAlignment="1">
      <alignment horizontal="center" vertical="center" wrapText="1"/>
    </xf>
    <xf numFmtId="0" fontId="3" fillId="0" borderId="26" xfId="0" applyFont="1" applyBorder="1"/>
    <xf numFmtId="0" fontId="3" fillId="0" borderId="29" xfId="0" applyFont="1" applyBorder="1"/>
    <xf numFmtId="164" fontId="2" fillId="0" borderId="22" xfId="0" applyNumberFormat="1" applyFont="1" applyBorder="1" applyAlignment="1">
      <alignment horizontal="center" vertical="center" wrapText="1"/>
    </xf>
    <xf numFmtId="0" fontId="3" fillId="0" borderId="24" xfId="0" applyFont="1" applyBorder="1"/>
    <xf numFmtId="0" fontId="2" fillId="0" borderId="21" xfId="0" applyFont="1" applyBorder="1" applyAlignment="1">
      <alignment horizontal="center" vertical="center" wrapText="1"/>
    </xf>
    <xf numFmtId="0" fontId="3" fillId="0" borderId="28" xfId="0" applyFont="1" applyBorder="1"/>
    <xf numFmtId="0" fontId="2" fillId="0" borderId="20" xfId="0" applyFont="1" applyBorder="1" applyAlignment="1">
      <alignment horizontal="center" vertical="center" wrapText="1"/>
    </xf>
    <xf numFmtId="0" fontId="3" fillId="0" borderId="23" xfId="0" applyFont="1" applyBorder="1"/>
    <xf numFmtId="0" fontId="3" fillId="0" borderId="27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19" xfId="0" applyFont="1" applyBorder="1"/>
    <xf numFmtId="0" fontId="13" fillId="2" borderId="0" xfId="0" applyFont="1" applyFill="1" applyAlignment="1">
      <alignment horizontal="center"/>
    </xf>
    <xf numFmtId="0" fontId="3" fillId="0" borderId="30" xfId="0" applyFont="1" applyBorder="1"/>
  </cellXfs>
  <cellStyles count="1">
    <cellStyle name="Normal" xfId="0" builtinId="0"/>
  </cellStyles>
  <dxfs count="2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wey.cl/?gclid=Cj0KCQjwvvj5BRDkARIsAGD9vlJ_u5VT0v6yV4o_40J0DBN_QLIIflqodEbEsVbgRlomg05yhVZLt1gaAjnoEALw_wcB" TargetMode="External"/><Relationship Id="rId13" Type="http://schemas.openxmlformats.org/officeDocument/2006/relationships/hyperlink" Target="https://www.tusclicks.cl/google-ads/planes-y-precios/" TargetMode="External"/><Relationship Id="rId3" Type="http://schemas.openxmlformats.org/officeDocument/2006/relationships/hyperlink" Target="https://raigadadigital.com/servicios/?gclid=Cj0KCQjwvvj5BRDkARIsAGD9vlJXDpcE1F9acT-oe7H9qOhL3tOF9Mzo9EE7iwwXSCJdpRLwaFsFF2UaAj8PEALw_wcB" TargetMode="External"/><Relationship Id="rId7" Type="http://schemas.openxmlformats.org/officeDocument/2006/relationships/hyperlink" Target="https://www.2x3.cl/p/precios-marketing-redes-sociales" TargetMode="External"/><Relationship Id="rId12" Type="http://schemas.openxmlformats.org/officeDocument/2006/relationships/hyperlink" Target="https://www.tusclicks.cl/google-ads/planes-y-precios/" TargetMode="External"/><Relationship Id="rId2" Type="http://schemas.openxmlformats.org/officeDocument/2006/relationships/hyperlink" Target="https://www.bluehost.com/hosting/shared" TargetMode="External"/><Relationship Id="rId1" Type="http://schemas.openxmlformats.org/officeDocument/2006/relationships/hyperlink" Target="https://www.bluehost.com/hosting/shared" TargetMode="External"/><Relationship Id="rId6" Type="http://schemas.openxmlformats.org/officeDocument/2006/relationships/hyperlink" Target="https://raigadadigital.com/servicios/?gclid=Cj0KCQjwvvj5BRDkARIsAGD9vlJXDpcE1F9acT-oe7H9qOhL3tOF9Mzo9EE7iwwXSCJdpRLwaFsFF2UaAj8PEALw_wcB" TargetMode="External"/><Relationship Id="rId11" Type="http://schemas.openxmlformats.org/officeDocument/2006/relationships/hyperlink" Target="https://www.bluehost.com/hosting/shared" TargetMode="External"/><Relationship Id="rId5" Type="http://schemas.openxmlformats.org/officeDocument/2006/relationships/hyperlink" Target="https://www.sitioswebchile.cl/plan-autoadministrable/" TargetMode="External"/><Relationship Id="rId15" Type="http://schemas.openxmlformats.org/officeDocument/2006/relationships/hyperlink" Target="https://visualt.pb.studio/" TargetMode="External"/><Relationship Id="rId10" Type="http://schemas.openxmlformats.org/officeDocument/2006/relationships/hyperlink" Target="https://www.cpanelhost.cl/?gclid=Cj0KCQjwvvj5BRDkARIsAGD9vlL_8W0ZfO_pQNMwTmPZHVK2ZSecDlk1pXiAkVrvHwk9WIiIUo4kqo0aAu55EALw_wcB" TargetMode="External"/><Relationship Id="rId4" Type="http://schemas.openxmlformats.org/officeDocument/2006/relationships/hyperlink" Target="https://www.visualchile.cl/precios.php" TargetMode="External"/><Relationship Id="rId9" Type="http://schemas.openxmlformats.org/officeDocument/2006/relationships/hyperlink" Target="https://www.hostgator.cl/web-hosting-quiero-mi-web?gclid=Cj0KCQjwvvj5BRDkARIsAGD9vlI7Vd6JONn4Jja43EXFni7PHc4MLuzMiIJOiRvpxRLQbj_RYEku6B0aAq2SEALw_wcB" TargetMode="External"/><Relationship Id="rId14" Type="http://schemas.openxmlformats.org/officeDocument/2006/relationships/hyperlink" Target="https://www.tusclicks.cl/google-ads/planes-y-precio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/>
  </sheetViews>
  <sheetFormatPr baseColWidth="10" defaultColWidth="14.42578125" defaultRowHeight="15" customHeight="1" x14ac:dyDescent="0.2"/>
  <cols>
    <col min="1" max="1" width="14.42578125" customWidth="1"/>
    <col min="2" max="2" width="13.42578125" customWidth="1"/>
    <col min="3" max="3" width="21.28515625" customWidth="1"/>
    <col min="4" max="4" width="14.42578125" customWidth="1"/>
    <col min="5" max="5" width="18.5703125" customWidth="1"/>
    <col min="6" max="6" width="14.42578125" customWidth="1"/>
    <col min="10" max="12" width="14.42578125" hidden="1" customWidth="1"/>
  </cols>
  <sheetData>
    <row r="1" spans="1:12" ht="15.75" customHeight="1" x14ac:dyDescent="0.2">
      <c r="A1" s="1" t="s">
        <v>0</v>
      </c>
      <c r="B1" s="2">
        <v>931.75</v>
      </c>
      <c r="D1" s="1" t="s">
        <v>1</v>
      </c>
      <c r="E1" s="2">
        <v>784.25</v>
      </c>
      <c r="F1" s="3"/>
      <c r="I1" s="4">
        <v>12</v>
      </c>
    </row>
    <row r="2" spans="1:12" ht="15.75" customHeight="1" x14ac:dyDescent="0.2">
      <c r="F2" s="3"/>
    </row>
    <row r="3" spans="1:12" ht="15.75" customHeight="1" x14ac:dyDescent="0.2">
      <c r="B3" s="105" t="s">
        <v>2</v>
      </c>
      <c r="C3" s="106"/>
      <c r="D3" s="106"/>
      <c r="E3" s="106"/>
      <c r="F3" s="106"/>
      <c r="G3" s="106"/>
      <c r="H3" s="106"/>
      <c r="I3" s="106"/>
    </row>
    <row r="4" spans="1:12" ht="15.75" customHeight="1" x14ac:dyDescent="0.2">
      <c r="F4" s="3"/>
    </row>
    <row r="5" spans="1:12" ht="15.75" customHeight="1" x14ac:dyDescent="0.2"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L5" s="7" t="s">
        <v>11</v>
      </c>
    </row>
    <row r="6" spans="1:12" ht="15.75" customHeight="1" x14ac:dyDescent="0.2">
      <c r="B6" s="107" t="s">
        <v>12</v>
      </c>
      <c r="C6" s="8"/>
      <c r="D6" s="8" t="s">
        <v>11</v>
      </c>
      <c r="E6" s="4"/>
      <c r="F6" s="9"/>
      <c r="G6" s="10"/>
      <c r="H6" s="11"/>
      <c r="I6" s="99">
        <f>AVERAGE(H6:H8)</f>
        <v>5000</v>
      </c>
      <c r="L6" s="7" t="s">
        <v>13</v>
      </c>
    </row>
    <row r="7" spans="1:12" ht="15.75" customHeight="1" x14ac:dyDescent="0.2">
      <c r="B7" s="103"/>
      <c r="C7" s="2" t="s">
        <v>14</v>
      </c>
      <c r="D7" s="2" t="s">
        <v>11</v>
      </c>
      <c r="E7" s="12" t="s">
        <v>15</v>
      </c>
      <c r="F7" s="12" t="s">
        <v>15</v>
      </c>
      <c r="G7" s="13">
        <v>60000</v>
      </c>
      <c r="H7" s="11">
        <f>G7/I1</f>
        <v>5000</v>
      </c>
      <c r="I7" s="100"/>
    </row>
    <row r="8" spans="1:12" ht="15.75" customHeight="1" x14ac:dyDescent="0.2">
      <c r="B8" s="108"/>
      <c r="C8" s="14"/>
      <c r="D8" s="14" t="s">
        <v>11</v>
      </c>
      <c r="E8" s="4"/>
      <c r="F8" s="15"/>
      <c r="G8" s="16"/>
      <c r="H8" s="11"/>
      <c r="I8" s="101"/>
    </row>
    <row r="9" spans="1:12" ht="15.75" customHeight="1" x14ac:dyDescent="0.2">
      <c r="B9" s="107" t="s">
        <v>16</v>
      </c>
      <c r="C9" s="8" t="s">
        <v>17</v>
      </c>
      <c r="D9" s="8" t="s">
        <v>11</v>
      </c>
      <c r="E9" s="17" t="s">
        <v>18</v>
      </c>
      <c r="F9" s="9" t="s">
        <v>19</v>
      </c>
      <c r="G9" s="10">
        <f>265*B1</f>
        <v>246913.75</v>
      </c>
      <c r="H9" s="11"/>
      <c r="I9" s="99">
        <f>SUM(G9,G10,G11)/3</f>
        <v>300004.58333333331</v>
      </c>
    </row>
    <row r="10" spans="1:12" ht="15.75" customHeight="1" x14ac:dyDescent="0.2">
      <c r="B10" s="103"/>
      <c r="C10" s="2" t="s">
        <v>20</v>
      </c>
      <c r="D10" s="2" t="s">
        <v>11</v>
      </c>
      <c r="E10" s="18" t="s">
        <v>21</v>
      </c>
      <c r="F10" s="19" t="s">
        <v>22</v>
      </c>
      <c r="G10" s="20">
        <f>390000*1.19</f>
        <v>464100</v>
      </c>
      <c r="H10" s="11"/>
      <c r="I10" s="100"/>
    </row>
    <row r="11" spans="1:12" ht="15.75" customHeight="1" x14ac:dyDescent="0.2">
      <c r="B11" s="104"/>
      <c r="C11" s="21" t="s">
        <v>23</v>
      </c>
      <c r="D11" s="21" t="s">
        <v>11</v>
      </c>
      <c r="E11" s="22" t="s">
        <v>24</v>
      </c>
      <c r="F11" s="23" t="s">
        <v>19</v>
      </c>
      <c r="G11" s="24">
        <v>189000</v>
      </c>
      <c r="H11" s="11"/>
      <c r="I11" s="101"/>
    </row>
    <row r="12" spans="1:12" ht="15.75" customHeight="1" x14ac:dyDescent="0.2">
      <c r="B12" s="109" t="s">
        <v>25</v>
      </c>
      <c r="C12" s="8" t="s">
        <v>17</v>
      </c>
      <c r="D12" s="25" t="s">
        <v>11</v>
      </c>
      <c r="E12" s="26" t="s">
        <v>18</v>
      </c>
      <c r="F12" s="27" t="s">
        <v>9</v>
      </c>
      <c r="G12" s="28">
        <f>95*B1</f>
        <v>88516.25</v>
      </c>
      <c r="H12" s="11"/>
      <c r="I12" s="99">
        <f>AVERAGE(G12:G14)</f>
        <v>89505.083333333328</v>
      </c>
    </row>
    <row r="13" spans="1:12" ht="15.75" customHeight="1" x14ac:dyDescent="0.2">
      <c r="B13" s="103"/>
      <c r="C13" s="2" t="s">
        <v>26</v>
      </c>
      <c r="D13" s="2" t="s">
        <v>11</v>
      </c>
      <c r="E13" s="29" t="s">
        <v>27</v>
      </c>
      <c r="F13" s="19" t="s">
        <v>9</v>
      </c>
      <c r="G13" s="20">
        <v>120000</v>
      </c>
      <c r="H13" s="11"/>
      <c r="I13" s="100"/>
    </row>
    <row r="14" spans="1:12" ht="15.75" customHeight="1" x14ac:dyDescent="0.2">
      <c r="B14" s="108"/>
      <c r="C14" s="14" t="s">
        <v>28</v>
      </c>
      <c r="D14" s="14" t="s">
        <v>11</v>
      </c>
      <c r="E14" s="18" t="s">
        <v>29</v>
      </c>
      <c r="F14" s="15" t="s">
        <v>9</v>
      </c>
      <c r="G14" s="16">
        <v>59999</v>
      </c>
      <c r="H14" s="11"/>
      <c r="I14" s="101"/>
    </row>
    <row r="15" spans="1:12" ht="15.75" customHeight="1" x14ac:dyDescent="0.2">
      <c r="B15" s="110" t="s">
        <v>30</v>
      </c>
      <c r="C15" s="8" t="s">
        <v>31</v>
      </c>
      <c r="D15" s="8" t="s">
        <v>11</v>
      </c>
      <c r="E15" s="30" t="s">
        <v>32</v>
      </c>
      <c r="F15" s="9" t="s">
        <v>33</v>
      </c>
      <c r="G15" s="10">
        <v>89820</v>
      </c>
      <c r="H15" s="11">
        <f>G15/I1</f>
        <v>7485</v>
      </c>
      <c r="I15" s="99">
        <f>AVERAGE(H15:H17)</f>
        <v>6868.9847222222224</v>
      </c>
    </row>
    <row r="16" spans="1:12" ht="15.75" customHeight="1" x14ac:dyDescent="0.2">
      <c r="B16" s="103"/>
      <c r="C16" s="2" t="s">
        <v>34</v>
      </c>
      <c r="D16" s="2" t="s">
        <v>11</v>
      </c>
      <c r="E16" s="31" t="s">
        <v>35</v>
      </c>
      <c r="F16" s="19" t="s">
        <v>33</v>
      </c>
      <c r="G16" s="20">
        <f>22000*1.19</f>
        <v>26180</v>
      </c>
      <c r="H16" s="11">
        <f>G16/I1</f>
        <v>2181.6666666666665</v>
      </c>
      <c r="I16" s="100"/>
    </row>
    <row r="17" spans="2:9" ht="15.75" customHeight="1" x14ac:dyDescent="0.2">
      <c r="B17" s="104"/>
      <c r="C17" s="21" t="s">
        <v>36</v>
      </c>
      <c r="D17" s="21" t="s">
        <v>11</v>
      </c>
      <c r="E17" s="22" t="s">
        <v>15</v>
      </c>
      <c r="F17" s="23" t="s">
        <v>33</v>
      </c>
      <c r="G17" s="24">
        <f>167.4*E1</f>
        <v>131283.45000000001</v>
      </c>
      <c r="H17" s="11">
        <f>G17/I1</f>
        <v>10940.2875</v>
      </c>
      <c r="I17" s="101"/>
    </row>
    <row r="18" spans="2:9" ht="15.75" customHeight="1" x14ac:dyDescent="0.2">
      <c r="B18" s="109" t="s">
        <v>37</v>
      </c>
      <c r="C18" s="25" t="s">
        <v>38</v>
      </c>
      <c r="D18" s="25" t="s">
        <v>11</v>
      </c>
      <c r="E18" s="18" t="s">
        <v>39</v>
      </c>
      <c r="F18" s="27" t="s">
        <v>9</v>
      </c>
      <c r="G18" s="28">
        <f>129990*1.19</f>
        <v>154688.1</v>
      </c>
      <c r="H18" s="11"/>
      <c r="I18" s="99">
        <f>SUM(G18,G19,G20)/3</f>
        <v>249888.09999999998</v>
      </c>
    </row>
    <row r="19" spans="2:9" ht="15.75" customHeight="1" x14ac:dyDescent="0.2">
      <c r="B19" s="103"/>
      <c r="C19" s="2" t="s">
        <v>40</v>
      </c>
      <c r="D19" s="2" t="s">
        <v>11</v>
      </c>
      <c r="E19" s="12" t="s">
        <v>39</v>
      </c>
      <c r="F19" s="19" t="s">
        <v>9</v>
      </c>
      <c r="G19" s="20">
        <f>199990*1.19</f>
        <v>237988.09999999998</v>
      </c>
      <c r="H19" s="11"/>
      <c r="I19" s="100"/>
    </row>
    <row r="20" spans="2:9" ht="15.75" customHeight="1" x14ac:dyDescent="0.2">
      <c r="B20" s="104"/>
      <c r="C20" s="21" t="s">
        <v>41</v>
      </c>
      <c r="D20" s="21" t="s">
        <v>11</v>
      </c>
      <c r="E20" s="22" t="s">
        <v>39</v>
      </c>
      <c r="F20" s="23" t="s">
        <v>9</v>
      </c>
      <c r="G20" s="24">
        <f>299990*1.19</f>
        <v>356988.1</v>
      </c>
      <c r="H20" s="11"/>
      <c r="I20" s="101"/>
    </row>
    <row r="21" spans="2:9" ht="15.75" customHeight="1" x14ac:dyDescent="0.2">
      <c r="B21" s="102" t="s">
        <v>42</v>
      </c>
      <c r="C21" s="25" t="s">
        <v>43</v>
      </c>
      <c r="D21" s="25" t="s">
        <v>11</v>
      </c>
      <c r="E21" s="26" t="s">
        <v>44</v>
      </c>
      <c r="F21" s="27" t="s">
        <v>9</v>
      </c>
      <c r="G21" s="28">
        <v>65000</v>
      </c>
      <c r="H21" s="11"/>
      <c r="I21" s="99">
        <f>SUM(G21,G22)/2</f>
        <v>122500</v>
      </c>
    </row>
    <row r="22" spans="2:9" ht="15.75" customHeight="1" x14ac:dyDescent="0.2">
      <c r="B22" s="103"/>
      <c r="C22" s="2" t="s">
        <v>45</v>
      </c>
      <c r="D22" s="2" t="s">
        <v>13</v>
      </c>
      <c r="E22" s="2" t="s">
        <v>46</v>
      </c>
      <c r="F22" s="19"/>
      <c r="G22" s="20">
        <v>180000</v>
      </c>
      <c r="H22" s="11"/>
      <c r="I22" s="100"/>
    </row>
    <row r="23" spans="2:9" ht="15.75" customHeight="1" x14ac:dyDescent="0.2">
      <c r="B23" s="104"/>
      <c r="C23" s="21"/>
      <c r="D23" s="21"/>
      <c r="E23" s="21"/>
      <c r="F23" s="23"/>
      <c r="G23" s="24"/>
      <c r="H23" s="11"/>
      <c r="I23" s="101"/>
    </row>
    <row r="24" spans="2:9" ht="15.75" customHeight="1" x14ac:dyDescent="0.2">
      <c r="B24" s="102" t="s">
        <v>47</v>
      </c>
      <c r="C24" s="25"/>
      <c r="D24" s="25"/>
      <c r="E24" s="25"/>
      <c r="F24" s="27"/>
      <c r="G24" s="28"/>
      <c r="H24" s="11"/>
      <c r="I24" s="99">
        <v>90000</v>
      </c>
    </row>
    <row r="25" spans="2:9" ht="15.75" customHeight="1" x14ac:dyDescent="0.2">
      <c r="B25" s="103"/>
      <c r="C25" s="2"/>
      <c r="D25" s="2"/>
      <c r="E25" s="32"/>
      <c r="F25" s="19"/>
      <c r="G25" s="20"/>
      <c r="H25" s="11"/>
      <c r="I25" s="100"/>
    </row>
    <row r="26" spans="2:9" ht="15.75" customHeight="1" x14ac:dyDescent="0.2">
      <c r="B26" s="104"/>
      <c r="C26" s="33" t="s">
        <v>48</v>
      </c>
      <c r="D26" s="21"/>
      <c r="E26" s="21"/>
      <c r="F26" s="23"/>
      <c r="G26" s="34">
        <v>90000</v>
      </c>
      <c r="H26" s="11"/>
      <c r="I26" s="101"/>
    </row>
    <row r="27" spans="2:9" ht="15.75" customHeight="1" x14ac:dyDescent="0.2">
      <c r="D27" s="4"/>
      <c r="F27" s="3"/>
    </row>
    <row r="28" spans="2:9" ht="15.75" customHeight="1" x14ac:dyDescent="0.2">
      <c r="D28" s="4"/>
      <c r="F28" s="3"/>
    </row>
    <row r="29" spans="2:9" ht="15.75" customHeight="1" x14ac:dyDescent="0.2">
      <c r="D29" s="4"/>
      <c r="F29" s="3"/>
    </row>
    <row r="30" spans="2:9" ht="15.75" customHeight="1" x14ac:dyDescent="0.2">
      <c r="D30" s="4"/>
      <c r="F30" s="3"/>
      <c r="G30" s="35" t="s">
        <v>49</v>
      </c>
      <c r="H30" s="35"/>
      <c r="I30" s="36">
        <f>SUM(I6:I25)</f>
        <v>863766.75138888881</v>
      </c>
    </row>
    <row r="31" spans="2:9" ht="15.75" customHeight="1" x14ac:dyDescent="0.2">
      <c r="D31" s="4"/>
      <c r="F31" s="3"/>
      <c r="G31" s="4" t="s">
        <v>50</v>
      </c>
      <c r="I31" s="37">
        <f>SUM(I6,I12,I15,I18,I21)</f>
        <v>473762.16805555555</v>
      </c>
    </row>
    <row r="32" spans="2:9" ht="15.75" customHeight="1" x14ac:dyDescent="0.2">
      <c r="D32" s="4"/>
      <c r="F32" s="3"/>
    </row>
    <row r="33" spans="4:6" ht="15.75" customHeight="1" x14ac:dyDescent="0.2">
      <c r="D33" s="4"/>
      <c r="F33" s="3"/>
    </row>
    <row r="34" spans="4:6" ht="15.75" customHeight="1" x14ac:dyDescent="0.2">
      <c r="D34" s="4"/>
      <c r="F34" s="3"/>
    </row>
    <row r="35" spans="4:6" ht="15.75" customHeight="1" x14ac:dyDescent="0.2">
      <c r="D35" s="4"/>
      <c r="F35" s="3"/>
    </row>
    <row r="36" spans="4:6" ht="15.75" customHeight="1" x14ac:dyDescent="0.2">
      <c r="D36" s="4"/>
      <c r="F36" s="3"/>
    </row>
    <row r="37" spans="4:6" ht="15.75" customHeight="1" x14ac:dyDescent="0.2">
      <c r="D37" s="4"/>
      <c r="F37" s="3"/>
    </row>
    <row r="38" spans="4:6" ht="15.75" customHeight="1" x14ac:dyDescent="0.2">
      <c r="D38" s="4"/>
      <c r="F38" s="3"/>
    </row>
    <row r="39" spans="4:6" ht="15.75" customHeight="1" x14ac:dyDescent="0.2">
      <c r="D39" s="4"/>
      <c r="F39" s="3"/>
    </row>
    <row r="40" spans="4:6" ht="15.75" customHeight="1" x14ac:dyDescent="0.2">
      <c r="D40" s="4"/>
      <c r="F40" s="3"/>
    </row>
    <row r="41" spans="4:6" ht="15.75" customHeight="1" x14ac:dyDescent="0.2">
      <c r="D41" s="4"/>
      <c r="F41" s="3"/>
    </row>
    <row r="42" spans="4:6" ht="15.75" customHeight="1" x14ac:dyDescent="0.2">
      <c r="D42" s="4"/>
      <c r="F42" s="3"/>
    </row>
    <row r="43" spans="4:6" ht="15.75" customHeight="1" x14ac:dyDescent="0.2">
      <c r="D43" s="4"/>
      <c r="F43" s="3"/>
    </row>
    <row r="44" spans="4:6" ht="15.75" customHeight="1" x14ac:dyDescent="0.2">
      <c r="D44" s="4"/>
      <c r="F44" s="3"/>
    </row>
    <row r="45" spans="4:6" ht="15.75" customHeight="1" x14ac:dyDescent="0.2">
      <c r="D45" s="4"/>
      <c r="F45" s="3"/>
    </row>
    <row r="46" spans="4:6" ht="15.75" customHeight="1" x14ac:dyDescent="0.2">
      <c r="D46" s="4"/>
      <c r="F46" s="3"/>
    </row>
    <row r="47" spans="4:6" ht="15.75" customHeight="1" x14ac:dyDescent="0.2">
      <c r="D47" s="4"/>
      <c r="F47" s="3"/>
    </row>
    <row r="48" spans="4:6" ht="15.75" customHeight="1" x14ac:dyDescent="0.2">
      <c r="D48" s="4"/>
      <c r="F48" s="3"/>
    </row>
    <row r="49" spans="4:6" ht="15.75" customHeight="1" x14ac:dyDescent="0.2">
      <c r="D49" s="4"/>
      <c r="F49" s="3"/>
    </row>
    <row r="50" spans="4:6" ht="15.75" customHeight="1" x14ac:dyDescent="0.2">
      <c r="D50" s="4"/>
      <c r="F50" s="3"/>
    </row>
    <row r="51" spans="4:6" ht="15.75" customHeight="1" x14ac:dyDescent="0.2">
      <c r="D51" s="4"/>
      <c r="F51" s="3"/>
    </row>
    <row r="52" spans="4:6" ht="15.75" customHeight="1" x14ac:dyDescent="0.2">
      <c r="D52" s="4"/>
      <c r="F52" s="3"/>
    </row>
    <row r="53" spans="4:6" ht="15.75" customHeight="1" x14ac:dyDescent="0.2">
      <c r="D53" s="4"/>
      <c r="F53" s="3"/>
    </row>
    <row r="54" spans="4:6" ht="15.75" customHeight="1" x14ac:dyDescent="0.2">
      <c r="D54" s="4"/>
      <c r="F54" s="3"/>
    </row>
    <row r="55" spans="4:6" ht="15.75" customHeight="1" x14ac:dyDescent="0.2">
      <c r="D55" s="4"/>
      <c r="F55" s="3"/>
    </row>
    <row r="56" spans="4:6" ht="15.75" customHeight="1" x14ac:dyDescent="0.2">
      <c r="D56" s="4"/>
      <c r="F56" s="3"/>
    </row>
    <row r="57" spans="4:6" ht="15.75" customHeight="1" x14ac:dyDescent="0.2">
      <c r="D57" s="4"/>
      <c r="F57" s="3"/>
    </row>
    <row r="58" spans="4:6" ht="15.75" customHeight="1" x14ac:dyDescent="0.2">
      <c r="D58" s="4"/>
      <c r="F58" s="3"/>
    </row>
    <row r="59" spans="4:6" ht="15.75" customHeight="1" x14ac:dyDescent="0.2">
      <c r="D59" s="4"/>
      <c r="F59" s="3"/>
    </row>
    <row r="60" spans="4:6" ht="15.75" customHeight="1" x14ac:dyDescent="0.2">
      <c r="D60" s="4"/>
      <c r="F60" s="3"/>
    </row>
    <row r="61" spans="4:6" ht="15.75" customHeight="1" x14ac:dyDescent="0.2">
      <c r="D61" s="4"/>
      <c r="F61" s="3"/>
    </row>
    <row r="62" spans="4:6" ht="15.75" customHeight="1" x14ac:dyDescent="0.2">
      <c r="D62" s="4"/>
      <c r="F62" s="3"/>
    </row>
    <row r="63" spans="4:6" ht="15.75" customHeight="1" x14ac:dyDescent="0.2">
      <c r="D63" s="4"/>
      <c r="F63" s="3"/>
    </row>
    <row r="64" spans="4:6" ht="15.75" customHeight="1" x14ac:dyDescent="0.2">
      <c r="D64" s="4"/>
      <c r="F64" s="3"/>
    </row>
    <row r="65" spans="4:6" ht="15.75" customHeight="1" x14ac:dyDescent="0.2">
      <c r="D65" s="4"/>
      <c r="F65" s="3"/>
    </row>
    <row r="66" spans="4:6" ht="15.75" customHeight="1" x14ac:dyDescent="0.2">
      <c r="D66" s="4"/>
      <c r="F66" s="3"/>
    </row>
    <row r="67" spans="4:6" ht="15.75" customHeight="1" x14ac:dyDescent="0.2">
      <c r="D67" s="4"/>
      <c r="F67" s="3"/>
    </row>
    <row r="68" spans="4:6" ht="15.75" customHeight="1" x14ac:dyDescent="0.2">
      <c r="D68" s="4"/>
      <c r="F68" s="3"/>
    </row>
    <row r="69" spans="4:6" ht="15.75" customHeight="1" x14ac:dyDescent="0.2">
      <c r="D69" s="4"/>
      <c r="F69" s="3"/>
    </row>
    <row r="70" spans="4:6" ht="15.75" customHeight="1" x14ac:dyDescent="0.2">
      <c r="D70" s="4"/>
      <c r="F70" s="3"/>
    </row>
    <row r="71" spans="4:6" ht="15.75" customHeight="1" x14ac:dyDescent="0.2">
      <c r="D71" s="4"/>
      <c r="F71" s="3"/>
    </row>
    <row r="72" spans="4:6" ht="15.75" customHeight="1" x14ac:dyDescent="0.2">
      <c r="D72" s="4"/>
      <c r="F72" s="3"/>
    </row>
    <row r="73" spans="4:6" ht="15.75" customHeight="1" x14ac:dyDescent="0.2">
      <c r="D73" s="4"/>
      <c r="F73" s="3"/>
    </row>
    <row r="74" spans="4:6" ht="15.75" customHeight="1" x14ac:dyDescent="0.2">
      <c r="D74" s="4"/>
      <c r="F74" s="3"/>
    </row>
    <row r="75" spans="4:6" ht="15.75" customHeight="1" x14ac:dyDescent="0.2">
      <c r="D75" s="4"/>
      <c r="F75" s="3"/>
    </row>
    <row r="76" spans="4:6" ht="15.75" customHeight="1" x14ac:dyDescent="0.2">
      <c r="D76" s="4"/>
      <c r="F76" s="3"/>
    </row>
    <row r="77" spans="4:6" ht="15.75" customHeight="1" x14ac:dyDescent="0.2">
      <c r="D77" s="4"/>
      <c r="F77" s="3"/>
    </row>
    <row r="78" spans="4:6" ht="15.75" customHeight="1" x14ac:dyDescent="0.2">
      <c r="D78" s="4"/>
      <c r="F78" s="3"/>
    </row>
    <row r="79" spans="4:6" ht="15.75" customHeight="1" x14ac:dyDescent="0.2">
      <c r="D79" s="4"/>
      <c r="F79" s="3"/>
    </row>
    <row r="80" spans="4:6" ht="15.75" customHeight="1" x14ac:dyDescent="0.2">
      <c r="D80" s="4"/>
      <c r="F80" s="3"/>
    </row>
    <row r="81" spans="4:6" ht="15.75" customHeight="1" x14ac:dyDescent="0.2">
      <c r="D81" s="4"/>
      <c r="F81" s="3"/>
    </row>
    <row r="82" spans="4:6" ht="15.75" customHeight="1" x14ac:dyDescent="0.2">
      <c r="D82" s="4"/>
      <c r="F82" s="3"/>
    </row>
    <row r="83" spans="4:6" ht="15.75" customHeight="1" x14ac:dyDescent="0.2">
      <c r="D83" s="4"/>
      <c r="F83" s="3"/>
    </row>
    <row r="84" spans="4:6" ht="15.75" customHeight="1" x14ac:dyDescent="0.2">
      <c r="D84" s="4"/>
      <c r="F84" s="3"/>
    </row>
    <row r="85" spans="4:6" ht="15.75" customHeight="1" x14ac:dyDescent="0.2">
      <c r="D85" s="4"/>
      <c r="F85" s="3"/>
    </row>
    <row r="86" spans="4:6" ht="15.75" customHeight="1" x14ac:dyDescent="0.2">
      <c r="D86" s="4"/>
      <c r="F86" s="3"/>
    </row>
    <row r="87" spans="4:6" ht="15.75" customHeight="1" x14ac:dyDescent="0.2">
      <c r="D87" s="4"/>
      <c r="F87" s="3"/>
    </row>
    <row r="88" spans="4:6" ht="15.75" customHeight="1" x14ac:dyDescent="0.2">
      <c r="D88" s="4"/>
      <c r="F88" s="3"/>
    </row>
    <row r="89" spans="4:6" ht="15.75" customHeight="1" x14ac:dyDescent="0.2">
      <c r="D89" s="4"/>
      <c r="F89" s="3"/>
    </row>
    <row r="90" spans="4:6" ht="15.75" customHeight="1" x14ac:dyDescent="0.2">
      <c r="D90" s="4"/>
      <c r="F90" s="3"/>
    </row>
    <row r="91" spans="4:6" ht="15.75" customHeight="1" x14ac:dyDescent="0.2">
      <c r="D91" s="4"/>
      <c r="F91" s="3"/>
    </row>
    <row r="92" spans="4:6" ht="15.75" customHeight="1" x14ac:dyDescent="0.2">
      <c r="D92" s="4"/>
      <c r="F92" s="3"/>
    </row>
    <row r="93" spans="4:6" ht="15.75" customHeight="1" x14ac:dyDescent="0.2">
      <c r="D93" s="4"/>
      <c r="F93" s="3"/>
    </row>
    <row r="94" spans="4:6" ht="15.75" customHeight="1" x14ac:dyDescent="0.2">
      <c r="D94" s="4"/>
      <c r="F94" s="3"/>
    </row>
    <row r="95" spans="4:6" ht="15.75" customHeight="1" x14ac:dyDescent="0.2">
      <c r="D95" s="4"/>
      <c r="F95" s="3"/>
    </row>
    <row r="96" spans="4:6" ht="15.75" customHeight="1" x14ac:dyDescent="0.2">
      <c r="D96" s="4"/>
      <c r="F96" s="3"/>
    </row>
    <row r="97" spans="4:6" ht="15.75" customHeight="1" x14ac:dyDescent="0.2">
      <c r="D97" s="4"/>
      <c r="F97" s="3"/>
    </row>
    <row r="98" spans="4:6" ht="15.75" customHeight="1" x14ac:dyDescent="0.2">
      <c r="D98" s="4"/>
      <c r="F98" s="3"/>
    </row>
    <row r="99" spans="4:6" ht="15.75" customHeight="1" x14ac:dyDescent="0.2">
      <c r="D99" s="4"/>
      <c r="F99" s="3"/>
    </row>
    <row r="100" spans="4:6" ht="15.75" customHeight="1" x14ac:dyDescent="0.2">
      <c r="D100" s="4"/>
      <c r="F100" s="3"/>
    </row>
    <row r="101" spans="4:6" ht="15.75" customHeight="1" x14ac:dyDescent="0.2">
      <c r="D101" s="4"/>
      <c r="F101" s="3"/>
    </row>
    <row r="102" spans="4:6" ht="15.75" customHeight="1" x14ac:dyDescent="0.2">
      <c r="D102" s="4"/>
      <c r="F102" s="3"/>
    </row>
    <row r="103" spans="4:6" ht="15.75" customHeight="1" x14ac:dyDescent="0.2">
      <c r="D103" s="4"/>
      <c r="F103" s="3"/>
    </row>
    <row r="104" spans="4:6" ht="15.75" customHeight="1" x14ac:dyDescent="0.2">
      <c r="D104" s="4"/>
      <c r="F104" s="3"/>
    </row>
    <row r="105" spans="4:6" ht="15.75" customHeight="1" x14ac:dyDescent="0.2">
      <c r="D105" s="4"/>
      <c r="F105" s="3"/>
    </row>
    <row r="106" spans="4:6" ht="15.75" customHeight="1" x14ac:dyDescent="0.2">
      <c r="D106" s="4"/>
      <c r="F106" s="3"/>
    </row>
    <row r="107" spans="4:6" ht="15.75" customHeight="1" x14ac:dyDescent="0.2">
      <c r="D107" s="4"/>
      <c r="F107" s="3"/>
    </row>
    <row r="108" spans="4:6" ht="15.75" customHeight="1" x14ac:dyDescent="0.2">
      <c r="D108" s="4"/>
      <c r="F108" s="3"/>
    </row>
    <row r="109" spans="4:6" ht="15.75" customHeight="1" x14ac:dyDescent="0.2">
      <c r="D109" s="4"/>
      <c r="F109" s="3"/>
    </row>
    <row r="110" spans="4:6" ht="15.75" customHeight="1" x14ac:dyDescent="0.2">
      <c r="D110" s="4"/>
      <c r="F110" s="3"/>
    </row>
    <row r="111" spans="4:6" ht="15.75" customHeight="1" x14ac:dyDescent="0.2">
      <c r="D111" s="4"/>
      <c r="F111" s="3"/>
    </row>
    <row r="112" spans="4:6" ht="15.75" customHeight="1" x14ac:dyDescent="0.2">
      <c r="D112" s="4"/>
      <c r="F112" s="3"/>
    </row>
    <row r="113" spans="4:6" ht="15.75" customHeight="1" x14ac:dyDescent="0.2">
      <c r="D113" s="4"/>
      <c r="F113" s="3"/>
    </row>
    <row r="114" spans="4:6" ht="15.75" customHeight="1" x14ac:dyDescent="0.2">
      <c r="D114" s="4"/>
      <c r="F114" s="3"/>
    </row>
    <row r="115" spans="4:6" ht="15.75" customHeight="1" x14ac:dyDescent="0.2">
      <c r="D115" s="4"/>
      <c r="F115" s="3"/>
    </row>
    <row r="116" spans="4:6" ht="15.75" customHeight="1" x14ac:dyDescent="0.2">
      <c r="D116" s="4"/>
      <c r="F116" s="3"/>
    </row>
    <row r="117" spans="4:6" ht="15.75" customHeight="1" x14ac:dyDescent="0.2">
      <c r="D117" s="4"/>
      <c r="F117" s="3"/>
    </row>
    <row r="118" spans="4:6" ht="15.75" customHeight="1" x14ac:dyDescent="0.2">
      <c r="D118" s="4"/>
      <c r="F118" s="3"/>
    </row>
    <row r="119" spans="4:6" ht="15.75" customHeight="1" x14ac:dyDescent="0.2">
      <c r="D119" s="4"/>
      <c r="F119" s="3"/>
    </row>
    <row r="120" spans="4:6" ht="15.75" customHeight="1" x14ac:dyDescent="0.2">
      <c r="D120" s="4"/>
      <c r="F120" s="3"/>
    </row>
    <row r="121" spans="4:6" ht="15.75" customHeight="1" x14ac:dyDescent="0.2">
      <c r="D121" s="4"/>
      <c r="F121" s="3"/>
    </row>
    <row r="122" spans="4:6" ht="15.75" customHeight="1" x14ac:dyDescent="0.2">
      <c r="D122" s="4"/>
      <c r="F122" s="3"/>
    </row>
    <row r="123" spans="4:6" ht="15.75" customHeight="1" x14ac:dyDescent="0.2">
      <c r="D123" s="4"/>
      <c r="F123" s="3"/>
    </row>
    <row r="124" spans="4:6" ht="15.75" customHeight="1" x14ac:dyDescent="0.2">
      <c r="D124" s="4"/>
      <c r="F124" s="3"/>
    </row>
    <row r="125" spans="4:6" ht="15.75" customHeight="1" x14ac:dyDescent="0.2">
      <c r="D125" s="4"/>
      <c r="F125" s="3"/>
    </row>
    <row r="126" spans="4:6" ht="15.75" customHeight="1" x14ac:dyDescent="0.2">
      <c r="D126" s="4"/>
      <c r="F126" s="3"/>
    </row>
    <row r="127" spans="4:6" ht="15.75" customHeight="1" x14ac:dyDescent="0.2">
      <c r="D127" s="4"/>
      <c r="F127" s="3"/>
    </row>
    <row r="128" spans="4:6" ht="15.75" customHeight="1" x14ac:dyDescent="0.2">
      <c r="D128" s="4"/>
      <c r="F128" s="3"/>
    </row>
    <row r="129" spans="4:6" ht="15.75" customHeight="1" x14ac:dyDescent="0.2">
      <c r="D129" s="4"/>
      <c r="F129" s="3"/>
    </row>
    <row r="130" spans="4:6" ht="15.75" customHeight="1" x14ac:dyDescent="0.2">
      <c r="D130" s="4"/>
      <c r="F130" s="3"/>
    </row>
    <row r="131" spans="4:6" ht="15.75" customHeight="1" x14ac:dyDescent="0.2">
      <c r="D131" s="4"/>
      <c r="F131" s="3"/>
    </row>
    <row r="132" spans="4:6" ht="15.75" customHeight="1" x14ac:dyDescent="0.2">
      <c r="D132" s="4"/>
      <c r="F132" s="3"/>
    </row>
    <row r="133" spans="4:6" ht="15.75" customHeight="1" x14ac:dyDescent="0.2">
      <c r="D133" s="4"/>
      <c r="F133" s="3"/>
    </row>
    <row r="134" spans="4:6" ht="15.75" customHeight="1" x14ac:dyDescent="0.2">
      <c r="D134" s="4"/>
      <c r="F134" s="3"/>
    </row>
    <row r="135" spans="4:6" ht="15.75" customHeight="1" x14ac:dyDescent="0.2">
      <c r="D135" s="4"/>
      <c r="F135" s="3"/>
    </row>
    <row r="136" spans="4:6" ht="15.75" customHeight="1" x14ac:dyDescent="0.2">
      <c r="D136" s="4"/>
      <c r="F136" s="3"/>
    </row>
    <row r="137" spans="4:6" ht="15.75" customHeight="1" x14ac:dyDescent="0.2">
      <c r="D137" s="4"/>
      <c r="F137" s="3"/>
    </row>
    <row r="138" spans="4:6" ht="15.75" customHeight="1" x14ac:dyDescent="0.2">
      <c r="D138" s="4"/>
      <c r="F138" s="3"/>
    </row>
    <row r="139" spans="4:6" ht="15.75" customHeight="1" x14ac:dyDescent="0.2">
      <c r="D139" s="4"/>
      <c r="F139" s="3"/>
    </row>
    <row r="140" spans="4:6" ht="15.75" customHeight="1" x14ac:dyDescent="0.2">
      <c r="D140" s="4"/>
      <c r="F140" s="3"/>
    </row>
    <row r="141" spans="4:6" ht="15.75" customHeight="1" x14ac:dyDescent="0.2">
      <c r="D141" s="4"/>
      <c r="F141" s="3"/>
    </row>
    <row r="142" spans="4:6" ht="15.75" customHeight="1" x14ac:dyDescent="0.2">
      <c r="F142" s="3"/>
    </row>
    <row r="143" spans="4:6" ht="15.75" customHeight="1" x14ac:dyDescent="0.2">
      <c r="F143" s="3"/>
    </row>
    <row r="144" spans="4:6" ht="15.75" customHeight="1" x14ac:dyDescent="0.2">
      <c r="F144" s="3"/>
    </row>
    <row r="145" spans="6:6" ht="15.75" customHeight="1" x14ac:dyDescent="0.2">
      <c r="F145" s="3"/>
    </row>
    <row r="146" spans="6:6" ht="15.75" customHeight="1" x14ac:dyDescent="0.2">
      <c r="F146" s="3"/>
    </row>
    <row r="147" spans="6:6" ht="15.75" customHeight="1" x14ac:dyDescent="0.2">
      <c r="F147" s="3"/>
    </row>
    <row r="148" spans="6:6" ht="15.75" customHeight="1" x14ac:dyDescent="0.2">
      <c r="F148" s="3"/>
    </row>
    <row r="149" spans="6:6" ht="15.75" customHeight="1" x14ac:dyDescent="0.2">
      <c r="F149" s="3"/>
    </row>
    <row r="150" spans="6:6" ht="15.75" customHeight="1" x14ac:dyDescent="0.2">
      <c r="F150" s="3"/>
    </row>
    <row r="151" spans="6:6" ht="15.75" customHeight="1" x14ac:dyDescent="0.2">
      <c r="F151" s="3"/>
    </row>
    <row r="152" spans="6:6" ht="15.75" customHeight="1" x14ac:dyDescent="0.2">
      <c r="F152" s="3"/>
    </row>
    <row r="153" spans="6:6" ht="15.75" customHeight="1" x14ac:dyDescent="0.2">
      <c r="F153" s="3"/>
    </row>
    <row r="154" spans="6:6" ht="15.75" customHeight="1" x14ac:dyDescent="0.2">
      <c r="F154" s="3"/>
    </row>
    <row r="155" spans="6:6" ht="15.75" customHeight="1" x14ac:dyDescent="0.2">
      <c r="F155" s="3"/>
    </row>
    <row r="156" spans="6:6" ht="15.75" customHeight="1" x14ac:dyDescent="0.2">
      <c r="F156" s="3"/>
    </row>
    <row r="157" spans="6:6" ht="15.75" customHeight="1" x14ac:dyDescent="0.2">
      <c r="F157" s="3"/>
    </row>
    <row r="158" spans="6:6" ht="15.75" customHeight="1" x14ac:dyDescent="0.2">
      <c r="F158" s="3"/>
    </row>
    <row r="159" spans="6:6" ht="15.75" customHeight="1" x14ac:dyDescent="0.2">
      <c r="F159" s="3"/>
    </row>
    <row r="160" spans="6:6" ht="15.75" customHeight="1" x14ac:dyDescent="0.2">
      <c r="F160" s="3"/>
    </row>
    <row r="161" spans="6:6" ht="15.75" customHeight="1" x14ac:dyDescent="0.2">
      <c r="F161" s="3"/>
    </row>
    <row r="162" spans="6:6" ht="15.75" customHeight="1" x14ac:dyDescent="0.2">
      <c r="F162" s="3"/>
    </row>
    <row r="163" spans="6:6" ht="15.75" customHeight="1" x14ac:dyDescent="0.2">
      <c r="F163" s="3"/>
    </row>
    <row r="164" spans="6:6" ht="15.75" customHeight="1" x14ac:dyDescent="0.2">
      <c r="F164" s="3"/>
    </row>
    <row r="165" spans="6:6" ht="15.75" customHeight="1" x14ac:dyDescent="0.2">
      <c r="F165" s="3"/>
    </row>
    <row r="166" spans="6:6" ht="15.75" customHeight="1" x14ac:dyDescent="0.2">
      <c r="F166" s="3"/>
    </row>
    <row r="167" spans="6:6" ht="15.75" customHeight="1" x14ac:dyDescent="0.2">
      <c r="F167" s="3"/>
    </row>
    <row r="168" spans="6:6" ht="15.75" customHeight="1" x14ac:dyDescent="0.2">
      <c r="F168" s="3"/>
    </row>
    <row r="169" spans="6:6" ht="15.75" customHeight="1" x14ac:dyDescent="0.2">
      <c r="F169" s="3"/>
    </row>
    <row r="170" spans="6:6" ht="15.75" customHeight="1" x14ac:dyDescent="0.2">
      <c r="F170" s="3"/>
    </row>
    <row r="171" spans="6:6" ht="15.75" customHeight="1" x14ac:dyDescent="0.2">
      <c r="F171" s="3"/>
    </row>
    <row r="172" spans="6:6" ht="15.75" customHeight="1" x14ac:dyDescent="0.2">
      <c r="F172" s="3"/>
    </row>
    <row r="173" spans="6:6" ht="15.75" customHeight="1" x14ac:dyDescent="0.2">
      <c r="F173" s="3"/>
    </row>
    <row r="174" spans="6:6" ht="15.75" customHeight="1" x14ac:dyDescent="0.2">
      <c r="F174" s="3"/>
    </row>
    <row r="175" spans="6:6" ht="15.75" customHeight="1" x14ac:dyDescent="0.2">
      <c r="F175" s="3"/>
    </row>
    <row r="176" spans="6:6" ht="15.75" customHeight="1" x14ac:dyDescent="0.2">
      <c r="F176" s="3"/>
    </row>
    <row r="177" spans="6:6" ht="15.75" customHeight="1" x14ac:dyDescent="0.2">
      <c r="F177" s="3"/>
    </row>
    <row r="178" spans="6:6" ht="15.75" customHeight="1" x14ac:dyDescent="0.2">
      <c r="F178" s="3"/>
    </row>
    <row r="179" spans="6:6" ht="15.75" customHeight="1" x14ac:dyDescent="0.2">
      <c r="F179" s="3"/>
    </row>
    <row r="180" spans="6:6" ht="15.75" customHeight="1" x14ac:dyDescent="0.2">
      <c r="F180" s="3"/>
    </row>
    <row r="181" spans="6:6" ht="15.75" customHeight="1" x14ac:dyDescent="0.2">
      <c r="F181" s="3"/>
    </row>
    <row r="182" spans="6:6" ht="15.75" customHeight="1" x14ac:dyDescent="0.2">
      <c r="F182" s="3"/>
    </row>
    <row r="183" spans="6:6" ht="15.75" customHeight="1" x14ac:dyDescent="0.2">
      <c r="F183" s="3"/>
    </row>
    <row r="184" spans="6:6" ht="15.75" customHeight="1" x14ac:dyDescent="0.2">
      <c r="F184" s="3"/>
    </row>
    <row r="185" spans="6:6" ht="15.75" customHeight="1" x14ac:dyDescent="0.2">
      <c r="F185" s="3"/>
    </row>
    <row r="186" spans="6:6" ht="15.75" customHeight="1" x14ac:dyDescent="0.2">
      <c r="F186" s="3"/>
    </row>
    <row r="187" spans="6:6" ht="15.75" customHeight="1" x14ac:dyDescent="0.2">
      <c r="F187" s="3"/>
    </row>
    <row r="188" spans="6:6" ht="15.75" customHeight="1" x14ac:dyDescent="0.2">
      <c r="F188" s="3"/>
    </row>
    <row r="189" spans="6:6" ht="15.75" customHeight="1" x14ac:dyDescent="0.2">
      <c r="F189" s="3"/>
    </row>
    <row r="190" spans="6:6" ht="15.75" customHeight="1" x14ac:dyDescent="0.2">
      <c r="F190" s="3"/>
    </row>
    <row r="191" spans="6:6" ht="15.75" customHeight="1" x14ac:dyDescent="0.2">
      <c r="F191" s="3"/>
    </row>
    <row r="192" spans="6:6" ht="15.75" customHeight="1" x14ac:dyDescent="0.2">
      <c r="F192" s="3"/>
    </row>
    <row r="193" spans="6:6" ht="15.75" customHeight="1" x14ac:dyDescent="0.2">
      <c r="F193" s="3"/>
    </row>
    <row r="194" spans="6:6" ht="15.75" customHeight="1" x14ac:dyDescent="0.2">
      <c r="F194" s="3"/>
    </row>
    <row r="195" spans="6:6" ht="15.75" customHeight="1" x14ac:dyDescent="0.2">
      <c r="F195" s="3"/>
    </row>
    <row r="196" spans="6:6" ht="15.75" customHeight="1" x14ac:dyDescent="0.2">
      <c r="F196" s="3"/>
    </row>
    <row r="197" spans="6:6" ht="15.75" customHeight="1" x14ac:dyDescent="0.2">
      <c r="F197" s="3"/>
    </row>
    <row r="198" spans="6:6" ht="15.75" customHeight="1" x14ac:dyDescent="0.2">
      <c r="F198" s="3"/>
    </row>
    <row r="199" spans="6:6" ht="15.75" customHeight="1" x14ac:dyDescent="0.2">
      <c r="F199" s="3"/>
    </row>
    <row r="200" spans="6:6" ht="15.75" customHeight="1" x14ac:dyDescent="0.2">
      <c r="F200" s="3"/>
    </row>
    <row r="201" spans="6:6" ht="15.75" customHeight="1" x14ac:dyDescent="0.2">
      <c r="F201" s="3"/>
    </row>
    <row r="202" spans="6:6" ht="15.75" customHeight="1" x14ac:dyDescent="0.2">
      <c r="F202" s="3"/>
    </row>
    <row r="203" spans="6:6" ht="15.75" customHeight="1" x14ac:dyDescent="0.2">
      <c r="F203" s="3"/>
    </row>
    <row r="204" spans="6:6" ht="15.75" customHeight="1" x14ac:dyDescent="0.2">
      <c r="F204" s="3"/>
    </row>
    <row r="205" spans="6:6" ht="15.75" customHeight="1" x14ac:dyDescent="0.2">
      <c r="F205" s="3"/>
    </row>
    <row r="206" spans="6:6" ht="15.75" customHeight="1" x14ac:dyDescent="0.2">
      <c r="F206" s="3"/>
    </row>
    <row r="207" spans="6:6" ht="15.75" customHeight="1" x14ac:dyDescent="0.2">
      <c r="F207" s="3"/>
    </row>
    <row r="208" spans="6:6" ht="15.75" customHeight="1" x14ac:dyDescent="0.2">
      <c r="F208" s="3"/>
    </row>
    <row r="209" spans="6:6" ht="15.75" customHeight="1" x14ac:dyDescent="0.2">
      <c r="F209" s="3"/>
    </row>
    <row r="210" spans="6:6" ht="15.75" customHeight="1" x14ac:dyDescent="0.2">
      <c r="F210" s="3"/>
    </row>
    <row r="211" spans="6:6" ht="15.75" customHeight="1" x14ac:dyDescent="0.2">
      <c r="F211" s="3"/>
    </row>
    <row r="212" spans="6:6" ht="15.75" customHeight="1" x14ac:dyDescent="0.2">
      <c r="F212" s="3"/>
    </row>
    <row r="213" spans="6:6" ht="15.75" customHeight="1" x14ac:dyDescent="0.2">
      <c r="F213" s="3"/>
    </row>
    <row r="214" spans="6:6" ht="15.75" customHeight="1" x14ac:dyDescent="0.2">
      <c r="F214" s="3"/>
    </row>
    <row r="215" spans="6:6" ht="15.75" customHeight="1" x14ac:dyDescent="0.2">
      <c r="F215" s="3"/>
    </row>
    <row r="216" spans="6:6" ht="15.75" customHeight="1" x14ac:dyDescent="0.2">
      <c r="F216" s="3"/>
    </row>
    <row r="217" spans="6:6" ht="15.75" customHeight="1" x14ac:dyDescent="0.2">
      <c r="F217" s="3"/>
    </row>
    <row r="218" spans="6:6" ht="15.75" customHeight="1" x14ac:dyDescent="0.2">
      <c r="F218" s="3"/>
    </row>
    <row r="219" spans="6:6" ht="15.75" customHeight="1" x14ac:dyDescent="0.2">
      <c r="F219" s="3"/>
    </row>
    <row r="220" spans="6:6" ht="15.75" customHeight="1" x14ac:dyDescent="0.2">
      <c r="F220" s="3"/>
    </row>
    <row r="221" spans="6:6" ht="15.75" customHeight="1" x14ac:dyDescent="0.2">
      <c r="F221" s="3"/>
    </row>
    <row r="222" spans="6:6" ht="15.75" customHeight="1" x14ac:dyDescent="0.2">
      <c r="F222" s="3"/>
    </row>
    <row r="223" spans="6:6" ht="15.75" customHeight="1" x14ac:dyDescent="0.2">
      <c r="F223" s="3"/>
    </row>
    <row r="224" spans="6:6" ht="15.75" customHeight="1" x14ac:dyDescent="0.2">
      <c r="F224" s="3"/>
    </row>
    <row r="225" spans="6:6" ht="15.75" customHeight="1" x14ac:dyDescent="0.2">
      <c r="F225" s="3"/>
    </row>
    <row r="226" spans="6:6" ht="15.75" customHeight="1" x14ac:dyDescent="0.2">
      <c r="F226" s="3"/>
    </row>
    <row r="227" spans="6:6" ht="15.75" customHeight="1" x14ac:dyDescent="0.2">
      <c r="F227" s="3"/>
    </row>
    <row r="228" spans="6:6" ht="15.75" customHeight="1" x14ac:dyDescent="0.2">
      <c r="F228" s="3"/>
    </row>
    <row r="229" spans="6:6" ht="15.75" customHeight="1" x14ac:dyDescent="0.2">
      <c r="F229" s="3"/>
    </row>
    <row r="230" spans="6:6" ht="15.75" customHeight="1" x14ac:dyDescent="0.2">
      <c r="F230" s="3"/>
    </row>
    <row r="231" spans="6:6" ht="15.75" customHeight="1" x14ac:dyDescent="0.2">
      <c r="F231" s="3"/>
    </row>
    <row r="232" spans="6:6" ht="15.75" customHeight="1" x14ac:dyDescent="0.2"/>
    <row r="233" spans="6:6" ht="15.75" customHeight="1" x14ac:dyDescent="0.2"/>
    <row r="234" spans="6:6" ht="15.75" customHeight="1" x14ac:dyDescent="0.2"/>
    <row r="235" spans="6:6" ht="15.75" customHeight="1" x14ac:dyDescent="0.2"/>
    <row r="236" spans="6:6" ht="15.75" customHeight="1" x14ac:dyDescent="0.2"/>
    <row r="237" spans="6:6" ht="15.75" customHeight="1" x14ac:dyDescent="0.2"/>
    <row r="238" spans="6:6" ht="15.75" customHeight="1" x14ac:dyDescent="0.2"/>
    <row r="239" spans="6:6" ht="15.75" customHeight="1" x14ac:dyDescent="0.2"/>
    <row r="240" spans="6: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I21:I23"/>
    <mergeCell ref="B24:B26"/>
    <mergeCell ref="I24:I26"/>
    <mergeCell ref="B3:I3"/>
    <mergeCell ref="B6:B8"/>
    <mergeCell ref="B9:B11"/>
    <mergeCell ref="B12:B14"/>
    <mergeCell ref="B15:B17"/>
    <mergeCell ref="B18:B20"/>
    <mergeCell ref="B21:B23"/>
    <mergeCell ref="I12:I14"/>
    <mergeCell ref="I15:I17"/>
    <mergeCell ref="I9:I11"/>
    <mergeCell ref="I18:I20"/>
    <mergeCell ref="I6:I8"/>
  </mergeCells>
  <dataValidations count="1">
    <dataValidation type="list" allowBlank="1" sqref="D6:D141" xr:uid="{00000000-0002-0000-0000-000000000000}">
      <formula1>$L$5:$L$6</formula1>
    </dataValidation>
  </dataValidations>
  <hyperlinks>
    <hyperlink ref="E7" r:id="rId1" xr:uid="{00000000-0004-0000-0000-000000000000}"/>
    <hyperlink ref="F7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2" r:id="rId6" xr:uid="{00000000-0004-0000-0000-000005000000}"/>
    <hyperlink ref="E13" r:id="rId7" location=":~:text=Por%20ejemplo%2C%20un%20community%20manager,cobrar%20entre%20%2430.000%20y%20%2460.000." xr:uid="{00000000-0004-0000-0000-000006000000}"/>
    <hyperlink ref="E14" r:id="rId8" xr:uid="{00000000-0004-0000-0000-000007000000}"/>
    <hyperlink ref="E15" r:id="rId9" xr:uid="{00000000-0004-0000-0000-000008000000}"/>
    <hyperlink ref="E16" r:id="rId10" xr:uid="{00000000-0004-0000-0000-000009000000}"/>
    <hyperlink ref="E17" r:id="rId11" xr:uid="{00000000-0004-0000-0000-00000A000000}"/>
    <hyperlink ref="E18" r:id="rId12" xr:uid="{00000000-0004-0000-0000-00000B000000}"/>
    <hyperlink ref="E19" r:id="rId13" xr:uid="{00000000-0004-0000-0000-00000C000000}"/>
    <hyperlink ref="E20" r:id="rId14" xr:uid="{00000000-0004-0000-0000-00000D000000}"/>
    <hyperlink ref="E21" r:id="rId15" xr:uid="{00000000-0004-0000-0000-00000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workbookViewId="0"/>
  </sheetViews>
  <sheetFormatPr baseColWidth="10" defaultColWidth="14.42578125" defaultRowHeight="15" customHeight="1" x14ac:dyDescent="0.2"/>
  <cols>
    <col min="2" max="2" width="11.140625" customWidth="1"/>
    <col min="3" max="3" width="14.28515625" customWidth="1"/>
  </cols>
  <sheetData>
    <row r="1" spans="1:20" ht="15.75" customHeight="1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ht="15.75" customHeight="1" x14ac:dyDescent="0.2">
      <c r="A2" s="38"/>
      <c r="B2" s="123" t="s">
        <v>51</v>
      </c>
      <c r="C2" s="124"/>
      <c r="D2" s="124"/>
      <c r="E2" s="125"/>
      <c r="F2" s="39" t="s">
        <v>52</v>
      </c>
      <c r="G2" s="39" t="s">
        <v>53</v>
      </c>
      <c r="H2" s="39" t="s">
        <v>54</v>
      </c>
      <c r="I2" s="39" t="s">
        <v>51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ht="15.75" customHeight="1" x14ac:dyDescent="0.2">
      <c r="A3" s="38"/>
      <c r="B3" s="112" t="s">
        <v>55</v>
      </c>
      <c r="C3" s="112" t="s">
        <v>56</v>
      </c>
      <c r="D3" s="41">
        <v>200000</v>
      </c>
      <c r="E3" s="42" t="s">
        <v>57</v>
      </c>
      <c r="F3" s="42">
        <v>7</v>
      </c>
      <c r="G3" s="112">
        <v>10</v>
      </c>
      <c r="H3" s="41">
        <f t="shared" ref="H3:H8" si="0">D3*F3</f>
        <v>1400000</v>
      </c>
      <c r="I3" s="111">
        <f>SUM(H3:H5)</f>
        <v>2800000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customHeight="1" x14ac:dyDescent="0.2">
      <c r="A4" s="38"/>
      <c r="B4" s="100"/>
      <c r="C4" s="100"/>
      <c r="D4" s="41">
        <v>400000</v>
      </c>
      <c r="E4" s="42" t="s">
        <v>58</v>
      </c>
      <c r="F4" s="42">
        <v>2</v>
      </c>
      <c r="G4" s="100"/>
      <c r="H4" s="41">
        <f t="shared" si="0"/>
        <v>800000</v>
      </c>
      <c r="I4" s="100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</row>
    <row r="5" spans="1:20" ht="15.75" customHeight="1" x14ac:dyDescent="0.2">
      <c r="A5" s="38"/>
      <c r="B5" s="101"/>
      <c r="C5" s="101"/>
      <c r="D5" s="41">
        <v>600000</v>
      </c>
      <c r="E5" s="42" t="s">
        <v>59</v>
      </c>
      <c r="F5" s="42">
        <v>1</v>
      </c>
      <c r="G5" s="101"/>
      <c r="H5" s="41">
        <f t="shared" si="0"/>
        <v>600000</v>
      </c>
      <c r="I5" s="101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0" ht="15.75" customHeight="1" x14ac:dyDescent="0.2">
      <c r="A6" s="38"/>
      <c r="B6" s="112" t="s">
        <v>60</v>
      </c>
      <c r="C6" s="112" t="s">
        <v>61</v>
      </c>
      <c r="D6" s="41">
        <v>200000</v>
      </c>
      <c r="E6" s="42" t="s">
        <v>57</v>
      </c>
      <c r="F6" s="42">
        <v>10</v>
      </c>
      <c r="G6" s="112">
        <v>20</v>
      </c>
      <c r="H6" s="41">
        <f t="shared" si="0"/>
        <v>2000000</v>
      </c>
      <c r="I6" s="111">
        <f>SUM(H6:H8)</f>
        <v>6600000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</row>
    <row r="7" spans="1:20" ht="15.75" customHeight="1" x14ac:dyDescent="0.2">
      <c r="A7" s="38"/>
      <c r="B7" s="100"/>
      <c r="C7" s="100"/>
      <c r="D7" s="41">
        <v>400000</v>
      </c>
      <c r="E7" s="42" t="s">
        <v>58</v>
      </c>
      <c r="F7" s="42">
        <v>7</v>
      </c>
      <c r="G7" s="100"/>
      <c r="H7" s="41">
        <f t="shared" si="0"/>
        <v>2800000</v>
      </c>
      <c r="I7" s="100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</row>
    <row r="8" spans="1:20" ht="15.75" customHeight="1" x14ac:dyDescent="0.2">
      <c r="A8" s="38"/>
      <c r="B8" s="101"/>
      <c r="C8" s="101"/>
      <c r="D8" s="41">
        <v>600000</v>
      </c>
      <c r="E8" s="42" t="s">
        <v>59</v>
      </c>
      <c r="F8" s="42">
        <v>3</v>
      </c>
      <c r="G8" s="101"/>
      <c r="H8" s="41">
        <f t="shared" si="0"/>
        <v>1800000</v>
      </c>
      <c r="I8" s="101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</row>
    <row r="9" spans="1:20" ht="15.75" customHeight="1" x14ac:dyDescent="0.2">
      <c r="A9" s="38"/>
      <c r="B9" s="112" t="s">
        <v>62</v>
      </c>
      <c r="C9" s="112" t="s">
        <v>63</v>
      </c>
      <c r="D9" s="41">
        <v>5000</v>
      </c>
      <c r="E9" s="42" t="s">
        <v>57</v>
      </c>
      <c r="F9" s="42">
        <v>100</v>
      </c>
      <c r="G9" s="112">
        <v>150</v>
      </c>
      <c r="H9" s="41">
        <f t="shared" ref="H9:H17" si="1">F9*D9</f>
        <v>500000</v>
      </c>
      <c r="I9" s="111">
        <f>SUM(H9:H11)</f>
        <v>1050000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</row>
    <row r="10" spans="1:20" ht="15.75" customHeight="1" x14ac:dyDescent="0.2">
      <c r="A10" s="38"/>
      <c r="B10" s="100"/>
      <c r="C10" s="100"/>
      <c r="D10" s="41">
        <v>10000</v>
      </c>
      <c r="E10" s="42" t="s">
        <v>58</v>
      </c>
      <c r="F10" s="42">
        <v>40</v>
      </c>
      <c r="G10" s="100"/>
      <c r="H10" s="41">
        <f t="shared" si="1"/>
        <v>400000</v>
      </c>
      <c r="I10" s="100"/>
      <c r="J10" s="38"/>
      <c r="K10" s="44"/>
      <c r="L10" s="38"/>
      <c r="M10" s="38"/>
      <c r="N10" s="38"/>
      <c r="O10" s="38"/>
      <c r="P10" s="38"/>
      <c r="Q10" s="38"/>
      <c r="R10" s="38"/>
      <c r="S10" s="38"/>
      <c r="T10" s="38"/>
    </row>
    <row r="11" spans="1:20" ht="15.75" customHeight="1" x14ac:dyDescent="0.2">
      <c r="A11" s="38"/>
      <c r="B11" s="101"/>
      <c r="C11" s="101"/>
      <c r="D11" s="41">
        <v>15000</v>
      </c>
      <c r="E11" s="42" t="s">
        <v>59</v>
      </c>
      <c r="F11" s="42">
        <v>10</v>
      </c>
      <c r="G11" s="101"/>
      <c r="H11" s="41">
        <f t="shared" si="1"/>
        <v>150000</v>
      </c>
      <c r="I11" s="101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15.75" customHeight="1" x14ac:dyDescent="0.2">
      <c r="A12" s="38"/>
      <c r="B12" s="112" t="s">
        <v>62</v>
      </c>
      <c r="C12" s="112" t="s">
        <v>64</v>
      </c>
      <c r="D12" s="41">
        <v>5000</v>
      </c>
      <c r="E12" s="42" t="s">
        <v>57</v>
      </c>
      <c r="F12" s="42">
        <v>200</v>
      </c>
      <c r="G12" s="112">
        <v>300</v>
      </c>
      <c r="H12" s="41">
        <f t="shared" si="1"/>
        <v>1000000</v>
      </c>
      <c r="I12" s="111">
        <f>SUM(H12:H14)</f>
        <v>2100000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</row>
    <row r="13" spans="1:20" ht="15.75" customHeight="1" x14ac:dyDescent="0.2">
      <c r="A13" s="38"/>
      <c r="B13" s="100"/>
      <c r="C13" s="100"/>
      <c r="D13" s="41">
        <v>10000</v>
      </c>
      <c r="E13" s="42" t="s">
        <v>58</v>
      </c>
      <c r="F13" s="42">
        <v>80</v>
      </c>
      <c r="G13" s="100"/>
      <c r="H13" s="41">
        <f t="shared" si="1"/>
        <v>800000</v>
      </c>
      <c r="I13" s="10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</row>
    <row r="14" spans="1:20" ht="15.75" customHeight="1" x14ac:dyDescent="0.2">
      <c r="A14" s="38"/>
      <c r="B14" s="101"/>
      <c r="C14" s="101"/>
      <c r="D14" s="41">
        <v>15000</v>
      </c>
      <c r="E14" s="42" t="s">
        <v>59</v>
      </c>
      <c r="F14" s="42">
        <v>20</v>
      </c>
      <c r="G14" s="101"/>
      <c r="H14" s="41">
        <f t="shared" si="1"/>
        <v>300000</v>
      </c>
      <c r="I14" s="101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</row>
    <row r="15" spans="1:20" ht="15.75" customHeight="1" x14ac:dyDescent="0.2">
      <c r="A15" s="38"/>
      <c r="B15" s="112" t="s">
        <v>62</v>
      </c>
      <c r="C15" s="112" t="s">
        <v>65</v>
      </c>
      <c r="D15" s="41">
        <v>5000</v>
      </c>
      <c r="E15" s="42" t="s">
        <v>57</v>
      </c>
      <c r="F15" s="42">
        <v>230</v>
      </c>
      <c r="G15" s="112">
        <v>350</v>
      </c>
      <c r="H15" s="41">
        <f t="shared" si="1"/>
        <v>1150000</v>
      </c>
      <c r="I15" s="111">
        <f>SUM(H15:H17)</f>
        <v>2450000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</row>
    <row r="16" spans="1:20" ht="15.75" customHeight="1" x14ac:dyDescent="0.2">
      <c r="A16" s="38"/>
      <c r="B16" s="100"/>
      <c r="C16" s="100"/>
      <c r="D16" s="41">
        <v>10000</v>
      </c>
      <c r="E16" s="42" t="s">
        <v>58</v>
      </c>
      <c r="F16" s="42">
        <v>100</v>
      </c>
      <c r="G16" s="100"/>
      <c r="H16" s="41">
        <f t="shared" si="1"/>
        <v>1000000</v>
      </c>
      <c r="I16" s="100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ht="15.75" customHeight="1" x14ac:dyDescent="0.2">
      <c r="A17" s="38"/>
      <c r="B17" s="101"/>
      <c r="C17" s="101"/>
      <c r="D17" s="41">
        <v>15000</v>
      </c>
      <c r="E17" s="42" t="s">
        <v>59</v>
      </c>
      <c r="F17" s="42">
        <v>20</v>
      </c>
      <c r="G17" s="101"/>
      <c r="H17" s="41">
        <f t="shared" si="1"/>
        <v>300000</v>
      </c>
      <c r="I17" s="101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5.75" customHeight="1" x14ac:dyDescent="0.2">
      <c r="A18" s="38"/>
      <c r="B18" s="112" t="s">
        <v>66</v>
      </c>
      <c r="C18" s="112" t="s">
        <v>67</v>
      </c>
      <c r="D18" s="41">
        <v>200000</v>
      </c>
      <c r="E18" s="42" t="s">
        <v>57</v>
      </c>
      <c r="F18" s="42">
        <v>10</v>
      </c>
      <c r="G18" s="112">
        <v>20</v>
      </c>
      <c r="H18" s="41">
        <f t="shared" ref="H18:H20" si="2">D18*F18</f>
        <v>2000000</v>
      </c>
      <c r="I18" s="111">
        <f>SUM(H18:H20)</f>
        <v>6600000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</row>
    <row r="19" spans="1:20" ht="15.75" customHeight="1" x14ac:dyDescent="0.2">
      <c r="A19" s="38"/>
      <c r="B19" s="100"/>
      <c r="C19" s="100"/>
      <c r="D19" s="41">
        <v>400000</v>
      </c>
      <c r="E19" s="42" t="s">
        <v>58</v>
      </c>
      <c r="F19" s="42">
        <v>7</v>
      </c>
      <c r="G19" s="100"/>
      <c r="H19" s="41">
        <f t="shared" si="2"/>
        <v>2800000</v>
      </c>
      <c r="I19" s="100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0" ht="15.75" customHeight="1" x14ac:dyDescent="0.2">
      <c r="A20" s="38"/>
      <c r="B20" s="101"/>
      <c r="C20" s="101"/>
      <c r="D20" s="43">
        <v>600000</v>
      </c>
      <c r="E20" s="40" t="s">
        <v>59</v>
      </c>
      <c r="F20" s="40">
        <v>3</v>
      </c>
      <c r="G20" s="101"/>
      <c r="H20" s="43">
        <f t="shared" si="2"/>
        <v>1800000</v>
      </c>
      <c r="I20" s="101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 spans="1:20" ht="15.75" customHeight="1" x14ac:dyDescent="0.2">
      <c r="A21" s="120" t="s">
        <v>68</v>
      </c>
      <c r="B21" s="118" t="s">
        <v>69</v>
      </c>
      <c r="C21" s="45" t="s">
        <v>70</v>
      </c>
      <c r="D21" s="45">
        <f>3000*81/100</f>
        <v>2430</v>
      </c>
      <c r="E21" s="45" t="s">
        <v>71</v>
      </c>
      <c r="F21" s="45">
        <v>500</v>
      </c>
      <c r="G21" s="118" t="s">
        <v>72</v>
      </c>
      <c r="H21" s="46">
        <f t="shared" ref="H21:H30" si="3">F21*D21</f>
        <v>1215000</v>
      </c>
      <c r="I21" s="116">
        <f>SUM(H21:H22)</f>
        <v>1539000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</row>
    <row r="22" spans="1:20" ht="15.75" customHeight="1" x14ac:dyDescent="0.2">
      <c r="A22" s="121"/>
      <c r="B22" s="101"/>
      <c r="C22" s="47" t="s">
        <v>73</v>
      </c>
      <c r="D22" s="47">
        <f>4000*81/100</f>
        <v>3240</v>
      </c>
      <c r="E22" s="47" t="s">
        <v>74</v>
      </c>
      <c r="F22" s="47">
        <v>100</v>
      </c>
      <c r="G22" s="101"/>
      <c r="H22" s="41">
        <f t="shared" si="3"/>
        <v>324000</v>
      </c>
      <c r="I22" s="11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</row>
    <row r="23" spans="1:20" ht="15.75" customHeight="1" x14ac:dyDescent="0.2">
      <c r="A23" s="121"/>
      <c r="B23" s="112" t="s">
        <v>75</v>
      </c>
      <c r="C23" s="48" t="s">
        <v>76</v>
      </c>
      <c r="D23" s="41">
        <f>58900*0.81</f>
        <v>47709</v>
      </c>
      <c r="E23" s="48" t="s">
        <v>77</v>
      </c>
      <c r="F23" s="48">
        <v>100</v>
      </c>
      <c r="G23" s="112" t="s">
        <v>72</v>
      </c>
      <c r="H23" s="41">
        <f t="shared" si="3"/>
        <v>4770900</v>
      </c>
      <c r="I23" s="113">
        <f>SUM(H23:H25)</f>
        <v>9027774</v>
      </c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</row>
    <row r="24" spans="1:20" ht="15.75" customHeight="1" x14ac:dyDescent="0.2">
      <c r="A24" s="121"/>
      <c r="B24" s="100"/>
      <c r="C24" s="48" t="s">
        <v>78</v>
      </c>
      <c r="D24" s="41">
        <f>89900*0.81</f>
        <v>72819</v>
      </c>
      <c r="E24" s="48" t="s">
        <v>79</v>
      </c>
      <c r="F24" s="48">
        <v>30</v>
      </c>
      <c r="G24" s="100"/>
      <c r="H24" s="41">
        <f t="shared" si="3"/>
        <v>2184570</v>
      </c>
      <c r="I24" s="114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</row>
    <row r="25" spans="1:20" ht="15.75" customHeight="1" x14ac:dyDescent="0.2">
      <c r="A25" s="122"/>
      <c r="B25" s="119"/>
      <c r="C25" s="49" t="s">
        <v>80</v>
      </c>
      <c r="D25" s="50">
        <f>159900*0.81</f>
        <v>129519.00000000001</v>
      </c>
      <c r="E25" s="49" t="s">
        <v>81</v>
      </c>
      <c r="F25" s="49">
        <v>16</v>
      </c>
      <c r="G25" s="119"/>
      <c r="H25" s="50">
        <f t="shared" si="3"/>
        <v>2072304.0000000002</v>
      </c>
      <c r="I25" s="115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20" ht="15.75" customHeight="1" x14ac:dyDescent="0.2">
      <c r="A26" s="120" t="s">
        <v>82</v>
      </c>
      <c r="B26" s="118" t="s">
        <v>69</v>
      </c>
      <c r="C26" s="45" t="s">
        <v>70</v>
      </c>
      <c r="D26" s="45">
        <f>3000*81/100</f>
        <v>2430</v>
      </c>
      <c r="E26" s="45" t="s">
        <v>71</v>
      </c>
      <c r="F26" s="45">
        <v>250</v>
      </c>
      <c r="G26" s="118" t="s">
        <v>72</v>
      </c>
      <c r="H26" s="46">
        <f t="shared" si="3"/>
        <v>607500</v>
      </c>
      <c r="I26" s="116">
        <f>SUM(H26:H27)</f>
        <v>769500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</row>
    <row r="27" spans="1:20" ht="15.75" customHeight="1" x14ac:dyDescent="0.2">
      <c r="A27" s="121"/>
      <c r="B27" s="101"/>
      <c r="C27" s="47" t="s">
        <v>73</v>
      </c>
      <c r="D27" s="47">
        <f>4000*81/100</f>
        <v>3240</v>
      </c>
      <c r="E27" s="47" t="s">
        <v>74</v>
      </c>
      <c r="F27" s="47">
        <v>50</v>
      </c>
      <c r="G27" s="101"/>
      <c r="H27" s="41">
        <f t="shared" si="3"/>
        <v>162000</v>
      </c>
      <c r="I27" s="11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</row>
    <row r="28" spans="1:20" ht="15.75" customHeight="1" x14ac:dyDescent="0.2">
      <c r="A28" s="121"/>
      <c r="B28" s="112" t="s">
        <v>75</v>
      </c>
      <c r="C28" s="48" t="s">
        <v>76</v>
      </c>
      <c r="D28" s="41">
        <f>58900*0.81</f>
        <v>47709</v>
      </c>
      <c r="E28" s="48" t="s">
        <v>77</v>
      </c>
      <c r="F28" s="48">
        <v>50</v>
      </c>
      <c r="G28" s="112" t="s">
        <v>72</v>
      </c>
      <c r="H28" s="41">
        <f t="shared" si="3"/>
        <v>2385450</v>
      </c>
      <c r="I28" s="113">
        <f>SUM(H28:H30)</f>
        <v>4513887</v>
      </c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</row>
    <row r="29" spans="1:20" ht="15.75" customHeight="1" x14ac:dyDescent="0.2">
      <c r="A29" s="121"/>
      <c r="B29" s="100"/>
      <c r="C29" s="48" t="s">
        <v>78</v>
      </c>
      <c r="D29" s="41">
        <f>89900*0.81</f>
        <v>72819</v>
      </c>
      <c r="E29" s="48" t="s">
        <v>79</v>
      </c>
      <c r="F29" s="48">
        <v>15</v>
      </c>
      <c r="G29" s="100"/>
      <c r="H29" s="41">
        <f t="shared" si="3"/>
        <v>1092285</v>
      </c>
      <c r="I29" s="114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 spans="1:20" ht="15.75" customHeight="1" x14ac:dyDescent="0.2">
      <c r="A30" s="122"/>
      <c r="B30" s="119"/>
      <c r="C30" s="49" t="s">
        <v>80</v>
      </c>
      <c r="D30" s="50">
        <f>159900*0.81</f>
        <v>129519.00000000001</v>
      </c>
      <c r="E30" s="49" t="s">
        <v>81</v>
      </c>
      <c r="F30" s="49">
        <v>8</v>
      </c>
      <c r="G30" s="119"/>
      <c r="H30" s="50">
        <f t="shared" si="3"/>
        <v>1036152.0000000001</v>
      </c>
      <c r="I30" s="115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 spans="1:20" ht="15.75" customHeight="1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</row>
    <row r="32" spans="1:20" ht="15.75" customHeight="1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</row>
    <row r="33" spans="1:20" ht="15.75" customHeight="1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</row>
    <row r="34" spans="1:20" ht="15.75" customHeight="1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</row>
    <row r="35" spans="1:20" ht="15.75" customHeight="1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</row>
    <row r="36" spans="1:20" ht="15.75" customHeight="1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</row>
    <row r="37" spans="1:20" ht="15.75" customHeight="1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</row>
    <row r="38" spans="1:20" ht="15.75" customHeight="1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</row>
    <row r="39" spans="1:20" ht="15.75" customHeight="1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</row>
    <row r="40" spans="1:20" ht="15.75" customHeight="1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</row>
    <row r="41" spans="1:20" ht="15.75" customHeight="1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</row>
    <row r="42" spans="1:20" ht="15.75" customHeight="1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</row>
    <row r="43" spans="1:20" ht="15.75" customHeight="1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4" spans="1:20" ht="15.75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</row>
    <row r="45" spans="1:20" ht="15.75" customHeight="1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</row>
    <row r="46" spans="1:20" ht="15.75" customHeight="1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</row>
    <row r="47" spans="1:20" ht="15.75" customHeight="1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</row>
    <row r="48" spans="1:20" ht="15.75" customHeight="1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</row>
    <row r="49" spans="1:20" ht="15.75" customHeight="1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</row>
    <row r="50" spans="1:20" ht="15.75" customHeight="1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 spans="1:20" ht="15.75" customHeight="1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</row>
    <row r="52" spans="1:20" ht="15.75" customHeight="1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</row>
    <row r="53" spans="1:20" ht="15.75" customHeight="1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</row>
    <row r="54" spans="1:20" ht="15.75" customHeight="1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</row>
    <row r="55" spans="1:20" ht="15.75" customHeight="1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</row>
    <row r="56" spans="1:20" ht="15.75" customHeight="1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</row>
    <row r="57" spans="1:20" ht="15.75" customHeight="1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</row>
    <row r="58" spans="1:20" ht="15.75" customHeight="1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</row>
    <row r="59" spans="1:20" ht="15.75" customHeight="1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ht="15.75" customHeight="1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</row>
    <row r="61" spans="1:20" ht="15.75" customHeight="1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</row>
    <row r="62" spans="1:20" ht="15.75" customHeight="1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</row>
    <row r="63" spans="1:20" ht="15.75" customHeight="1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 spans="1:20" ht="15.75" customHeight="1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</row>
    <row r="65" spans="1:20" ht="15.75" customHeight="1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</row>
    <row r="66" spans="1:20" ht="15.75" customHeight="1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</row>
    <row r="67" spans="1:20" ht="15.75" customHeight="1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</row>
    <row r="68" spans="1:20" ht="15.75" customHeight="1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 spans="1:20" ht="15.75" customHeight="1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</row>
    <row r="70" spans="1:20" ht="15.75" customHeight="1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</row>
    <row r="71" spans="1:20" ht="15.75" customHeight="1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</row>
    <row r="72" spans="1:20" ht="15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</row>
    <row r="73" spans="1:20" ht="15.75" customHeight="1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</row>
    <row r="74" spans="1:20" ht="15.75" customHeight="1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</row>
    <row r="75" spans="1:20" ht="15.75" customHeight="1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</row>
    <row r="76" spans="1:20" ht="15.75" customHeight="1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</row>
    <row r="77" spans="1:20" ht="15.75" customHeight="1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</row>
    <row r="78" spans="1:20" ht="15.75" customHeight="1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</row>
    <row r="79" spans="1:20" ht="15.75" customHeight="1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</row>
    <row r="80" spans="1:20" ht="15.75" customHeight="1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</row>
    <row r="81" spans="1:20" ht="15.75" customHeight="1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</row>
    <row r="82" spans="1:20" ht="15.75" customHeight="1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</row>
    <row r="83" spans="1:20" ht="15.75" customHeight="1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</row>
    <row r="84" spans="1:20" ht="15.75" customHeight="1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</row>
    <row r="85" spans="1:20" ht="15.75" customHeight="1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</row>
    <row r="86" spans="1:20" ht="15.75" customHeight="1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</row>
    <row r="87" spans="1:20" ht="15.75" customHeight="1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</row>
    <row r="88" spans="1:20" ht="15.75" customHeight="1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</row>
    <row r="89" spans="1:20" ht="15.75" customHeight="1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</row>
    <row r="90" spans="1:20" ht="15.75" customHeight="1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</row>
    <row r="91" spans="1:20" ht="15.75" customHeight="1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</row>
    <row r="92" spans="1:20" ht="15.75" customHeight="1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</row>
    <row r="93" spans="1:20" ht="15.75" customHeight="1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</row>
    <row r="94" spans="1:20" ht="15.75" customHeight="1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</row>
    <row r="95" spans="1:20" ht="15.75" customHeight="1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</row>
    <row r="96" spans="1:20" ht="15.75" customHeight="1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</row>
    <row r="97" spans="1:20" ht="15.75" customHeight="1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</row>
    <row r="98" spans="1:20" ht="15.75" customHeight="1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</row>
    <row r="99" spans="1:20" ht="15.75" customHeight="1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</row>
    <row r="100" spans="1:20" ht="15.75" customHeight="1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</row>
    <row r="101" spans="1:20" ht="15.75" customHeight="1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</row>
    <row r="102" spans="1:20" ht="15.75" customHeight="1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</row>
    <row r="103" spans="1:20" ht="15.75" customHeight="1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</row>
    <row r="104" spans="1:20" ht="15.75" customHeight="1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</row>
    <row r="105" spans="1:20" ht="15.75" customHeight="1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</row>
    <row r="106" spans="1:20" ht="15.75" customHeight="1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</row>
    <row r="107" spans="1:20" ht="15.75" customHeight="1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</row>
    <row r="108" spans="1:20" ht="15.75" customHeight="1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</row>
    <row r="109" spans="1:20" ht="15.75" customHeight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</row>
    <row r="110" spans="1:20" ht="15.75" customHeight="1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</row>
    <row r="111" spans="1:20" ht="15.75" customHeight="1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</row>
    <row r="112" spans="1:20" ht="15.75" customHeight="1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</row>
    <row r="113" spans="1:20" ht="15.75" customHeight="1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</row>
    <row r="114" spans="1:20" ht="15.75" customHeight="1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</row>
    <row r="115" spans="1:20" ht="15.75" customHeight="1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</row>
    <row r="116" spans="1:20" ht="15.75" customHeight="1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</row>
    <row r="117" spans="1:20" ht="15.75" customHeight="1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</row>
    <row r="118" spans="1:20" ht="15.75" customHeight="1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</row>
    <row r="119" spans="1:20" ht="15.75" customHeight="1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</row>
    <row r="120" spans="1:20" ht="15.75" customHeight="1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</row>
    <row r="121" spans="1:20" ht="15.75" customHeight="1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</row>
    <row r="122" spans="1:20" ht="15.75" customHeight="1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</row>
    <row r="123" spans="1:20" ht="15.75" customHeight="1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</row>
    <row r="124" spans="1:20" ht="15.75" customHeight="1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</row>
    <row r="125" spans="1:20" ht="15.75" customHeight="1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</row>
    <row r="126" spans="1:20" ht="15.75" customHeight="1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</row>
    <row r="127" spans="1:20" ht="15.75" customHeight="1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</row>
    <row r="128" spans="1:20" ht="15.75" customHeight="1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</row>
    <row r="129" spans="1:20" ht="15.75" customHeight="1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</row>
    <row r="130" spans="1:20" ht="15.75" customHeight="1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</row>
    <row r="131" spans="1:20" ht="15.75" customHeight="1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</row>
    <row r="132" spans="1:20" ht="15.75" customHeight="1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</row>
    <row r="133" spans="1:20" ht="15.75" customHeight="1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</row>
    <row r="134" spans="1:20" ht="15.75" customHeight="1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</row>
    <row r="135" spans="1:20" ht="15.75" customHeight="1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</row>
    <row r="136" spans="1:20" ht="15.75" customHeight="1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</row>
    <row r="137" spans="1:20" ht="15.75" customHeight="1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</row>
    <row r="138" spans="1:20" ht="15.75" customHeight="1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</row>
    <row r="139" spans="1:20" ht="15.75" customHeight="1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</row>
    <row r="140" spans="1:20" ht="15.75" customHeight="1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</row>
    <row r="141" spans="1:20" ht="15.75" customHeight="1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</row>
    <row r="142" spans="1:20" ht="15.75" customHeight="1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</row>
    <row r="143" spans="1:20" ht="15.75" customHeight="1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</row>
    <row r="144" spans="1:20" ht="15.75" customHeight="1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</row>
    <row r="145" spans="1:20" ht="15.75" customHeight="1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</row>
    <row r="146" spans="1:20" ht="15.75" customHeight="1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</row>
    <row r="147" spans="1:20" ht="15.75" customHeight="1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</row>
    <row r="148" spans="1:20" ht="15.75" customHeight="1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</row>
    <row r="149" spans="1:20" ht="15.75" customHeight="1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</row>
    <row r="150" spans="1:20" ht="15.75" customHeight="1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</row>
    <row r="151" spans="1:20" ht="15.75" customHeight="1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</row>
    <row r="152" spans="1:20" ht="15.75" customHeight="1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</row>
    <row r="153" spans="1:20" ht="15.75" customHeight="1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</row>
    <row r="154" spans="1:20" ht="15.75" customHeight="1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</row>
    <row r="155" spans="1:20" ht="15.75" customHeight="1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</row>
    <row r="156" spans="1:20" ht="15.75" customHeight="1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</row>
    <row r="157" spans="1:20" ht="15.75" customHeight="1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</row>
    <row r="158" spans="1:20" ht="15.75" customHeight="1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</row>
    <row r="159" spans="1:20" ht="15.75" customHeight="1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</row>
    <row r="160" spans="1:20" ht="15.75" customHeight="1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</row>
    <row r="161" spans="1:20" ht="15.75" customHeight="1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</row>
    <row r="162" spans="1:20" ht="15.75" customHeight="1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</row>
    <row r="163" spans="1:20" ht="15.75" customHeight="1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</row>
    <row r="164" spans="1:20" ht="15.75" customHeight="1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</row>
    <row r="165" spans="1:20" ht="15.75" customHeight="1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</row>
    <row r="166" spans="1:20" ht="15.75" customHeight="1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</row>
    <row r="167" spans="1:20" ht="15.75" customHeight="1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</row>
    <row r="168" spans="1:20" ht="15.75" customHeight="1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</row>
    <row r="169" spans="1:20" ht="15.75" customHeight="1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</row>
    <row r="170" spans="1:20" ht="15.75" customHeight="1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</row>
    <row r="171" spans="1:20" ht="15.75" customHeight="1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</row>
    <row r="172" spans="1:20" ht="15.75" customHeight="1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</row>
    <row r="173" spans="1:20" ht="15.75" customHeight="1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</row>
    <row r="174" spans="1:20" ht="15.75" customHeight="1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</row>
    <row r="175" spans="1:20" ht="15.75" customHeight="1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</row>
    <row r="176" spans="1:20" ht="15.75" customHeight="1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</row>
    <row r="177" spans="1:20" ht="15.75" customHeight="1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</row>
    <row r="178" spans="1:20" ht="15.75" customHeight="1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</row>
    <row r="179" spans="1:20" ht="15.75" customHeight="1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</row>
    <row r="180" spans="1:20" ht="15.75" customHeight="1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</row>
    <row r="181" spans="1:20" ht="15.75" customHeight="1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</row>
    <row r="182" spans="1:20" ht="15.75" customHeight="1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</row>
    <row r="183" spans="1:20" ht="15.75" customHeight="1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</row>
    <row r="184" spans="1:20" ht="15.75" customHeight="1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</row>
    <row r="185" spans="1:20" ht="15.75" customHeight="1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</row>
    <row r="186" spans="1:20" ht="15.75" customHeight="1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</row>
    <row r="187" spans="1:20" ht="15.75" customHeight="1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</row>
    <row r="188" spans="1:20" ht="15.75" customHeight="1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</row>
    <row r="189" spans="1:20" ht="15.75" customHeight="1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</row>
    <row r="190" spans="1:20" ht="15.75" customHeight="1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</row>
    <row r="191" spans="1:20" ht="15.75" customHeight="1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</row>
    <row r="192" spans="1:20" ht="15.75" customHeight="1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</row>
    <row r="193" spans="1:20" ht="15.75" customHeight="1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</row>
    <row r="194" spans="1:20" ht="15.75" customHeight="1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</row>
    <row r="195" spans="1:20" ht="15.75" customHeight="1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</row>
    <row r="196" spans="1:20" ht="15.75" customHeight="1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</row>
    <row r="197" spans="1:20" ht="15.75" customHeight="1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</row>
    <row r="198" spans="1:20" ht="15.75" customHeight="1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</row>
    <row r="199" spans="1:20" ht="15.75" customHeight="1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</row>
    <row r="200" spans="1:20" ht="15.75" customHeight="1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</row>
    <row r="201" spans="1:20" ht="15.75" customHeight="1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</row>
    <row r="202" spans="1:20" ht="15.75" customHeight="1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</row>
    <row r="203" spans="1:20" ht="15.75" customHeight="1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</row>
    <row r="204" spans="1:20" ht="15.75" customHeight="1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</row>
    <row r="205" spans="1:20" ht="15.75" customHeight="1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</row>
    <row r="206" spans="1:20" ht="15.75" customHeight="1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</row>
    <row r="207" spans="1:20" ht="15.75" customHeight="1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</row>
    <row r="208" spans="1:20" ht="15.75" customHeight="1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</row>
    <row r="209" spans="1:20" ht="15.75" customHeight="1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</row>
    <row r="210" spans="1:20" ht="15.75" customHeight="1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</row>
    <row r="211" spans="1:20" ht="15.75" customHeight="1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</row>
    <row r="212" spans="1:20" ht="15.75" customHeight="1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</row>
    <row r="213" spans="1:20" ht="15.75" customHeight="1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</row>
    <row r="214" spans="1:20" ht="15.75" customHeight="1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</row>
    <row r="215" spans="1:20" ht="15.75" customHeight="1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</row>
    <row r="216" spans="1:20" ht="15.75" customHeight="1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</row>
    <row r="217" spans="1:20" ht="15.75" customHeight="1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</row>
    <row r="218" spans="1:20" ht="15.75" customHeight="1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</row>
    <row r="219" spans="1:20" ht="15.75" customHeight="1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</row>
    <row r="220" spans="1:20" ht="15.75" customHeight="1" x14ac:dyDescent="0.2"/>
    <row r="221" spans="1:20" ht="15.75" customHeight="1" x14ac:dyDescent="0.2"/>
    <row r="222" spans="1:20" ht="15.75" customHeight="1" x14ac:dyDescent="0.2"/>
    <row r="223" spans="1:20" ht="15.75" customHeight="1" x14ac:dyDescent="0.2"/>
    <row r="224" spans="1:20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9">
    <mergeCell ref="B2:E2"/>
    <mergeCell ref="B3:B5"/>
    <mergeCell ref="C3:C5"/>
    <mergeCell ref="G3:G5"/>
    <mergeCell ref="B6:B8"/>
    <mergeCell ref="C6:C8"/>
    <mergeCell ref="G6:G8"/>
    <mergeCell ref="A21:A25"/>
    <mergeCell ref="B21:B22"/>
    <mergeCell ref="B23:B25"/>
    <mergeCell ref="A26:A30"/>
    <mergeCell ref="B26:B27"/>
    <mergeCell ref="B28:B30"/>
    <mergeCell ref="B9:B11"/>
    <mergeCell ref="C9:C11"/>
    <mergeCell ref="G9:G11"/>
    <mergeCell ref="B12:B14"/>
    <mergeCell ref="C12:C14"/>
    <mergeCell ref="G12:G14"/>
    <mergeCell ref="B15:B17"/>
    <mergeCell ref="C15:C17"/>
    <mergeCell ref="I23:I25"/>
    <mergeCell ref="I26:I27"/>
    <mergeCell ref="I28:I30"/>
    <mergeCell ref="I18:I20"/>
    <mergeCell ref="I21:I22"/>
    <mergeCell ref="G26:G27"/>
    <mergeCell ref="G28:G30"/>
    <mergeCell ref="B18:B20"/>
    <mergeCell ref="C18:C20"/>
    <mergeCell ref="G15:G17"/>
    <mergeCell ref="G18:G20"/>
    <mergeCell ref="G21:G22"/>
    <mergeCell ref="G23:G25"/>
    <mergeCell ref="I3:I5"/>
    <mergeCell ref="I6:I8"/>
    <mergeCell ref="I9:I11"/>
    <mergeCell ref="I12:I14"/>
    <mergeCell ref="I15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zoomScaleNormal="100" workbookViewId="0">
      <selection activeCell="C31" sqref="C31"/>
    </sheetView>
  </sheetViews>
  <sheetFormatPr baseColWidth="10" defaultColWidth="14.42578125" defaultRowHeight="15" customHeight="1" x14ac:dyDescent="0.2"/>
  <cols>
    <col min="1" max="1" width="44" customWidth="1"/>
    <col min="2" max="2" width="23.28515625" customWidth="1"/>
    <col min="3" max="3" width="17.42578125" customWidth="1"/>
    <col min="4" max="4" width="18.28515625" customWidth="1"/>
    <col min="5" max="5" width="17.85546875" customWidth="1"/>
    <col min="6" max="6" width="17.42578125" customWidth="1"/>
    <col min="7" max="7" width="26" customWidth="1"/>
    <col min="8" max="8" width="18.28515625" customWidth="1"/>
    <col min="9" max="9" width="18" customWidth="1"/>
    <col min="10" max="10" width="17.42578125" customWidth="1"/>
    <col min="11" max="26" width="39.7109375" customWidth="1"/>
  </cols>
  <sheetData>
    <row r="1" spans="1:26" ht="15.75" customHeight="1" x14ac:dyDescent="0.3">
      <c r="A1" s="126" t="s">
        <v>83</v>
      </c>
      <c r="B1" s="106"/>
      <c r="C1" s="106"/>
      <c r="D1" s="106"/>
      <c r="E1" s="106"/>
      <c r="F1" s="106"/>
      <c r="G1" s="106"/>
      <c r="H1" s="106"/>
      <c r="I1" s="106"/>
      <c r="J1" s="127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5.75" customHeight="1" x14ac:dyDescent="0.3">
      <c r="A2" s="52"/>
      <c r="B2" s="53"/>
      <c r="C2" s="54" t="s">
        <v>84</v>
      </c>
      <c r="D2" s="54" t="s">
        <v>85</v>
      </c>
      <c r="E2" s="54" t="s">
        <v>86</v>
      </c>
      <c r="F2" s="54" t="s">
        <v>87</v>
      </c>
      <c r="G2" s="54" t="s">
        <v>84</v>
      </c>
      <c r="H2" s="54" t="s">
        <v>85</v>
      </c>
      <c r="I2" s="54" t="s">
        <v>86</v>
      </c>
      <c r="J2" s="54" t="s">
        <v>87</v>
      </c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5.75" customHeight="1" x14ac:dyDescent="0.3">
      <c r="A3" s="52" t="s">
        <v>88</v>
      </c>
      <c r="B3" s="53">
        <v>0</v>
      </c>
      <c r="C3" s="53">
        <f t="shared" ref="C3:G3" si="0">+B3+1</f>
        <v>1</v>
      </c>
      <c r="D3" s="53">
        <f t="shared" si="0"/>
        <v>2</v>
      </c>
      <c r="E3" s="53">
        <f t="shared" si="0"/>
        <v>3</v>
      </c>
      <c r="F3" s="53">
        <f t="shared" si="0"/>
        <v>4</v>
      </c>
      <c r="G3" s="53">
        <f t="shared" si="0"/>
        <v>5</v>
      </c>
      <c r="H3" s="53">
        <v>6</v>
      </c>
      <c r="I3" s="53">
        <v>7</v>
      </c>
      <c r="J3" s="53">
        <v>8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5.75" customHeight="1" x14ac:dyDescent="0.35">
      <c r="A4" s="55" t="s">
        <v>89</v>
      </c>
      <c r="B4" s="56"/>
      <c r="C4" s="57">
        <v>0</v>
      </c>
      <c r="D4" s="57">
        <f>Ingresos!$I$26+Ingresos!$I$28</f>
        <v>5283387</v>
      </c>
      <c r="E4" s="57">
        <f>Ingresos!$I$26+Ingresos!$I$28</f>
        <v>5283387</v>
      </c>
      <c r="F4" s="57">
        <f>Ingresos!$I$26+Ingresos!$I$28</f>
        <v>5283387</v>
      </c>
      <c r="G4" s="57">
        <f>Ingresos!$I$26+Ingresos!$I$28</f>
        <v>5283387</v>
      </c>
      <c r="H4" s="58">
        <f>Ingresos!$I$21+Ingresos!$I$23</f>
        <v>10566774</v>
      </c>
      <c r="I4" s="58">
        <f>Ingresos!$I$21+Ingresos!$I$23</f>
        <v>10566774</v>
      </c>
      <c r="J4" s="58">
        <f>Ingresos!$I$21+Ingresos!$I$23</f>
        <v>10566774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5.75" customHeight="1" x14ac:dyDescent="0.35">
      <c r="A5" s="60" t="s">
        <v>90</v>
      </c>
      <c r="B5" s="61"/>
      <c r="C5" s="62">
        <f>2*-359888</f>
        <v>-719776</v>
      </c>
      <c r="D5" s="63">
        <f t="shared" ref="D5:E5" si="1">-((380888*3)+150000+2*1500000)</f>
        <v>-4292664</v>
      </c>
      <c r="E5" s="63">
        <f t="shared" si="1"/>
        <v>-4292664</v>
      </c>
      <c r="F5" s="63">
        <f t="shared" ref="F5:J5" si="2">-((380888*3)+100000+150000+2*1500000)</f>
        <v>-4392664</v>
      </c>
      <c r="G5" s="63">
        <f t="shared" si="2"/>
        <v>-4392664</v>
      </c>
      <c r="H5" s="63">
        <f t="shared" si="2"/>
        <v>-4392664</v>
      </c>
      <c r="I5" s="63">
        <f t="shared" si="2"/>
        <v>-4392664</v>
      </c>
      <c r="J5" s="63">
        <f t="shared" si="2"/>
        <v>-4392664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.75" customHeight="1" x14ac:dyDescent="0.35">
      <c r="A6" s="60" t="s">
        <v>91</v>
      </c>
      <c r="B6" s="61"/>
      <c r="C6" s="63">
        <f>-(Amortizaciones!F3+Amortizaciones!F4+Amortizaciones!F5)</f>
        <v>-84415.865300910009</v>
      </c>
      <c r="D6" s="63">
        <f>-(Amortizaciones!F6+Amortizaciones!F7+Amortizaciones!F8)</f>
        <v>-34810.23501798389</v>
      </c>
      <c r="E6" s="63"/>
      <c r="F6" s="63"/>
      <c r="G6" s="63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.75" customHeight="1" x14ac:dyDescent="0.35">
      <c r="A7" s="60" t="s">
        <v>92</v>
      </c>
      <c r="B7" s="61"/>
      <c r="C7" s="62">
        <v>-277500</v>
      </c>
      <c r="D7" s="62">
        <v>-277500</v>
      </c>
      <c r="E7" s="62">
        <v>-277500</v>
      </c>
      <c r="F7" s="62">
        <v>-277500</v>
      </c>
      <c r="G7" s="62">
        <v>-277500</v>
      </c>
      <c r="H7" s="62">
        <v>-277500</v>
      </c>
      <c r="I7" s="62">
        <v>-277500</v>
      </c>
      <c r="J7" s="62">
        <v>-277500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5.75" customHeight="1" x14ac:dyDescent="0.35">
      <c r="A8" s="60" t="s">
        <v>93</v>
      </c>
      <c r="B8" s="56"/>
      <c r="C8" s="61"/>
      <c r="D8" s="61"/>
      <c r="E8" s="61"/>
      <c r="F8" s="61"/>
      <c r="G8" s="58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5.75" customHeight="1" x14ac:dyDescent="0.35">
      <c r="A9" s="60" t="s">
        <v>94</v>
      </c>
      <c r="B9" s="61"/>
      <c r="C9" s="58"/>
      <c r="D9" s="58">
        <f t="shared" ref="D9:J9" si="3">IF(C10&lt;0,C10,0)</f>
        <v>-1081691.8653009101</v>
      </c>
      <c r="E9" s="58">
        <f t="shared" si="3"/>
        <v>-403279.10031889402</v>
      </c>
      <c r="F9" s="58">
        <f t="shared" si="3"/>
        <v>0</v>
      </c>
      <c r="G9" s="58">
        <f t="shared" si="3"/>
        <v>0</v>
      </c>
      <c r="H9" s="58">
        <f t="shared" si="3"/>
        <v>0</v>
      </c>
      <c r="I9" s="58">
        <f t="shared" si="3"/>
        <v>0</v>
      </c>
      <c r="J9" s="58">
        <f t="shared" si="3"/>
        <v>0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5.75" customHeight="1" x14ac:dyDescent="0.3">
      <c r="A10" s="64" t="s">
        <v>95</v>
      </c>
      <c r="B10" s="65"/>
      <c r="C10" s="66">
        <f t="shared" ref="C10:J10" si="4">+SUM(C4:C9)</f>
        <v>-1081691.8653009101</v>
      </c>
      <c r="D10" s="66">
        <f t="shared" si="4"/>
        <v>-403279.10031889402</v>
      </c>
      <c r="E10" s="66">
        <f t="shared" si="4"/>
        <v>309943.89968110598</v>
      </c>
      <c r="F10" s="66">
        <f t="shared" si="4"/>
        <v>613223</v>
      </c>
      <c r="G10" s="66">
        <f t="shared" si="4"/>
        <v>613223</v>
      </c>
      <c r="H10" s="66">
        <f t="shared" si="4"/>
        <v>5896610</v>
      </c>
      <c r="I10" s="66">
        <f t="shared" si="4"/>
        <v>5896610</v>
      </c>
      <c r="J10" s="67">
        <f t="shared" si="4"/>
        <v>5896610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.75" customHeight="1" x14ac:dyDescent="0.35">
      <c r="A11" s="68" t="s">
        <v>96</v>
      </c>
      <c r="B11" s="58"/>
      <c r="C11" s="69">
        <f>IF(C10&gt;0,-$H$31*C10,0)</f>
        <v>0</v>
      </c>
      <c r="D11" s="63">
        <f t="shared" ref="D11:J11" si="5">IF(D10&gt;0,-$H$31*D10,0)</f>
        <v>0</v>
      </c>
      <c r="E11" s="69">
        <f t="shared" si="5"/>
        <v>-108480.36488838709</v>
      </c>
      <c r="F11" s="63">
        <f t="shared" si="5"/>
        <v>-214628.05</v>
      </c>
      <c r="G11" s="63">
        <f t="shared" si="5"/>
        <v>-214628.05</v>
      </c>
      <c r="H11" s="63">
        <f t="shared" si="5"/>
        <v>-2063813.4999999998</v>
      </c>
      <c r="I11" s="63">
        <f>IF(I10&gt;0,-$H$31*I10,0)</f>
        <v>-2063813.4999999998</v>
      </c>
      <c r="J11" s="63">
        <f t="shared" si="5"/>
        <v>-2063813.4999999998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5.75" customHeight="1" x14ac:dyDescent="0.3">
      <c r="A12" s="64" t="s">
        <v>97</v>
      </c>
      <c r="B12" s="65"/>
      <c r="C12" s="66">
        <f t="shared" ref="C12:J12" si="6">+C11+C10</f>
        <v>-1081691.8653009101</v>
      </c>
      <c r="D12" s="66">
        <f t="shared" si="6"/>
        <v>-403279.10031889402</v>
      </c>
      <c r="E12" s="66">
        <f t="shared" si="6"/>
        <v>201463.53479271889</v>
      </c>
      <c r="F12" s="66">
        <f t="shared" si="6"/>
        <v>398594.95</v>
      </c>
      <c r="G12" s="66">
        <f t="shared" si="6"/>
        <v>398594.95</v>
      </c>
      <c r="H12" s="66">
        <f t="shared" si="6"/>
        <v>3832796.5</v>
      </c>
      <c r="I12" s="66">
        <f t="shared" si="6"/>
        <v>3832796.5</v>
      </c>
      <c r="J12" s="67">
        <f t="shared" si="6"/>
        <v>3832796.5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customHeight="1" x14ac:dyDescent="0.35">
      <c r="A13" s="68" t="s">
        <v>92</v>
      </c>
      <c r="B13" s="58"/>
      <c r="C13" s="58">
        <f t="shared" ref="C13:J13" si="7">-C7</f>
        <v>277500</v>
      </c>
      <c r="D13" s="58">
        <f t="shared" si="7"/>
        <v>277500</v>
      </c>
      <c r="E13" s="58">
        <f t="shared" si="7"/>
        <v>277500</v>
      </c>
      <c r="F13" s="58">
        <f t="shared" si="7"/>
        <v>277500</v>
      </c>
      <c r="G13" s="58">
        <f t="shared" si="7"/>
        <v>277500</v>
      </c>
      <c r="H13" s="58">
        <f t="shared" si="7"/>
        <v>277500</v>
      </c>
      <c r="I13" s="58">
        <f t="shared" si="7"/>
        <v>277500</v>
      </c>
      <c r="J13" s="58">
        <f t="shared" si="7"/>
        <v>277500</v>
      </c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 x14ac:dyDescent="0.35">
      <c r="A14" s="68" t="s">
        <v>93</v>
      </c>
      <c r="B14" s="61"/>
      <c r="C14" s="61"/>
      <c r="D14" s="61"/>
      <c r="E14" s="61"/>
      <c r="F14" s="61"/>
      <c r="G14" s="63"/>
      <c r="H14" s="59"/>
      <c r="I14" s="59"/>
      <c r="J14" s="59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5.75" customHeight="1" x14ac:dyDescent="0.35">
      <c r="A15" s="68" t="s">
        <v>94</v>
      </c>
      <c r="B15" s="61"/>
      <c r="C15" s="58">
        <f t="shared" ref="C15:J15" si="8">-C9</f>
        <v>0</v>
      </c>
      <c r="D15" s="58">
        <f t="shared" si="8"/>
        <v>1081691.8653009101</v>
      </c>
      <c r="E15" s="58">
        <f t="shared" si="8"/>
        <v>403279.10031889402</v>
      </c>
      <c r="F15" s="58">
        <f t="shared" si="8"/>
        <v>0</v>
      </c>
      <c r="G15" s="58">
        <f t="shared" si="8"/>
        <v>0</v>
      </c>
      <c r="H15" s="58">
        <f t="shared" si="8"/>
        <v>0</v>
      </c>
      <c r="I15" s="58">
        <f t="shared" si="8"/>
        <v>0</v>
      </c>
      <c r="J15" s="58">
        <f t="shared" si="8"/>
        <v>0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5.75" customHeight="1" x14ac:dyDescent="0.3">
      <c r="A16" s="70" t="s">
        <v>98</v>
      </c>
      <c r="B16" s="65"/>
      <c r="C16" s="66">
        <f t="shared" ref="C16:J16" si="9">+SUM(C12:C15)</f>
        <v>-804191.86530091008</v>
      </c>
      <c r="D16" s="66">
        <f t="shared" si="9"/>
        <v>955912.76498201606</v>
      </c>
      <c r="E16" s="66">
        <f t="shared" si="9"/>
        <v>882242.63511161297</v>
      </c>
      <c r="F16" s="66">
        <f t="shared" si="9"/>
        <v>676094.95</v>
      </c>
      <c r="G16" s="66">
        <f t="shared" si="9"/>
        <v>676094.95</v>
      </c>
      <c r="H16" s="66">
        <f t="shared" si="9"/>
        <v>4110296.5</v>
      </c>
      <c r="I16" s="66">
        <f t="shared" si="9"/>
        <v>4110296.5</v>
      </c>
      <c r="J16" s="67">
        <f t="shared" si="9"/>
        <v>4110296.5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5.75" customHeight="1" x14ac:dyDescent="0.35">
      <c r="A17" s="68" t="s">
        <v>99</v>
      </c>
      <c r="B17" s="62">
        <v>-1150000</v>
      </c>
      <c r="C17" s="61"/>
      <c r="D17" s="61"/>
      <c r="E17" s="62">
        <v>-3000000</v>
      </c>
      <c r="F17" s="61"/>
      <c r="G17" s="62">
        <v>-1500000</v>
      </c>
      <c r="H17" s="59"/>
      <c r="I17" s="59"/>
      <c r="J17" s="59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5.75" customHeight="1" x14ac:dyDescent="0.35">
      <c r="A18" s="68" t="s">
        <v>100</v>
      </c>
      <c r="B18" s="62">
        <v>-1316096</v>
      </c>
      <c r="C18" s="61"/>
      <c r="D18" s="61"/>
      <c r="E18" s="61"/>
      <c r="F18" s="61"/>
      <c r="G18" s="61"/>
      <c r="H18" s="59"/>
      <c r="I18" s="59"/>
      <c r="J18" s="59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5.75" customHeight="1" x14ac:dyDescent="0.35">
      <c r="A19" s="71" t="s">
        <v>101</v>
      </c>
      <c r="B19" s="63"/>
      <c r="C19" s="61"/>
      <c r="D19" s="61"/>
      <c r="E19" s="61"/>
      <c r="F19" s="61"/>
      <c r="G19" s="61"/>
      <c r="H19" s="59"/>
      <c r="I19" s="59"/>
      <c r="J19" s="58">
        <f>-B18</f>
        <v>1316096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5.75" customHeight="1" x14ac:dyDescent="0.35">
      <c r="A20" s="68" t="s">
        <v>102</v>
      </c>
      <c r="B20" s="61"/>
      <c r="C20" s="61"/>
      <c r="D20" s="61"/>
      <c r="E20" s="56"/>
      <c r="F20" s="72"/>
      <c r="G20" s="58"/>
      <c r="H20" s="59"/>
      <c r="I20" s="59"/>
      <c r="J20" s="59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 x14ac:dyDescent="0.35">
      <c r="A21" s="68" t="s">
        <v>103</v>
      </c>
      <c r="B21" s="57">
        <v>1500000</v>
      </c>
      <c r="C21" s="61"/>
      <c r="D21" s="61"/>
      <c r="E21" s="56"/>
      <c r="F21" s="61"/>
      <c r="G21" s="61"/>
      <c r="H21" s="59"/>
      <c r="I21" s="59"/>
      <c r="J21" s="59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 x14ac:dyDescent="0.35">
      <c r="A22" s="68" t="s">
        <v>104</v>
      </c>
      <c r="B22" s="61"/>
      <c r="C22" s="63">
        <f>-(Amortizaciones!G3+Amortizaciones!G4+Amortizaciones!G5)</f>
        <v>-725197.13469909003</v>
      </c>
      <c r="D22" s="63">
        <f>-(Amortizaciones!G6+Amortizaciones!G7+Amortizaciones!G8)</f>
        <v>-774802.76498201606</v>
      </c>
      <c r="E22" s="58"/>
      <c r="F22" s="58"/>
      <c r="G22" s="58"/>
      <c r="H22" s="59"/>
      <c r="I22" s="59"/>
      <c r="J22" s="59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 x14ac:dyDescent="0.3">
      <c r="A23" s="70" t="s">
        <v>105</v>
      </c>
      <c r="B23" s="65">
        <f t="shared" ref="B23:J23" si="10">SUM(B17:B22)</f>
        <v>-966096</v>
      </c>
      <c r="C23" s="66">
        <f t="shared" si="10"/>
        <v>-725197.13469909003</v>
      </c>
      <c r="D23" s="66">
        <f t="shared" si="10"/>
        <v>-774802.76498201606</v>
      </c>
      <c r="E23" s="66">
        <f t="shared" si="10"/>
        <v>-3000000</v>
      </c>
      <c r="F23" s="66">
        <f t="shared" si="10"/>
        <v>0</v>
      </c>
      <c r="G23" s="66">
        <f t="shared" si="10"/>
        <v>-1500000</v>
      </c>
      <c r="H23" s="66">
        <f t="shared" si="10"/>
        <v>0</v>
      </c>
      <c r="I23" s="66">
        <f t="shared" si="10"/>
        <v>0</v>
      </c>
      <c r="J23" s="67">
        <f t="shared" si="10"/>
        <v>1316096</v>
      </c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 x14ac:dyDescent="0.35">
      <c r="A24" s="68"/>
      <c r="B24" s="61"/>
      <c r="C24" s="61"/>
      <c r="D24" s="61"/>
      <c r="E24" s="61"/>
      <c r="F24" s="61"/>
      <c r="G24" s="61"/>
      <c r="H24" s="59"/>
      <c r="I24" s="59"/>
      <c r="J24" s="59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 x14ac:dyDescent="0.3">
      <c r="A25" s="70" t="s">
        <v>106</v>
      </c>
      <c r="B25" s="65">
        <f t="shared" ref="B25:J25" si="11">+B23+B16</f>
        <v>-966096</v>
      </c>
      <c r="C25" s="66">
        <f t="shared" si="11"/>
        <v>-1529389</v>
      </c>
      <c r="D25" s="66">
        <f t="shared" si="11"/>
        <v>181110</v>
      </c>
      <c r="E25" s="66">
        <f t="shared" si="11"/>
        <v>-2117757.3648883868</v>
      </c>
      <c r="F25" s="66">
        <f t="shared" si="11"/>
        <v>676094.95</v>
      </c>
      <c r="G25" s="66">
        <f t="shared" si="11"/>
        <v>-823905.05</v>
      </c>
      <c r="H25" s="66">
        <f t="shared" si="11"/>
        <v>4110296.5</v>
      </c>
      <c r="I25" s="66">
        <f t="shared" si="11"/>
        <v>4110296.5</v>
      </c>
      <c r="J25" s="67">
        <f t="shared" si="11"/>
        <v>5426392.5</v>
      </c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 x14ac:dyDescent="0.35">
      <c r="A26" s="68"/>
      <c r="B26" s="73">
        <v>162922</v>
      </c>
      <c r="C26" s="73">
        <v>2816956.8717669696</v>
      </c>
      <c r="D26" s="73">
        <v>5200421.6616726611</v>
      </c>
      <c r="E26" s="73">
        <v>280802.25</v>
      </c>
      <c r="F26" s="73">
        <v>3643302.25</v>
      </c>
      <c r="G26" s="73">
        <v>13979106.65</v>
      </c>
      <c r="H26" s="74">
        <v>4430802.25</v>
      </c>
      <c r="I26" s="74">
        <v>14330802.25</v>
      </c>
      <c r="J26" s="74">
        <v>5746898.25</v>
      </c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 x14ac:dyDescent="0.3">
      <c r="A27" s="70" t="s">
        <v>107</v>
      </c>
      <c r="B27" s="75">
        <v>-337078</v>
      </c>
      <c r="C27" s="66">
        <f t="shared" ref="C27:J27" si="12">+C25/((1+$H$30)^C3)</f>
        <v>-1274490.8333333335</v>
      </c>
      <c r="D27" s="66">
        <f t="shared" si="12"/>
        <v>125770.83333333334</v>
      </c>
      <c r="E27" s="66">
        <f t="shared" si="12"/>
        <v>-1225554.0306067052</v>
      </c>
      <c r="F27" s="66">
        <f t="shared" si="12"/>
        <v>326048.87635030865</v>
      </c>
      <c r="G27" s="66">
        <f t="shared" si="12"/>
        <v>-331108.96106610086</v>
      </c>
      <c r="H27" s="66">
        <f t="shared" si="12"/>
        <v>1376529.9814064645</v>
      </c>
      <c r="I27" s="66">
        <f t="shared" si="12"/>
        <v>1147108.3178387205</v>
      </c>
      <c r="J27" s="67">
        <f t="shared" si="12"/>
        <v>1262005.4645302857</v>
      </c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 x14ac:dyDescent="0.35">
      <c r="A28" s="68"/>
      <c r="B28" s="76">
        <f>B27</f>
        <v>-337078</v>
      </c>
      <c r="C28" s="76">
        <f t="shared" ref="C28:J28" si="13">B28+C27</f>
        <v>-1611568.8333333335</v>
      </c>
      <c r="D28" s="76">
        <f t="shared" si="13"/>
        <v>-1485798.0000000002</v>
      </c>
      <c r="E28" s="76">
        <f t="shared" si="13"/>
        <v>-2711352.0306067057</v>
      </c>
      <c r="F28" s="76">
        <f t="shared" si="13"/>
        <v>-2385303.1542563969</v>
      </c>
      <c r="G28" s="76">
        <f t="shared" si="13"/>
        <v>-2716412.1153224977</v>
      </c>
      <c r="H28" s="76">
        <f t="shared" si="13"/>
        <v>-1339882.1339160332</v>
      </c>
      <c r="I28" s="76">
        <f t="shared" si="13"/>
        <v>-192773.81607731269</v>
      </c>
      <c r="J28" s="76">
        <f t="shared" si="13"/>
        <v>1069231.648452973</v>
      </c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 x14ac:dyDescent="0.35">
      <c r="A29" s="68"/>
      <c r="B29" s="76"/>
      <c r="C29" s="76"/>
      <c r="D29" s="76"/>
      <c r="E29" s="76"/>
      <c r="F29" s="76"/>
      <c r="G29" s="76"/>
      <c r="H29" s="76"/>
      <c r="I29" s="76"/>
      <c r="J29" s="76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 x14ac:dyDescent="0.35">
      <c r="A30" s="77" t="s">
        <v>108</v>
      </c>
      <c r="B30" s="78">
        <f>+SUM(B27:J27)</f>
        <v>1069231.648452973</v>
      </c>
      <c r="C30" s="79"/>
      <c r="D30" s="80"/>
      <c r="E30" s="80"/>
      <c r="F30" s="72"/>
      <c r="G30" s="81" t="s">
        <v>109</v>
      </c>
      <c r="H30" s="82">
        <v>0.2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 x14ac:dyDescent="0.35">
      <c r="A31" s="77" t="s">
        <v>110</v>
      </c>
      <c r="B31" s="83">
        <f>IRR(B25:J25)</f>
        <v>0.22739679207698416</v>
      </c>
      <c r="C31" s="72"/>
      <c r="D31" s="80"/>
      <c r="E31" s="80"/>
      <c r="F31" s="80"/>
      <c r="G31" s="84" t="s">
        <v>111</v>
      </c>
      <c r="H31" s="85">
        <v>0.35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 x14ac:dyDescent="0.35">
      <c r="A32" s="77" t="s">
        <v>112</v>
      </c>
      <c r="B32" s="86">
        <v>4</v>
      </c>
      <c r="C32" s="80"/>
      <c r="D32" s="80"/>
      <c r="E32" s="80"/>
      <c r="F32" s="80"/>
      <c r="G32" s="80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 x14ac:dyDescent="0.35">
      <c r="A33" s="87" t="s">
        <v>113</v>
      </c>
      <c r="B33" s="88">
        <f>+-B17/B30</f>
        <v>1.0755386839361587</v>
      </c>
      <c r="C33" s="80"/>
      <c r="D33" s="89"/>
      <c r="E33" s="89"/>
      <c r="F33" s="89"/>
      <c r="G33" s="89"/>
      <c r="H33" s="90"/>
      <c r="I33" s="90"/>
      <c r="J33" s="90"/>
      <c r="K33" s="90"/>
      <c r="L33" s="90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 x14ac:dyDescent="0.35">
      <c r="A34" s="68"/>
      <c r="B34" s="80"/>
      <c r="C34" s="91"/>
      <c r="D34" s="91"/>
      <c r="E34" s="91"/>
      <c r="F34" s="91"/>
      <c r="G34" s="9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 x14ac:dyDescent="0.35">
      <c r="A35" s="92"/>
      <c r="B35" s="51"/>
      <c r="C35" s="80"/>
      <c r="D35" s="80"/>
      <c r="E35" s="80"/>
      <c r="F35" s="80"/>
      <c r="G35" s="8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 x14ac:dyDescent="0.35">
      <c r="A36" s="92"/>
      <c r="B36" s="51"/>
      <c r="C36" s="80"/>
      <c r="D36" s="80"/>
      <c r="E36" s="80"/>
      <c r="F36" s="80"/>
      <c r="G36" s="80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.75" customHeight="1" x14ac:dyDescent="0.3">
      <c r="A37" s="92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.75" customHeight="1" x14ac:dyDescent="0.3">
      <c r="A38" s="92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.75" customHeight="1" x14ac:dyDescent="0.3">
      <c r="A39" s="92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 x14ac:dyDescent="0.3">
      <c r="A40" s="92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 x14ac:dyDescent="0.3">
      <c r="A41" s="92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5.75" customHeight="1" x14ac:dyDescent="0.3">
      <c r="A42" s="92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.75" customHeight="1" x14ac:dyDescent="0.3">
      <c r="A43" s="92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 x14ac:dyDescent="0.3">
      <c r="A44" s="92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 x14ac:dyDescent="0.3">
      <c r="A45" s="92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 x14ac:dyDescent="0.3">
      <c r="A46" s="92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 x14ac:dyDescent="0.3">
      <c r="A47" s="92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 x14ac:dyDescent="0.3">
      <c r="A48" s="92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 x14ac:dyDescent="0.3">
      <c r="A49" s="92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 x14ac:dyDescent="0.3">
      <c r="A50" s="92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 x14ac:dyDescent="0.3">
      <c r="A51" s="92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 x14ac:dyDescent="0.3">
      <c r="A52" s="92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 x14ac:dyDescent="0.3">
      <c r="A53" s="92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 x14ac:dyDescent="0.3">
      <c r="A54" s="92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 x14ac:dyDescent="0.3">
      <c r="A55" s="92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 x14ac:dyDescent="0.3">
      <c r="A56" s="92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 x14ac:dyDescent="0.3">
      <c r="A57" s="92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 x14ac:dyDescent="0.3">
      <c r="A58" s="92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 x14ac:dyDescent="0.3">
      <c r="A59" s="92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 x14ac:dyDescent="0.3">
      <c r="A60" s="92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 x14ac:dyDescent="0.3">
      <c r="A61" s="92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 x14ac:dyDescent="0.3">
      <c r="A62" s="92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 x14ac:dyDescent="0.3">
      <c r="A63" s="92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 x14ac:dyDescent="0.3">
      <c r="A64" s="92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 x14ac:dyDescent="0.3">
      <c r="A65" s="92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 x14ac:dyDescent="0.3">
      <c r="A66" s="92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 x14ac:dyDescent="0.3">
      <c r="A67" s="92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 x14ac:dyDescent="0.3">
      <c r="A68" s="92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 x14ac:dyDescent="0.3">
      <c r="A69" s="92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 x14ac:dyDescent="0.3">
      <c r="A70" s="92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 x14ac:dyDescent="0.3">
      <c r="A71" s="92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 x14ac:dyDescent="0.3">
      <c r="A72" s="92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 x14ac:dyDescent="0.3">
      <c r="A73" s="92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 x14ac:dyDescent="0.3">
      <c r="A74" s="92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 x14ac:dyDescent="0.3">
      <c r="A75" s="92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 x14ac:dyDescent="0.3">
      <c r="A76" s="92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 x14ac:dyDescent="0.3">
      <c r="A77" s="92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 x14ac:dyDescent="0.3">
      <c r="A78" s="92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 x14ac:dyDescent="0.3">
      <c r="A79" s="92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 x14ac:dyDescent="0.3">
      <c r="A80" s="92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 x14ac:dyDescent="0.3">
      <c r="A81" s="92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 x14ac:dyDescent="0.3">
      <c r="A82" s="92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 x14ac:dyDescent="0.3">
      <c r="A83" s="92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 x14ac:dyDescent="0.3">
      <c r="A84" s="92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 x14ac:dyDescent="0.3">
      <c r="A85" s="92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 x14ac:dyDescent="0.3">
      <c r="A86" s="92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 x14ac:dyDescent="0.3">
      <c r="A87" s="92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 x14ac:dyDescent="0.3">
      <c r="A88" s="92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 x14ac:dyDescent="0.3">
      <c r="A89" s="92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 x14ac:dyDescent="0.3">
      <c r="A90" s="92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 x14ac:dyDescent="0.3">
      <c r="A91" s="92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 x14ac:dyDescent="0.3">
      <c r="A92" s="92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 x14ac:dyDescent="0.3">
      <c r="A93" s="92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 x14ac:dyDescent="0.3">
      <c r="A94" s="92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 x14ac:dyDescent="0.3">
      <c r="A95" s="92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 x14ac:dyDescent="0.3">
      <c r="A96" s="92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 x14ac:dyDescent="0.3">
      <c r="A97" s="92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 x14ac:dyDescent="0.3">
      <c r="A98" s="92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 x14ac:dyDescent="0.3">
      <c r="A99" s="92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 x14ac:dyDescent="0.3">
      <c r="A100" s="92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 x14ac:dyDescent="0.3">
      <c r="A101" s="92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 x14ac:dyDescent="0.3">
      <c r="A102" s="92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 x14ac:dyDescent="0.3">
      <c r="A103" s="92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 x14ac:dyDescent="0.3">
      <c r="A104" s="92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 x14ac:dyDescent="0.3">
      <c r="A105" s="92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 x14ac:dyDescent="0.3">
      <c r="A106" s="92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 x14ac:dyDescent="0.3">
      <c r="A107" s="92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 x14ac:dyDescent="0.3">
      <c r="A108" s="92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 x14ac:dyDescent="0.3">
      <c r="A109" s="92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 x14ac:dyDescent="0.3">
      <c r="A110" s="92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 x14ac:dyDescent="0.3">
      <c r="A111" s="92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 x14ac:dyDescent="0.3">
      <c r="A112" s="92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 x14ac:dyDescent="0.3">
      <c r="A113" s="92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 x14ac:dyDescent="0.3">
      <c r="A114" s="92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 x14ac:dyDescent="0.3">
      <c r="A115" s="92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 x14ac:dyDescent="0.3">
      <c r="A116" s="92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 x14ac:dyDescent="0.3">
      <c r="A117" s="92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 x14ac:dyDescent="0.3">
      <c r="A118" s="92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 x14ac:dyDescent="0.3">
      <c r="A119" s="92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 x14ac:dyDescent="0.3">
      <c r="A120" s="92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 x14ac:dyDescent="0.3">
      <c r="A121" s="92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 x14ac:dyDescent="0.3">
      <c r="A122" s="92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 x14ac:dyDescent="0.3">
      <c r="A123" s="92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 x14ac:dyDescent="0.3">
      <c r="A124" s="92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 x14ac:dyDescent="0.3">
      <c r="A125" s="92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 x14ac:dyDescent="0.3">
      <c r="A126" s="92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 x14ac:dyDescent="0.3">
      <c r="A127" s="92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 x14ac:dyDescent="0.3">
      <c r="A128" s="92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 x14ac:dyDescent="0.3">
      <c r="A129" s="92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 x14ac:dyDescent="0.3">
      <c r="A130" s="92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 x14ac:dyDescent="0.3">
      <c r="A131" s="92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 x14ac:dyDescent="0.3">
      <c r="A132" s="92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 x14ac:dyDescent="0.3">
      <c r="A133" s="92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 x14ac:dyDescent="0.3">
      <c r="A134" s="92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 x14ac:dyDescent="0.3">
      <c r="A135" s="92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 x14ac:dyDescent="0.3">
      <c r="A136" s="92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 x14ac:dyDescent="0.3">
      <c r="A137" s="92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 x14ac:dyDescent="0.3">
      <c r="A138" s="92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 x14ac:dyDescent="0.3">
      <c r="A139" s="92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 x14ac:dyDescent="0.3">
      <c r="A140" s="92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 x14ac:dyDescent="0.3">
      <c r="A141" s="92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 x14ac:dyDescent="0.3">
      <c r="A142" s="92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 x14ac:dyDescent="0.3">
      <c r="A143" s="92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 x14ac:dyDescent="0.3">
      <c r="A144" s="92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 x14ac:dyDescent="0.3">
      <c r="A145" s="92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 x14ac:dyDescent="0.3">
      <c r="A146" s="92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 x14ac:dyDescent="0.3">
      <c r="A147" s="92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 x14ac:dyDescent="0.3">
      <c r="A148" s="92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 x14ac:dyDescent="0.3">
      <c r="A149" s="92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 x14ac:dyDescent="0.3">
      <c r="A150" s="92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 x14ac:dyDescent="0.3">
      <c r="A151" s="92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 x14ac:dyDescent="0.3">
      <c r="A152" s="92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 x14ac:dyDescent="0.3">
      <c r="A153" s="92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 x14ac:dyDescent="0.3">
      <c r="A154" s="92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 x14ac:dyDescent="0.3">
      <c r="A155" s="92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 x14ac:dyDescent="0.3">
      <c r="A156" s="92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 x14ac:dyDescent="0.3">
      <c r="A157" s="92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 x14ac:dyDescent="0.3">
      <c r="A158" s="92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 x14ac:dyDescent="0.3">
      <c r="A159" s="92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 x14ac:dyDescent="0.3">
      <c r="A160" s="92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 x14ac:dyDescent="0.3">
      <c r="A161" s="92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 x14ac:dyDescent="0.3">
      <c r="A162" s="92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 x14ac:dyDescent="0.3">
      <c r="A163" s="92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 x14ac:dyDescent="0.3">
      <c r="A164" s="92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 x14ac:dyDescent="0.3">
      <c r="A165" s="92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 x14ac:dyDescent="0.3">
      <c r="A166" s="92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 x14ac:dyDescent="0.3">
      <c r="A167" s="92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 x14ac:dyDescent="0.3">
      <c r="A168" s="92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 x14ac:dyDescent="0.3">
      <c r="A169" s="92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 x14ac:dyDescent="0.3">
      <c r="A170" s="92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 x14ac:dyDescent="0.3">
      <c r="A171" s="92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 x14ac:dyDescent="0.3">
      <c r="A172" s="92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 x14ac:dyDescent="0.3">
      <c r="A173" s="92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 x14ac:dyDescent="0.3">
      <c r="A174" s="92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 x14ac:dyDescent="0.3">
      <c r="A175" s="92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 x14ac:dyDescent="0.3">
      <c r="A176" s="92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 x14ac:dyDescent="0.3">
      <c r="A177" s="92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 x14ac:dyDescent="0.3">
      <c r="A178" s="92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 x14ac:dyDescent="0.3">
      <c r="A179" s="92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 x14ac:dyDescent="0.3">
      <c r="A180" s="92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 x14ac:dyDescent="0.3">
      <c r="A181" s="92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 x14ac:dyDescent="0.3">
      <c r="A182" s="92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 x14ac:dyDescent="0.3">
      <c r="A183" s="92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 x14ac:dyDescent="0.3">
      <c r="A184" s="92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 x14ac:dyDescent="0.3">
      <c r="A185" s="92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 x14ac:dyDescent="0.3">
      <c r="A186" s="92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 x14ac:dyDescent="0.3">
      <c r="A187" s="92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 x14ac:dyDescent="0.3">
      <c r="A188" s="92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 x14ac:dyDescent="0.3">
      <c r="A189" s="92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 x14ac:dyDescent="0.3">
      <c r="A190" s="92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 x14ac:dyDescent="0.3">
      <c r="A191" s="92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 x14ac:dyDescent="0.3">
      <c r="A192" s="92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 x14ac:dyDescent="0.3">
      <c r="A193" s="92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 x14ac:dyDescent="0.3">
      <c r="A194" s="92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 x14ac:dyDescent="0.3">
      <c r="A195" s="92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 x14ac:dyDescent="0.3">
      <c r="A196" s="92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 x14ac:dyDescent="0.3">
      <c r="A197" s="92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 x14ac:dyDescent="0.3">
      <c r="A198" s="92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 x14ac:dyDescent="0.3">
      <c r="A199" s="92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 x14ac:dyDescent="0.3">
      <c r="A200" s="92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 x14ac:dyDescent="0.3">
      <c r="A201" s="92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 x14ac:dyDescent="0.3">
      <c r="A202" s="92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 x14ac:dyDescent="0.3">
      <c r="A203" s="92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 x14ac:dyDescent="0.3">
      <c r="A204" s="92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 x14ac:dyDescent="0.3">
      <c r="A205" s="92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 x14ac:dyDescent="0.3">
      <c r="A206" s="92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 x14ac:dyDescent="0.3">
      <c r="A207" s="92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 x14ac:dyDescent="0.3">
      <c r="A208" s="92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 x14ac:dyDescent="0.3">
      <c r="A209" s="92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 x14ac:dyDescent="0.3">
      <c r="A210" s="92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 x14ac:dyDescent="0.3">
      <c r="A211" s="92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 x14ac:dyDescent="0.3">
      <c r="A212" s="92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 x14ac:dyDescent="0.3">
      <c r="A213" s="92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 x14ac:dyDescent="0.3">
      <c r="A214" s="92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 x14ac:dyDescent="0.3">
      <c r="A215" s="92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 x14ac:dyDescent="0.3">
      <c r="A216" s="92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 x14ac:dyDescent="0.3">
      <c r="A217" s="92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 x14ac:dyDescent="0.3">
      <c r="A218" s="92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 x14ac:dyDescent="0.3">
      <c r="A219" s="92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 x14ac:dyDescent="0.3">
      <c r="A220" s="92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 x14ac:dyDescent="0.3">
      <c r="A221" s="92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.75" customHeight="1" x14ac:dyDescent="0.3">
      <c r="A222" s="92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.75" customHeight="1" x14ac:dyDescent="0.3">
      <c r="A223" s="92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.75" customHeight="1" x14ac:dyDescent="0.3">
      <c r="A224" s="92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.75" customHeight="1" x14ac:dyDescent="0.3">
      <c r="A225" s="92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.75" customHeight="1" x14ac:dyDescent="0.3">
      <c r="A226" s="92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.75" customHeight="1" x14ac:dyDescent="0.3">
      <c r="A227" s="92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.75" customHeight="1" x14ac:dyDescent="0.3">
      <c r="A228" s="92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.75" customHeight="1" x14ac:dyDescent="0.3">
      <c r="A229" s="92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.75" customHeight="1" x14ac:dyDescent="0.3">
      <c r="A230" s="92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.75" customHeight="1" x14ac:dyDescent="0.3">
      <c r="A231" s="92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.75" customHeight="1" x14ac:dyDescent="0.3">
      <c r="A232" s="92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.75" customHeight="1" x14ac:dyDescent="0.3">
      <c r="A233" s="92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.75" customHeight="1" x14ac:dyDescent="0.3">
      <c r="A234" s="92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.75" customHeight="1" x14ac:dyDescent="0.3">
      <c r="A235" s="92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.75" customHeight="1" x14ac:dyDescent="0.3">
      <c r="A236" s="92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.75" customHeight="1" x14ac:dyDescent="0.3">
      <c r="A237" s="92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.75" customHeight="1" x14ac:dyDescent="0.3">
      <c r="A238" s="92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.75" customHeight="1" x14ac:dyDescent="0.3">
      <c r="A239" s="92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.75" customHeight="1" x14ac:dyDescent="0.3">
      <c r="A240" s="92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.75" customHeight="1" x14ac:dyDescent="0.3">
      <c r="A241" s="92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.75" customHeight="1" x14ac:dyDescent="0.3">
      <c r="A242" s="92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.75" customHeight="1" x14ac:dyDescent="0.3">
      <c r="A243" s="92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.75" customHeight="1" x14ac:dyDescent="0.3">
      <c r="A244" s="92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.75" customHeight="1" x14ac:dyDescent="0.3">
      <c r="A245" s="92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.75" customHeight="1" x14ac:dyDescent="0.3">
      <c r="A246" s="92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.75" customHeight="1" x14ac:dyDescent="0.3">
      <c r="A247" s="92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.75" customHeight="1" x14ac:dyDescent="0.3">
      <c r="A248" s="92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.75" customHeight="1" x14ac:dyDescent="0.3">
      <c r="A249" s="92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.75" customHeight="1" x14ac:dyDescent="0.3">
      <c r="A250" s="92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.75" customHeight="1" x14ac:dyDescent="0.3">
      <c r="A251" s="92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.75" customHeight="1" x14ac:dyDescent="0.3">
      <c r="A252" s="92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.75" customHeight="1" x14ac:dyDescent="0.3">
      <c r="A253" s="92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.75" customHeight="1" x14ac:dyDescent="0.3">
      <c r="A254" s="92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.75" customHeight="1" x14ac:dyDescent="0.3">
      <c r="A255" s="92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.75" customHeight="1" x14ac:dyDescent="0.3">
      <c r="A256" s="92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.75" customHeight="1" x14ac:dyDescent="0.3">
      <c r="A257" s="92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.75" customHeight="1" x14ac:dyDescent="0.3">
      <c r="A258" s="92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.75" customHeight="1" x14ac:dyDescent="0.3">
      <c r="A259" s="92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.75" customHeight="1" x14ac:dyDescent="0.3">
      <c r="A260" s="92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.75" customHeight="1" x14ac:dyDescent="0.3">
      <c r="A261" s="92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.75" customHeight="1" x14ac:dyDescent="0.3">
      <c r="A262" s="92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.75" customHeight="1" x14ac:dyDescent="0.3">
      <c r="A263" s="92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.75" customHeight="1" x14ac:dyDescent="0.3">
      <c r="A264" s="92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.75" customHeight="1" x14ac:dyDescent="0.3">
      <c r="A265" s="92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.75" customHeight="1" x14ac:dyDescent="0.3">
      <c r="A266" s="92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.75" customHeight="1" x14ac:dyDescent="0.3">
      <c r="A267" s="92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.75" customHeight="1" x14ac:dyDescent="0.3">
      <c r="A268" s="92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.75" customHeight="1" x14ac:dyDescent="0.3">
      <c r="A269" s="92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.75" customHeight="1" x14ac:dyDescent="0.3">
      <c r="A270" s="92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.75" customHeight="1" x14ac:dyDescent="0.3">
      <c r="A271" s="92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.75" customHeight="1" x14ac:dyDescent="0.3">
      <c r="A272" s="92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.75" customHeight="1" x14ac:dyDescent="0.3">
      <c r="A273" s="92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.75" customHeight="1" x14ac:dyDescent="0.3">
      <c r="A274" s="92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.75" customHeight="1" x14ac:dyDescent="0.3">
      <c r="A275" s="92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.75" customHeight="1" x14ac:dyDescent="0.3">
      <c r="A276" s="92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.75" customHeight="1" x14ac:dyDescent="0.3">
      <c r="A277" s="92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.75" customHeight="1" x14ac:dyDescent="0.3">
      <c r="A278" s="92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.75" customHeight="1" x14ac:dyDescent="0.3">
      <c r="A279" s="92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.75" customHeight="1" x14ac:dyDescent="0.3">
      <c r="A280" s="92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.75" customHeight="1" x14ac:dyDescent="0.3">
      <c r="A281" s="92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.75" customHeight="1" x14ac:dyDescent="0.3">
      <c r="A282" s="92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.75" customHeight="1" x14ac:dyDescent="0.3">
      <c r="A283" s="92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.75" customHeight="1" x14ac:dyDescent="0.3">
      <c r="A284" s="92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.75" customHeight="1" x14ac:dyDescent="0.3">
      <c r="A285" s="92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.75" customHeight="1" x14ac:dyDescent="0.3">
      <c r="A286" s="92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.75" customHeight="1" x14ac:dyDescent="0.3">
      <c r="A287" s="92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.75" customHeight="1" x14ac:dyDescent="0.3">
      <c r="A288" s="92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.75" customHeight="1" x14ac:dyDescent="0.3">
      <c r="A289" s="92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.75" customHeight="1" x14ac:dyDescent="0.3">
      <c r="A290" s="92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.75" customHeight="1" x14ac:dyDescent="0.3">
      <c r="A291" s="92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.75" customHeight="1" x14ac:dyDescent="0.3">
      <c r="A292" s="92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.75" customHeight="1" x14ac:dyDescent="0.3">
      <c r="A293" s="92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.75" customHeight="1" x14ac:dyDescent="0.3">
      <c r="A294" s="92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.75" customHeight="1" x14ac:dyDescent="0.3">
      <c r="A295" s="92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.75" customHeight="1" x14ac:dyDescent="0.3">
      <c r="A296" s="92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.75" customHeight="1" x14ac:dyDescent="0.3">
      <c r="A297" s="92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.75" customHeight="1" x14ac:dyDescent="0.3">
      <c r="A298" s="92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.75" customHeight="1" x14ac:dyDescent="0.3">
      <c r="A299" s="92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.75" customHeight="1" x14ac:dyDescent="0.3">
      <c r="A300" s="92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.75" customHeight="1" x14ac:dyDescent="0.3">
      <c r="A301" s="92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.75" customHeight="1" x14ac:dyDescent="0.3">
      <c r="A302" s="92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.75" customHeight="1" x14ac:dyDescent="0.3">
      <c r="A303" s="92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.75" customHeight="1" x14ac:dyDescent="0.3">
      <c r="A304" s="92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.75" customHeight="1" x14ac:dyDescent="0.3">
      <c r="A305" s="92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.75" customHeight="1" x14ac:dyDescent="0.3">
      <c r="A306" s="92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.75" customHeight="1" x14ac:dyDescent="0.3">
      <c r="A307" s="92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.75" customHeight="1" x14ac:dyDescent="0.3">
      <c r="A308" s="92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.75" customHeight="1" x14ac:dyDescent="0.3">
      <c r="A309" s="92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.75" customHeight="1" x14ac:dyDescent="0.3">
      <c r="A310" s="92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.75" customHeight="1" x14ac:dyDescent="0.3">
      <c r="A311" s="92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.75" customHeight="1" x14ac:dyDescent="0.3">
      <c r="A312" s="92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.75" customHeight="1" x14ac:dyDescent="0.3">
      <c r="A313" s="92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.75" customHeight="1" x14ac:dyDescent="0.3">
      <c r="A314" s="92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.75" customHeight="1" x14ac:dyDescent="0.3">
      <c r="A315" s="92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.75" customHeight="1" x14ac:dyDescent="0.3">
      <c r="A316" s="92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.75" customHeight="1" x14ac:dyDescent="0.3">
      <c r="A317" s="92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.75" customHeight="1" x14ac:dyDescent="0.3">
      <c r="A318" s="92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.75" customHeight="1" x14ac:dyDescent="0.3">
      <c r="A319" s="92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.75" customHeight="1" x14ac:dyDescent="0.3">
      <c r="A320" s="92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.75" customHeight="1" x14ac:dyDescent="0.3">
      <c r="A321" s="92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.75" customHeight="1" x14ac:dyDescent="0.3">
      <c r="A322" s="92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.75" customHeight="1" x14ac:dyDescent="0.3">
      <c r="A323" s="92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5.75" customHeight="1" x14ac:dyDescent="0.3">
      <c r="A324" s="92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5.75" customHeight="1" x14ac:dyDescent="0.3">
      <c r="A325" s="92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5.75" customHeight="1" x14ac:dyDescent="0.3">
      <c r="A326" s="92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5.75" customHeight="1" x14ac:dyDescent="0.3">
      <c r="A327" s="92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5.75" customHeight="1" x14ac:dyDescent="0.3">
      <c r="A328" s="92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5.75" customHeight="1" x14ac:dyDescent="0.3">
      <c r="A329" s="92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5.75" customHeight="1" x14ac:dyDescent="0.3">
      <c r="A330" s="92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5.75" customHeight="1" x14ac:dyDescent="0.3">
      <c r="A331" s="92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5.75" customHeight="1" x14ac:dyDescent="0.3">
      <c r="A332" s="92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5.75" customHeight="1" x14ac:dyDescent="0.3">
      <c r="A333" s="92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5.75" customHeight="1" x14ac:dyDescent="0.3">
      <c r="A334" s="92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.75" customHeight="1" x14ac:dyDescent="0.3">
      <c r="A335" s="92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.75" customHeight="1" x14ac:dyDescent="0.3">
      <c r="A336" s="92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.75" customHeight="1" x14ac:dyDescent="0.3">
      <c r="A337" s="92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.75" customHeight="1" x14ac:dyDescent="0.3">
      <c r="A338" s="92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.75" customHeight="1" x14ac:dyDescent="0.3">
      <c r="A339" s="92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.75" customHeight="1" x14ac:dyDescent="0.3">
      <c r="A340" s="92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.75" customHeight="1" x14ac:dyDescent="0.3">
      <c r="A341" s="92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.75" customHeight="1" x14ac:dyDescent="0.3">
      <c r="A342" s="92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.75" customHeight="1" x14ac:dyDescent="0.3">
      <c r="A343" s="92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.75" customHeight="1" x14ac:dyDescent="0.3">
      <c r="A344" s="92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.75" customHeight="1" x14ac:dyDescent="0.3">
      <c r="A345" s="92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.75" customHeight="1" x14ac:dyDescent="0.3">
      <c r="A346" s="92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.75" customHeight="1" x14ac:dyDescent="0.3">
      <c r="A347" s="92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.75" customHeight="1" x14ac:dyDescent="0.3">
      <c r="A348" s="92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.75" customHeight="1" x14ac:dyDescent="0.3">
      <c r="A349" s="92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.75" customHeight="1" x14ac:dyDescent="0.3">
      <c r="A350" s="92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.75" customHeight="1" x14ac:dyDescent="0.3">
      <c r="A351" s="92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.75" customHeight="1" x14ac:dyDescent="0.3">
      <c r="A352" s="92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.75" customHeight="1" x14ac:dyDescent="0.3">
      <c r="A353" s="92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.75" customHeight="1" x14ac:dyDescent="0.3">
      <c r="A354" s="92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.75" customHeight="1" x14ac:dyDescent="0.3">
      <c r="A355" s="92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.75" customHeight="1" x14ac:dyDescent="0.3">
      <c r="A356" s="92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.75" customHeight="1" x14ac:dyDescent="0.3">
      <c r="A357" s="92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.75" customHeight="1" x14ac:dyDescent="0.3">
      <c r="A358" s="92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.75" customHeight="1" x14ac:dyDescent="0.3">
      <c r="A359" s="92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.75" customHeight="1" x14ac:dyDescent="0.3">
      <c r="A360" s="92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.75" customHeight="1" x14ac:dyDescent="0.3">
      <c r="A361" s="92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.75" customHeight="1" x14ac:dyDescent="0.3">
      <c r="A362" s="92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.75" customHeight="1" x14ac:dyDescent="0.3">
      <c r="A363" s="92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.75" customHeight="1" x14ac:dyDescent="0.3">
      <c r="A364" s="92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.75" customHeight="1" x14ac:dyDescent="0.3">
      <c r="A365" s="92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.75" customHeight="1" x14ac:dyDescent="0.3">
      <c r="A366" s="92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.75" customHeight="1" x14ac:dyDescent="0.3">
      <c r="A367" s="92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.75" customHeight="1" x14ac:dyDescent="0.3">
      <c r="A368" s="92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.75" customHeight="1" x14ac:dyDescent="0.3">
      <c r="A369" s="92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.75" customHeight="1" x14ac:dyDescent="0.3">
      <c r="A370" s="92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.75" customHeight="1" x14ac:dyDescent="0.3">
      <c r="A371" s="92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.75" customHeight="1" x14ac:dyDescent="0.3">
      <c r="A372" s="92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.75" customHeight="1" x14ac:dyDescent="0.3">
      <c r="A373" s="92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.75" customHeight="1" x14ac:dyDescent="0.3">
      <c r="A374" s="92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.75" customHeight="1" x14ac:dyDescent="0.3">
      <c r="A375" s="92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.75" customHeight="1" x14ac:dyDescent="0.3">
      <c r="A376" s="92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5.75" customHeight="1" x14ac:dyDescent="0.3">
      <c r="A377" s="92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.75" customHeight="1" x14ac:dyDescent="0.3">
      <c r="A378" s="92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5.75" customHeight="1" x14ac:dyDescent="0.3">
      <c r="A379" s="92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5.75" customHeight="1" x14ac:dyDescent="0.3">
      <c r="A380" s="92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5.75" customHeight="1" x14ac:dyDescent="0.3">
      <c r="A381" s="92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5.75" customHeight="1" x14ac:dyDescent="0.3">
      <c r="A382" s="92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5.75" customHeight="1" x14ac:dyDescent="0.3">
      <c r="A383" s="92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5.75" customHeight="1" x14ac:dyDescent="0.3">
      <c r="A384" s="92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5.75" customHeight="1" x14ac:dyDescent="0.3">
      <c r="A385" s="92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5.75" customHeight="1" x14ac:dyDescent="0.3">
      <c r="A386" s="92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5.75" customHeight="1" x14ac:dyDescent="0.3">
      <c r="A387" s="92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5.75" customHeight="1" x14ac:dyDescent="0.3">
      <c r="A388" s="92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5.75" customHeight="1" x14ac:dyDescent="0.3">
      <c r="A389" s="92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.75" customHeight="1" x14ac:dyDescent="0.3">
      <c r="A390" s="92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5.75" customHeight="1" x14ac:dyDescent="0.3">
      <c r="A391" s="92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.75" customHeight="1" x14ac:dyDescent="0.3">
      <c r="A392" s="92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.75" customHeight="1" x14ac:dyDescent="0.3">
      <c r="A393" s="92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.75" customHeight="1" x14ac:dyDescent="0.3">
      <c r="A394" s="92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.75" customHeight="1" x14ac:dyDescent="0.3">
      <c r="A395" s="92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.75" customHeight="1" x14ac:dyDescent="0.3">
      <c r="A396" s="92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5.75" customHeight="1" x14ac:dyDescent="0.3">
      <c r="A397" s="92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.75" customHeight="1" x14ac:dyDescent="0.3">
      <c r="A398" s="92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5.75" customHeight="1" x14ac:dyDescent="0.3">
      <c r="A399" s="92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5.75" customHeight="1" x14ac:dyDescent="0.3">
      <c r="A400" s="92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5.75" customHeight="1" x14ac:dyDescent="0.3">
      <c r="A401" s="92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5.75" customHeight="1" x14ac:dyDescent="0.3">
      <c r="A402" s="92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5.75" customHeight="1" x14ac:dyDescent="0.3">
      <c r="A403" s="92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5.75" customHeight="1" x14ac:dyDescent="0.3">
      <c r="A404" s="92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5.75" customHeight="1" x14ac:dyDescent="0.3">
      <c r="A405" s="92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5.75" customHeight="1" x14ac:dyDescent="0.3">
      <c r="A406" s="92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5.75" customHeight="1" x14ac:dyDescent="0.3">
      <c r="A407" s="92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5.75" customHeight="1" x14ac:dyDescent="0.3">
      <c r="A408" s="92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5.75" customHeight="1" x14ac:dyDescent="0.3">
      <c r="A409" s="92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5.75" customHeight="1" x14ac:dyDescent="0.3">
      <c r="A410" s="92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5.75" customHeight="1" x14ac:dyDescent="0.3">
      <c r="A411" s="92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5.75" customHeight="1" x14ac:dyDescent="0.3">
      <c r="A412" s="92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5.75" customHeight="1" x14ac:dyDescent="0.3">
      <c r="A413" s="92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5.75" customHeight="1" x14ac:dyDescent="0.3">
      <c r="A414" s="92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5.75" customHeight="1" x14ac:dyDescent="0.3">
      <c r="A415" s="92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5.75" customHeight="1" x14ac:dyDescent="0.3">
      <c r="A416" s="92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.75" customHeight="1" x14ac:dyDescent="0.3">
      <c r="A417" s="92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5.75" customHeight="1" x14ac:dyDescent="0.3">
      <c r="A418" s="92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.75" customHeight="1" x14ac:dyDescent="0.3">
      <c r="A419" s="92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.75" customHeight="1" x14ac:dyDescent="0.3">
      <c r="A420" s="92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.75" customHeight="1" x14ac:dyDescent="0.3">
      <c r="A421" s="92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.75" customHeight="1" x14ac:dyDescent="0.3">
      <c r="A422" s="92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.75" customHeight="1" x14ac:dyDescent="0.3">
      <c r="A423" s="92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5.75" customHeight="1" x14ac:dyDescent="0.3">
      <c r="A424" s="92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5.75" customHeight="1" x14ac:dyDescent="0.3">
      <c r="A425" s="92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5.75" customHeight="1" x14ac:dyDescent="0.3">
      <c r="A426" s="92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5.75" customHeight="1" x14ac:dyDescent="0.3">
      <c r="A427" s="92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5.75" customHeight="1" x14ac:dyDescent="0.3">
      <c r="A428" s="92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5.75" customHeight="1" x14ac:dyDescent="0.3">
      <c r="A429" s="92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5.75" customHeight="1" x14ac:dyDescent="0.3">
      <c r="A430" s="92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5.75" customHeight="1" x14ac:dyDescent="0.3">
      <c r="A431" s="92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5.75" customHeight="1" x14ac:dyDescent="0.3">
      <c r="A432" s="92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5.75" customHeight="1" x14ac:dyDescent="0.3">
      <c r="A433" s="92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5.75" customHeight="1" x14ac:dyDescent="0.3">
      <c r="A434" s="92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5.75" customHeight="1" x14ac:dyDescent="0.3">
      <c r="A435" s="92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5.75" customHeight="1" x14ac:dyDescent="0.3">
      <c r="A436" s="92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5.75" customHeight="1" x14ac:dyDescent="0.3">
      <c r="A437" s="92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5.75" customHeight="1" x14ac:dyDescent="0.3">
      <c r="A438" s="92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5.75" customHeight="1" x14ac:dyDescent="0.3">
      <c r="A439" s="92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5.75" customHeight="1" x14ac:dyDescent="0.3">
      <c r="A440" s="92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5.75" customHeight="1" x14ac:dyDescent="0.3">
      <c r="A441" s="92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5.75" customHeight="1" x14ac:dyDescent="0.3">
      <c r="A442" s="92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5.75" customHeight="1" x14ac:dyDescent="0.3">
      <c r="A443" s="92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5.75" customHeight="1" x14ac:dyDescent="0.3">
      <c r="A444" s="92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5.75" customHeight="1" x14ac:dyDescent="0.3">
      <c r="A445" s="92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5.75" customHeight="1" x14ac:dyDescent="0.3">
      <c r="A446" s="92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5.75" customHeight="1" x14ac:dyDescent="0.3">
      <c r="A447" s="92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5.75" customHeight="1" x14ac:dyDescent="0.3">
      <c r="A448" s="92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5.75" customHeight="1" x14ac:dyDescent="0.3">
      <c r="A449" s="92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5.75" customHeight="1" x14ac:dyDescent="0.3">
      <c r="A450" s="92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5.75" customHeight="1" x14ac:dyDescent="0.3">
      <c r="A451" s="92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5.75" customHeight="1" x14ac:dyDescent="0.3">
      <c r="A452" s="92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5.75" customHeight="1" x14ac:dyDescent="0.3">
      <c r="A453" s="92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5.75" customHeight="1" x14ac:dyDescent="0.3">
      <c r="A454" s="92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5.75" customHeight="1" x14ac:dyDescent="0.3">
      <c r="A455" s="92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5.75" customHeight="1" x14ac:dyDescent="0.3">
      <c r="A456" s="92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5.75" customHeight="1" x14ac:dyDescent="0.3">
      <c r="A457" s="92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5.75" customHeight="1" x14ac:dyDescent="0.3">
      <c r="A458" s="92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5.75" customHeight="1" x14ac:dyDescent="0.3">
      <c r="A459" s="92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5.75" customHeight="1" x14ac:dyDescent="0.3">
      <c r="A460" s="92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5.75" customHeight="1" x14ac:dyDescent="0.3">
      <c r="A461" s="92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5.75" customHeight="1" x14ac:dyDescent="0.3">
      <c r="A462" s="92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5.75" customHeight="1" x14ac:dyDescent="0.3">
      <c r="A463" s="92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5.75" customHeight="1" x14ac:dyDescent="0.3">
      <c r="A464" s="92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5.75" customHeight="1" x14ac:dyDescent="0.3">
      <c r="A465" s="92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5.75" customHeight="1" x14ac:dyDescent="0.3">
      <c r="A466" s="92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5.75" customHeight="1" x14ac:dyDescent="0.3">
      <c r="A467" s="92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5.75" customHeight="1" x14ac:dyDescent="0.3">
      <c r="A468" s="92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5.75" customHeight="1" x14ac:dyDescent="0.3">
      <c r="A469" s="92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5.75" customHeight="1" x14ac:dyDescent="0.3">
      <c r="A470" s="92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5.75" customHeight="1" x14ac:dyDescent="0.3">
      <c r="A471" s="92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5.75" customHeight="1" x14ac:dyDescent="0.3">
      <c r="A472" s="92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5.75" customHeight="1" x14ac:dyDescent="0.3">
      <c r="A473" s="92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5.75" customHeight="1" x14ac:dyDescent="0.3">
      <c r="A474" s="92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5.75" customHeight="1" x14ac:dyDescent="0.3">
      <c r="A475" s="92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5.75" customHeight="1" x14ac:dyDescent="0.3">
      <c r="A476" s="92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5.75" customHeight="1" x14ac:dyDescent="0.3">
      <c r="A477" s="92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5.75" customHeight="1" x14ac:dyDescent="0.3">
      <c r="A478" s="92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5.75" customHeight="1" x14ac:dyDescent="0.3">
      <c r="A479" s="92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5.75" customHeight="1" x14ac:dyDescent="0.3">
      <c r="A480" s="92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5.75" customHeight="1" x14ac:dyDescent="0.3">
      <c r="A481" s="92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5.75" customHeight="1" x14ac:dyDescent="0.3">
      <c r="A482" s="92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5.75" customHeight="1" x14ac:dyDescent="0.3">
      <c r="A483" s="92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5.75" customHeight="1" x14ac:dyDescent="0.3">
      <c r="A484" s="92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5.75" customHeight="1" x14ac:dyDescent="0.3">
      <c r="A485" s="92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5.75" customHeight="1" x14ac:dyDescent="0.3">
      <c r="A486" s="92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5.75" customHeight="1" x14ac:dyDescent="0.3">
      <c r="A487" s="92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5.75" customHeight="1" x14ac:dyDescent="0.3">
      <c r="A488" s="92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5.75" customHeight="1" x14ac:dyDescent="0.3">
      <c r="A489" s="92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5.75" customHeight="1" x14ac:dyDescent="0.3">
      <c r="A490" s="92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5.75" customHeight="1" x14ac:dyDescent="0.3">
      <c r="A491" s="92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5.75" customHeight="1" x14ac:dyDescent="0.3">
      <c r="A492" s="92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5.75" customHeight="1" x14ac:dyDescent="0.3">
      <c r="A493" s="92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5.75" customHeight="1" x14ac:dyDescent="0.3">
      <c r="A494" s="92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5.75" customHeight="1" x14ac:dyDescent="0.3">
      <c r="A495" s="92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5.75" customHeight="1" x14ac:dyDescent="0.3">
      <c r="A496" s="92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5.75" customHeight="1" x14ac:dyDescent="0.3">
      <c r="A497" s="92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5.75" customHeight="1" x14ac:dyDescent="0.3">
      <c r="A498" s="92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5.75" customHeight="1" x14ac:dyDescent="0.3">
      <c r="A499" s="92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5.75" customHeight="1" x14ac:dyDescent="0.3">
      <c r="A500" s="92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5.75" customHeight="1" x14ac:dyDescent="0.3">
      <c r="A501" s="92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5.75" customHeight="1" x14ac:dyDescent="0.3">
      <c r="A502" s="92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5.75" customHeight="1" x14ac:dyDescent="0.3">
      <c r="A503" s="92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5.75" customHeight="1" x14ac:dyDescent="0.3">
      <c r="A504" s="92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5.75" customHeight="1" x14ac:dyDescent="0.3">
      <c r="A505" s="92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5.75" customHeight="1" x14ac:dyDescent="0.3">
      <c r="A506" s="92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5.75" customHeight="1" x14ac:dyDescent="0.3">
      <c r="A507" s="92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5.75" customHeight="1" x14ac:dyDescent="0.3">
      <c r="A508" s="92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5.75" customHeight="1" x14ac:dyDescent="0.3">
      <c r="A509" s="92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5.75" customHeight="1" x14ac:dyDescent="0.3">
      <c r="A510" s="92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5.75" customHeight="1" x14ac:dyDescent="0.3">
      <c r="A511" s="92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5.75" customHeight="1" x14ac:dyDescent="0.3">
      <c r="A512" s="92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5.75" customHeight="1" x14ac:dyDescent="0.3">
      <c r="A513" s="92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5.75" customHeight="1" x14ac:dyDescent="0.3">
      <c r="A514" s="92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5.75" customHeight="1" x14ac:dyDescent="0.3">
      <c r="A515" s="92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5.75" customHeight="1" x14ac:dyDescent="0.3">
      <c r="A516" s="92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5.75" customHeight="1" x14ac:dyDescent="0.3">
      <c r="A517" s="92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5.75" customHeight="1" x14ac:dyDescent="0.3">
      <c r="A518" s="92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5.75" customHeight="1" x14ac:dyDescent="0.3">
      <c r="A519" s="92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5.75" customHeight="1" x14ac:dyDescent="0.3">
      <c r="A520" s="92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5.75" customHeight="1" x14ac:dyDescent="0.3">
      <c r="A521" s="92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5.75" customHeight="1" x14ac:dyDescent="0.3">
      <c r="A522" s="92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5.75" customHeight="1" x14ac:dyDescent="0.3">
      <c r="A523" s="92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5.75" customHeight="1" x14ac:dyDescent="0.3">
      <c r="A524" s="92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5.75" customHeight="1" x14ac:dyDescent="0.3">
      <c r="A525" s="92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5.75" customHeight="1" x14ac:dyDescent="0.3">
      <c r="A526" s="92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5.75" customHeight="1" x14ac:dyDescent="0.3">
      <c r="A527" s="92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5.75" customHeight="1" x14ac:dyDescent="0.3">
      <c r="A528" s="92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5.75" customHeight="1" x14ac:dyDescent="0.3">
      <c r="A529" s="92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5.75" customHeight="1" x14ac:dyDescent="0.3">
      <c r="A530" s="92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5.75" customHeight="1" x14ac:dyDescent="0.3">
      <c r="A531" s="92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5.75" customHeight="1" x14ac:dyDescent="0.3">
      <c r="A532" s="92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5.75" customHeight="1" x14ac:dyDescent="0.3">
      <c r="A533" s="92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5.75" customHeight="1" x14ac:dyDescent="0.3">
      <c r="A534" s="92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5.75" customHeight="1" x14ac:dyDescent="0.3">
      <c r="A535" s="92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5.75" customHeight="1" x14ac:dyDescent="0.3">
      <c r="A536" s="92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5.75" customHeight="1" x14ac:dyDescent="0.3">
      <c r="A537" s="92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5.75" customHeight="1" x14ac:dyDescent="0.3">
      <c r="A538" s="92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5.75" customHeight="1" x14ac:dyDescent="0.3">
      <c r="A539" s="92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5.75" customHeight="1" x14ac:dyDescent="0.3">
      <c r="A540" s="92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5.75" customHeight="1" x14ac:dyDescent="0.3">
      <c r="A541" s="92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5.75" customHeight="1" x14ac:dyDescent="0.3">
      <c r="A542" s="92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5.75" customHeight="1" x14ac:dyDescent="0.3">
      <c r="A543" s="92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5.75" customHeight="1" x14ac:dyDescent="0.3">
      <c r="A544" s="92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5.75" customHeight="1" x14ac:dyDescent="0.3">
      <c r="A545" s="92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5.75" customHeight="1" x14ac:dyDescent="0.3">
      <c r="A546" s="92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5.75" customHeight="1" x14ac:dyDescent="0.3">
      <c r="A547" s="92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5.75" customHeight="1" x14ac:dyDescent="0.3">
      <c r="A548" s="92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5.75" customHeight="1" x14ac:dyDescent="0.3">
      <c r="A549" s="92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5.75" customHeight="1" x14ac:dyDescent="0.3">
      <c r="A550" s="92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5.75" customHeight="1" x14ac:dyDescent="0.3">
      <c r="A551" s="92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5.75" customHeight="1" x14ac:dyDescent="0.3">
      <c r="A552" s="92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5.75" customHeight="1" x14ac:dyDescent="0.3">
      <c r="A553" s="92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5.75" customHeight="1" x14ac:dyDescent="0.3">
      <c r="A554" s="92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5.75" customHeight="1" x14ac:dyDescent="0.3">
      <c r="A555" s="92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5.75" customHeight="1" x14ac:dyDescent="0.3">
      <c r="A556" s="92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5.75" customHeight="1" x14ac:dyDescent="0.3">
      <c r="A557" s="92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5.75" customHeight="1" x14ac:dyDescent="0.3">
      <c r="A558" s="92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5.75" customHeight="1" x14ac:dyDescent="0.3">
      <c r="A559" s="92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5.75" customHeight="1" x14ac:dyDescent="0.3">
      <c r="A560" s="92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5.75" customHeight="1" x14ac:dyDescent="0.3">
      <c r="A561" s="92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5.75" customHeight="1" x14ac:dyDescent="0.3">
      <c r="A562" s="92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5.75" customHeight="1" x14ac:dyDescent="0.3">
      <c r="A563" s="92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5.75" customHeight="1" x14ac:dyDescent="0.3">
      <c r="A564" s="92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5.75" customHeight="1" x14ac:dyDescent="0.3">
      <c r="A565" s="92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5.75" customHeight="1" x14ac:dyDescent="0.3">
      <c r="A566" s="92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5.75" customHeight="1" x14ac:dyDescent="0.3">
      <c r="A567" s="92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5.75" customHeight="1" x14ac:dyDescent="0.3">
      <c r="A568" s="92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5.75" customHeight="1" x14ac:dyDescent="0.3">
      <c r="A569" s="92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5.75" customHeight="1" x14ac:dyDescent="0.3">
      <c r="A570" s="92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5.75" customHeight="1" x14ac:dyDescent="0.3">
      <c r="A571" s="92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5.75" customHeight="1" x14ac:dyDescent="0.3">
      <c r="A572" s="92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5.75" customHeight="1" x14ac:dyDescent="0.3">
      <c r="A573" s="92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5.75" customHeight="1" x14ac:dyDescent="0.3">
      <c r="A574" s="92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5.75" customHeight="1" x14ac:dyDescent="0.3">
      <c r="A575" s="92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5.75" customHeight="1" x14ac:dyDescent="0.3">
      <c r="A576" s="92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5.75" customHeight="1" x14ac:dyDescent="0.3">
      <c r="A577" s="92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5.75" customHeight="1" x14ac:dyDescent="0.3">
      <c r="A578" s="92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5.75" customHeight="1" x14ac:dyDescent="0.3">
      <c r="A579" s="92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5.75" customHeight="1" x14ac:dyDescent="0.3">
      <c r="A580" s="92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5.75" customHeight="1" x14ac:dyDescent="0.3">
      <c r="A581" s="92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5.75" customHeight="1" x14ac:dyDescent="0.3">
      <c r="A582" s="92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5.75" customHeight="1" x14ac:dyDescent="0.3">
      <c r="A583" s="92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5.75" customHeight="1" x14ac:dyDescent="0.3">
      <c r="A584" s="92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5.75" customHeight="1" x14ac:dyDescent="0.3">
      <c r="A585" s="92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5.75" customHeight="1" x14ac:dyDescent="0.3">
      <c r="A586" s="92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5.75" customHeight="1" x14ac:dyDescent="0.3">
      <c r="A587" s="92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5.75" customHeight="1" x14ac:dyDescent="0.3">
      <c r="A588" s="92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5.75" customHeight="1" x14ac:dyDescent="0.3">
      <c r="A589" s="92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5.75" customHeight="1" x14ac:dyDescent="0.3">
      <c r="A590" s="92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5.75" customHeight="1" x14ac:dyDescent="0.3">
      <c r="A591" s="92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5.75" customHeight="1" x14ac:dyDescent="0.3">
      <c r="A592" s="92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5.75" customHeight="1" x14ac:dyDescent="0.3">
      <c r="A593" s="92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5.75" customHeight="1" x14ac:dyDescent="0.3">
      <c r="A594" s="92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5.75" customHeight="1" x14ac:dyDescent="0.3">
      <c r="A595" s="92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5.75" customHeight="1" x14ac:dyDescent="0.3">
      <c r="A596" s="92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5.75" customHeight="1" x14ac:dyDescent="0.3">
      <c r="A597" s="92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5.75" customHeight="1" x14ac:dyDescent="0.3">
      <c r="A598" s="92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5.75" customHeight="1" x14ac:dyDescent="0.3">
      <c r="A599" s="92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5.75" customHeight="1" x14ac:dyDescent="0.3">
      <c r="A600" s="92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5.75" customHeight="1" x14ac:dyDescent="0.3">
      <c r="A601" s="92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5.75" customHeight="1" x14ac:dyDescent="0.3">
      <c r="A602" s="92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5.75" customHeight="1" x14ac:dyDescent="0.3">
      <c r="A603" s="92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5.75" customHeight="1" x14ac:dyDescent="0.3">
      <c r="A604" s="92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5.75" customHeight="1" x14ac:dyDescent="0.3">
      <c r="A605" s="92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5.75" customHeight="1" x14ac:dyDescent="0.3">
      <c r="A606" s="92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5.75" customHeight="1" x14ac:dyDescent="0.3">
      <c r="A607" s="92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5.75" customHeight="1" x14ac:dyDescent="0.3">
      <c r="A608" s="92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5.75" customHeight="1" x14ac:dyDescent="0.3">
      <c r="A609" s="92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5.75" customHeight="1" x14ac:dyDescent="0.3">
      <c r="A610" s="92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5.75" customHeight="1" x14ac:dyDescent="0.3">
      <c r="A611" s="92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5.75" customHeight="1" x14ac:dyDescent="0.3">
      <c r="A612" s="92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5.75" customHeight="1" x14ac:dyDescent="0.3">
      <c r="A613" s="92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5.75" customHeight="1" x14ac:dyDescent="0.3">
      <c r="A614" s="92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5.75" customHeight="1" x14ac:dyDescent="0.3">
      <c r="A615" s="92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5.75" customHeight="1" x14ac:dyDescent="0.3">
      <c r="A616" s="92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5.75" customHeight="1" x14ac:dyDescent="0.3">
      <c r="A617" s="92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5.75" customHeight="1" x14ac:dyDescent="0.3">
      <c r="A618" s="92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5.75" customHeight="1" x14ac:dyDescent="0.3">
      <c r="A619" s="92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5.75" customHeight="1" x14ac:dyDescent="0.3">
      <c r="A620" s="92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5.75" customHeight="1" x14ac:dyDescent="0.3">
      <c r="A621" s="92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5.75" customHeight="1" x14ac:dyDescent="0.3">
      <c r="A622" s="92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5.75" customHeight="1" x14ac:dyDescent="0.3">
      <c r="A623" s="92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5.75" customHeight="1" x14ac:dyDescent="0.3">
      <c r="A624" s="92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5.75" customHeight="1" x14ac:dyDescent="0.3">
      <c r="A625" s="92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5.75" customHeight="1" x14ac:dyDescent="0.3">
      <c r="A626" s="92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5.75" customHeight="1" x14ac:dyDescent="0.3">
      <c r="A627" s="92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5.75" customHeight="1" x14ac:dyDescent="0.3">
      <c r="A628" s="92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5.75" customHeight="1" x14ac:dyDescent="0.3">
      <c r="A629" s="92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5.75" customHeight="1" x14ac:dyDescent="0.3">
      <c r="A630" s="92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5.75" customHeight="1" x14ac:dyDescent="0.3">
      <c r="A631" s="92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5.75" customHeight="1" x14ac:dyDescent="0.3">
      <c r="A632" s="92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5.75" customHeight="1" x14ac:dyDescent="0.3">
      <c r="A633" s="92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5.75" customHeight="1" x14ac:dyDescent="0.3">
      <c r="A634" s="92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5.75" customHeight="1" x14ac:dyDescent="0.3">
      <c r="A635" s="92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5.75" customHeight="1" x14ac:dyDescent="0.3">
      <c r="A636" s="92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5.75" customHeight="1" x14ac:dyDescent="0.3">
      <c r="A637" s="92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5.75" customHeight="1" x14ac:dyDescent="0.3">
      <c r="A638" s="92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5.75" customHeight="1" x14ac:dyDescent="0.3">
      <c r="A639" s="92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5.75" customHeight="1" x14ac:dyDescent="0.3">
      <c r="A640" s="92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5.75" customHeight="1" x14ac:dyDescent="0.3">
      <c r="A641" s="92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5.75" customHeight="1" x14ac:dyDescent="0.3">
      <c r="A642" s="92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5.75" customHeight="1" x14ac:dyDescent="0.3">
      <c r="A643" s="92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5.75" customHeight="1" x14ac:dyDescent="0.3">
      <c r="A644" s="92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5.75" customHeight="1" x14ac:dyDescent="0.3">
      <c r="A645" s="92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5.75" customHeight="1" x14ac:dyDescent="0.3">
      <c r="A646" s="92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5.75" customHeight="1" x14ac:dyDescent="0.3">
      <c r="A647" s="92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5.75" customHeight="1" x14ac:dyDescent="0.3">
      <c r="A648" s="92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5.75" customHeight="1" x14ac:dyDescent="0.3">
      <c r="A649" s="92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5.75" customHeight="1" x14ac:dyDescent="0.3">
      <c r="A650" s="92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5.75" customHeight="1" x14ac:dyDescent="0.3">
      <c r="A651" s="92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5.75" customHeight="1" x14ac:dyDescent="0.3">
      <c r="A652" s="92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5.75" customHeight="1" x14ac:dyDescent="0.3">
      <c r="A653" s="92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5.75" customHeight="1" x14ac:dyDescent="0.3">
      <c r="A654" s="92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5.75" customHeight="1" x14ac:dyDescent="0.3">
      <c r="A655" s="92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5.75" customHeight="1" x14ac:dyDescent="0.3">
      <c r="A656" s="92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5.75" customHeight="1" x14ac:dyDescent="0.3">
      <c r="A657" s="92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5.75" customHeight="1" x14ac:dyDescent="0.3">
      <c r="A658" s="92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5.75" customHeight="1" x14ac:dyDescent="0.3">
      <c r="A659" s="92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5.75" customHeight="1" x14ac:dyDescent="0.3">
      <c r="A660" s="92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5.75" customHeight="1" x14ac:dyDescent="0.3">
      <c r="A661" s="92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5.75" customHeight="1" x14ac:dyDescent="0.3">
      <c r="A662" s="92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5.75" customHeight="1" x14ac:dyDescent="0.3">
      <c r="A663" s="92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5.75" customHeight="1" x14ac:dyDescent="0.3">
      <c r="A664" s="92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5.75" customHeight="1" x14ac:dyDescent="0.3">
      <c r="A665" s="92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5.75" customHeight="1" x14ac:dyDescent="0.3">
      <c r="A666" s="92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5.75" customHeight="1" x14ac:dyDescent="0.3">
      <c r="A667" s="92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5.75" customHeight="1" x14ac:dyDescent="0.3">
      <c r="A668" s="92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5.75" customHeight="1" x14ac:dyDescent="0.3">
      <c r="A669" s="92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5.75" customHeight="1" x14ac:dyDescent="0.3">
      <c r="A670" s="92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5.75" customHeight="1" x14ac:dyDescent="0.3">
      <c r="A671" s="92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5.75" customHeight="1" x14ac:dyDescent="0.3">
      <c r="A672" s="92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5.75" customHeight="1" x14ac:dyDescent="0.3">
      <c r="A673" s="92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5.75" customHeight="1" x14ac:dyDescent="0.3">
      <c r="A674" s="92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5.75" customHeight="1" x14ac:dyDescent="0.3">
      <c r="A675" s="92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5.75" customHeight="1" x14ac:dyDescent="0.3">
      <c r="A676" s="92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5.75" customHeight="1" x14ac:dyDescent="0.3">
      <c r="A677" s="92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5.75" customHeight="1" x14ac:dyDescent="0.3">
      <c r="A678" s="92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5.75" customHeight="1" x14ac:dyDescent="0.3">
      <c r="A679" s="92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5.75" customHeight="1" x14ac:dyDescent="0.3">
      <c r="A680" s="92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5.75" customHeight="1" x14ac:dyDescent="0.3">
      <c r="A681" s="92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5.75" customHeight="1" x14ac:dyDescent="0.3">
      <c r="A682" s="92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5.75" customHeight="1" x14ac:dyDescent="0.3">
      <c r="A683" s="92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5.75" customHeight="1" x14ac:dyDescent="0.3">
      <c r="A684" s="92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5.75" customHeight="1" x14ac:dyDescent="0.3">
      <c r="A685" s="92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5.75" customHeight="1" x14ac:dyDescent="0.3">
      <c r="A686" s="92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5.75" customHeight="1" x14ac:dyDescent="0.3">
      <c r="A687" s="92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5.75" customHeight="1" x14ac:dyDescent="0.3">
      <c r="A688" s="92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5.75" customHeight="1" x14ac:dyDescent="0.3">
      <c r="A689" s="92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5.75" customHeight="1" x14ac:dyDescent="0.3">
      <c r="A690" s="92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5.75" customHeight="1" x14ac:dyDescent="0.3">
      <c r="A691" s="92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5.75" customHeight="1" x14ac:dyDescent="0.3">
      <c r="A692" s="92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5.75" customHeight="1" x14ac:dyDescent="0.3">
      <c r="A693" s="92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5.75" customHeight="1" x14ac:dyDescent="0.3">
      <c r="A694" s="92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5.75" customHeight="1" x14ac:dyDescent="0.3">
      <c r="A695" s="92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5.75" customHeight="1" x14ac:dyDescent="0.3">
      <c r="A696" s="92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5.75" customHeight="1" x14ac:dyDescent="0.3">
      <c r="A697" s="92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5.75" customHeight="1" x14ac:dyDescent="0.3">
      <c r="A698" s="92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5.75" customHeight="1" x14ac:dyDescent="0.3">
      <c r="A699" s="92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5.75" customHeight="1" x14ac:dyDescent="0.3">
      <c r="A700" s="92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5.75" customHeight="1" x14ac:dyDescent="0.3">
      <c r="A701" s="92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5.75" customHeight="1" x14ac:dyDescent="0.3">
      <c r="A702" s="92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5.75" customHeight="1" x14ac:dyDescent="0.3">
      <c r="A703" s="92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5.75" customHeight="1" x14ac:dyDescent="0.3">
      <c r="A704" s="92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5.75" customHeight="1" x14ac:dyDescent="0.3">
      <c r="A705" s="92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5.75" customHeight="1" x14ac:dyDescent="0.3">
      <c r="A706" s="92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5.75" customHeight="1" x14ac:dyDescent="0.3">
      <c r="A707" s="92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5.75" customHeight="1" x14ac:dyDescent="0.3">
      <c r="A708" s="92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5.75" customHeight="1" x14ac:dyDescent="0.3">
      <c r="A709" s="92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5.75" customHeight="1" x14ac:dyDescent="0.3">
      <c r="A710" s="92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5.75" customHeight="1" x14ac:dyDescent="0.3">
      <c r="A711" s="92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5.75" customHeight="1" x14ac:dyDescent="0.3">
      <c r="A712" s="92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5.75" customHeight="1" x14ac:dyDescent="0.3">
      <c r="A713" s="92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5.75" customHeight="1" x14ac:dyDescent="0.3">
      <c r="A714" s="92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5.75" customHeight="1" x14ac:dyDescent="0.3">
      <c r="A715" s="92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5.75" customHeight="1" x14ac:dyDescent="0.3">
      <c r="A716" s="92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5.75" customHeight="1" x14ac:dyDescent="0.3">
      <c r="A717" s="92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5.75" customHeight="1" x14ac:dyDescent="0.3">
      <c r="A718" s="92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5.75" customHeight="1" x14ac:dyDescent="0.3">
      <c r="A719" s="92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5.75" customHeight="1" x14ac:dyDescent="0.3">
      <c r="A720" s="92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5.75" customHeight="1" x14ac:dyDescent="0.3">
      <c r="A721" s="92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5.75" customHeight="1" x14ac:dyDescent="0.3">
      <c r="A722" s="92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5.75" customHeight="1" x14ac:dyDescent="0.3">
      <c r="A723" s="92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5.75" customHeight="1" x14ac:dyDescent="0.3">
      <c r="A724" s="92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5.75" customHeight="1" x14ac:dyDescent="0.3">
      <c r="A725" s="92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5.75" customHeight="1" x14ac:dyDescent="0.3">
      <c r="A726" s="92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5.75" customHeight="1" x14ac:dyDescent="0.3">
      <c r="A727" s="92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5.75" customHeight="1" x14ac:dyDescent="0.3">
      <c r="A728" s="92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5.75" customHeight="1" x14ac:dyDescent="0.3">
      <c r="A729" s="92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5.75" customHeight="1" x14ac:dyDescent="0.3">
      <c r="A730" s="92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5.75" customHeight="1" x14ac:dyDescent="0.3">
      <c r="A731" s="92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5.75" customHeight="1" x14ac:dyDescent="0.3">
      <c r="A732" s="92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5.75" customHeight="1" x14ac:dyDescent="0.3">
      <c r="A733" s="92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5.75" customHeight="1" x14ac:dyDescent="0.3">
      <c r="A734" s="92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5.75" customHeight="1" x14ac:dyDescent="0.3">
      <c r="A735" s="92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5.75" customHeight="1" x14ac:dyDescent="0.3">
      <c r="A736" s="92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5.75" customHeight="1" x14ac:dyDescent="0.3">
      <c r="A737" s="92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5.75" customHeight="1" x14ac:dyDescent="0.3">
      <c r="A738" s="92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5.75" customHeight="1" x14ac:dyDescent="0.3">
      <c r="A739" s="92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5.75" customHeight="1" x14ac:dyDescent="0.3">
      <c r="A740" s="92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5.75" customHeight="1" x14ac:dyDescent="0.3">
      <c r="A741" s="92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5.75" customHeight="1" x14ac:dyDescent="0.3">
      <c r="A742" s="92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5.75" customHeight="1" x14ac:dyDescent="0.3">
      <c r="A743" s="92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5.75" customHeight="1" x14ac:dyDescent="0.3">
      <c r="A744" s="92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5.75" customHeight="1" x14ac:dyDescent="0.3">
      <c r="A745" s="92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5.75" customHeight="1" x14ac:dyDescent="0.3">
      <c r="A746" s="92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5.75" customHeight="1" x14ac:dyDescent="0.3">
      <c r="A747" s="92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5.75" customHeight="1" x14ac:dyDescent="0.3">
      <c r="A748" s="92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5.75" customHeight="1" x14ac:dyDescent="0.3">
      <c r="A749" s="92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5.75" customHeight="1" x14ac:dyDescent="0.3">
      <c r="A750" s="92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5.75" customHeight="1" x14ac:dyDescent="0.3">
      <c r="A751" s="92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5.75" customHeight="1" x14ac:dyDescent="0.3">
      <c r="A752" s="92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5.75" customHeight="1" x14ac:dyDescent="0.3">
      <c r="A753" s="92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5.75" customHeight="1" x14ac:dyDescent="0.3">
      <c r="A754" s="92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5.75" customHeight="1" x14ac:dyDescent="0.3">
      <c r="A755" s="92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5.75" customHeight="1" x14ac:dyDescent="0.3">
      <c r="A756" s="92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5.75" customHeight="1" x14ac:dyDescent="0.3">
      <c r="A757" s="92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5.75" customHeight="1" x14ac:dyDescent="0.3">
      <c r="A758" s="92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5.75" customHeight="1" x14ac:dyDescent="0.3">
      <c r="A759" s="92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5.75" customHeight="1" x14ac:dyDescent="0.3">
      <c r="A760" s="92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5.75" customHeight="1" x14ac:dyDescent="0.3">
      <c r="A761" s="92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5.75" customHeight="1" x14ac:dyDescent="0.3">
      <c r="A762" s="92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5.75" customHeight="1" x14ac:dyDescent="0.3">
      <c r="A763" s="92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5.75" customHeight="1" x14ac:dyDescent="0.3">
      <c r="A764" s="92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5.75" customHeight="1" x14ac:dyDescent="0.3">
      <c r="A765" s="92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5.75" customHeight="1" x14ac:dyDescent="0.3">
      <c r="A766" s="92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5.75" customHeight="1" x14ac:dyDescent="0.3">
      <c r="A767" s="92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5.75" customHeight="1" x14ac:dyDescent="0.3">
      <c r="A768" s="92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5.75" customHeight="1" x14ac:dyDescent="0.3">
      <c r="A769" s="92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5.75" customHeight="1" x14ac:dyDescent="0.3">
      <c r="A770" s="92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5.75" customHeight="1" x14ac:dyDescent="0.3">
      <c r="A771" s="92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5.75" customHeight="1" x14ac:dyDescent="0.3">
      <c r="A772" s="92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5.75" customHeight="1" x14ac:dyDescent="0.3">
      <c r="A773" s="92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5.75" customHeight="1" x14ac:dyDescent="0.3">
      <c r="A774" s="92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5.75" customHeight="1" x14ac:dyDescent="0.3">
      <c r="A775" s="92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5.75" customHeight="1" x14ac:dyDescent="0.3">
      <c r="A776" s="92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5.75" customHeight="1" x14ac:dyDescent="0.3">
      <c r="A777" s="92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5.75" customHeight="1" x14ac:dyDescent="0.3">
      <c r="A778" s="92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5.75" customHeight="1" x14ac:dyDescent="0.3">
      <c r="A779" s="92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5.75" customHeight="1" x14ac:dyDescent="0.3">
      <c r="A780" s="92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5.75" customHeight="1" x14ac:dyDescent="0.3">
      <c r="A781" s="92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5.75" customHeight="1" x14ac:dyDescent="0.3">
      <c r="A782" s="92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5.75" customHeight="1" x14ac:dyDescent="0.3">
      <c r="A783" s="92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5.75" customHeight="1" x14ac:dyDescent="0.3">
      <c r="A784" s="92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5.75" customHeight="1" x14ac:dyDescent="0.3">
      <c r="A785" s="92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5.75" customHeight="1" x14ac:dyDescent="0.3">
      <c r="A786" s="92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5.75" customHeight="1" x14ac:dyDescent="0.3">
      <c r="A787" s="92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5.75" customHeight="1" x14ac:dyDescent="0.3">
      <c r="A788" s="92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5.75" customHeight="1" x14ac:dyDescent="0.3">
      <c r="A789" s="92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5.75" customHeight="1" x14ac:dyDescent="0.3">
      <c r="A790" s="92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5.75" customHeight="1" x14ac:dyDescent="0.3">
      <c r="A791" s="92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5.75" customHeight="1" x14ac:dyDescent="0.3">
      <c r="A792" s="92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5.75" customHeight="1" x14ac:dyDescent="0.3">
      <c r="A793" s="92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5.75" customHeight="1" x14ac:dyDescent="0.3">
      <c r="A794" s="92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5.75" customHeight="1" x14ac:dyDescent="0.3">
      <c r="A795" s="92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5.75" customHeight="1" x14ac:dyDescent="0.3">
      <c r="A796" s="92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5.75" customHeight="1" x14ac:dyDescent="0.3">
      <c r="A797" s="92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5.75" customHeight="1" x14ac:dyDescent="0.3">
      <c r="A798" s="92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5.75" customHeight="1" x14ac:dyDescent="0.3">
      <c r="A799" s="92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5.75" customHeight="1" x14ac:dyDescent="0.3">
      <c r="A800" s="92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5.75" customHeight="1" x14ac:dyDescent="0.3">
      <c r="A801" s="92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5.75" customHeight="1" x14ac:dyDescent="0.3">
      <c r="A802" s="92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5.75" customHeight="1" x14ac:dyDescent="0.3">
      <c r="A803" s="92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5.75" customHeight="1" x14ac:dyDescent="0.3">
      <c r="A804" s="92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5.75" customHeight="1" x14ac:dyDescent="0.3">
      <c r="A805" s="92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5.75" customHeight="1" x14ac:dyDescent="0.3">
      <c r="A806" s="92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5.75" customHeight="1" x14ac:dyDescent="0.3">
      <c r="A807" s="92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5.75" customHeight="1" x14ac:dyDescent="0.3">
      <c r="A808" s="92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5.75" customHeight="1" x14ac:dyDescent="0.3">
      <c r="A809" s="92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5.75" customHeight="1" x14ac:dyDescent="0.3">
      <c r="A810" s="92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5.75" customHeight="1" x14ac:dyDescent="0.3">
      <c r="A811" s="92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5.75" customHeight="1" x14ac:dyDescent="0.3">
      <c r="A812" s="92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5.75" customHeight="1" x14ac:dyDescent="0.3">
      <c r="A813" s="92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5.75" customHeight="1" x14ac:dyDescent="0.3">
      <c r="A814" s="92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5.75" customHeight="1" x14ac:dyDescent="0.3">
      <c r="A815" s="92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5.75" customHeight="1" x14ac:dyDescent="0.3">
      <c r="A816" s="92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5.75" customHeight="1" x14ac:dyDescent="0.3">
      <c r="A817" s="92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5.75" customHeight="1" x14ac:dyDescent="0.3">
      <c r="A818" s="92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5.75" customHeight="1" x14ac:dyDescent="0.3">
      <c r="A819" s="92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5.75" customHeight="1" x14ac:dyDescent="0.3">
      <c r="A820" s="92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5.75" customHeight="1" x14ac:dyDescent="0.3">
      <c r="A821" s="92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5.75" customHeight="1" x14ac:dyDescent="0.3">
      <c r="A822" s="92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5.75" customHeight="1" x14ac:dyDescent="0.3">
      <c r="A823" s="92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5.75" customHeight="1" x14ac:dyDescent="0.3">
      <c r="A824" s="92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5.75" customHeight="1" x14ac:dyDescent="0.3">
      <c r="A825" s="92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5.75" customHeight="1" x14ac:dyDescent="0.3">
      <c r="A826" s="92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5.75" customHeight="1" x14ac:dyDescent="0.3">
      <c r="A827" s="92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5.75" customHeight="1" x14ac:dyDescent="0.3">
      <c r="A828" s="92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5.75" customHeight="1" x14ac:dyDescent="0.3">
      <c r="A829" s="92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5.75" customHeight="1" x14ac:dyDescent="0.3">
      <c r="A830" s="92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5.75" customHeight="1" x14ac:dyDescent="0.3">
      <c r="A831" s="92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5.75" customHeight="1" x14ac:dyDescent="0.3">
      <c r="A832" s="92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5.75" customHeight="1" x14ac:dyDescent="0.3">
      <c r="A833" s="92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5.75" customHeight="1" x14ac:dyDescent="0.3">
      <c r="A834" s="92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5.75" customHeight="1" x14ac:dyDescent="0.3">
      <c r="A835" s="92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5.75" customHeight="1" x14ac:dyDescent="0.3">
      <c r="A836" s="92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5.75" customHeight="1" x14ac:dyDescent="0.3">
      <c r="A837" s="92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5.75" customHeight="1" x14ac:dyDescent="0.3">
      <c r="A838" s="92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5.75" customHeight="1" x14ac:dyDescent="0.3">
      <c r="A839" s="92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5.75" customHeight="1" x14ac:dyDescent="0.3">
      <c r="A840" s="92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5.75" customHeight="1" x14ac:dyDescent="0.3">
      <c r="A841" s="92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5.75" customHeight="1" x14ac:dyDescent="0.3">
      <c r="A842" s="92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5.75" customHeight="1" x14ac:dyDescent="0.3">
      <c r="A843" s="92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5.75" customHeight="1" x14ac:dyDescent="0.3">
      <c r="A844" s="92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5.75" customHeight="1" x14ac:dyDescent="0.3">
      <c r="A845" s="92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5.75" customHeight="1" x14ac:dyDescent="0.3">
      <c r="A846" s="92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5.75" customHeight="1" x14ac:dyDescent="0.3">
      <c r="A847" s="92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5.75" customHeight="1" x14ac:dyDescent="0.3">
      <c r="A848" s="92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5.75" customHeight="1" x14ac:dyDescent="0.3">
      <c r="A849" s="92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5.75" customHeight="1" x14ac:dyDescent="0.3">
      <c r="A850" s="92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5.75" customHeight="1" x14ac:dyDescent="0.3">
      <c r="A851" s="92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5.75" customHeight="1" x14ac:dyDescent="0.3">
      <c r="A852" s="92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5.75" customHeight="1" x14ac:dyDescent="0.3">
      <c r="A853" s="92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5.75" customHeight="1" x14ac:dyDescent="0.3">
      <c r="A854" s="92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5.75" customHeight="1" x14ac:dyDescent="0.3">
      <c r="A855" s="92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5.75" customHeight="1" x14ac:dyDescent="0.3">
      <c r="A856" s="92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5.75" customHeight="1" x14ac:dyDescent="0.3">
      <c r="A857" s="92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5.75" customHeight="1" x14ac:dyDescent="0.3">
      <c r="A858" s="92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5.75" customHeight="1" x14ac:dyDescent="0.3">
      <c r="A859" s="92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5.75" customHeight="1" x14ac:dyDescent="0.3">
      <c r="A860" s="92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5.75" customHeight="1" x14ac:dyDescent="0.3">
      <c r="A861" s="92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5.75" customHeight="1" x14ac:dyDescent="0.3">
      <c r="A862" s="92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5.75" customHeight="1" x14ac:dyDescent="0.3">
      <c r="A863" s="92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5.75" customHeight="1" x14ac:dyDescent="0.3">
      <c r="A864" s="92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5.75" customHeight="1" x14ac:dyDescent="0.3">
      <c r="A865" s="92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5.75" customHeight="1" x14ac:dyDescent="0.3">
      <c r="A866" s="92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5.75" customHeight="1" x14ac:dyDescent="0.3">
      <c r="A867" s="92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5.75" customHeight="1" x14ac:dyDescent="0.3">
      <c r="A868" s="92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5.75" customHeight="1" x14ac:dyDescent="0.3">
      <c r="A869" s="92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5.75" customHeight="1" x14ac:dyDescent="0.3">
      <c r="A870" s="92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5.75" customHeight="1" x14ac:dyDescent="0.3">
      <c r="A871" s="92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5.75" customHeight="1" x14ac:dyDescent="0.3">
      <c r="A872" s="92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5.75" customHeight="1" x14ac:dyDescent="0.3">
      <c r="A873" s="92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5.75" customHeight="1" x14ac:dyDescent="0.3">
      <c r="A874" s="92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5.75" customHeight="1" x14ac:dyDescent="0.3">
      <c r="A875" s="92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5.75" customHeight="1" x14ac:dyDescent="0.3">
      <c r="A876" s="92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5.75" customHeight="1" x14ac:dyDescent="0.3">
      <c r="A877" s="92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5.75" customHeight="1" x14ac:dyDescent="0.3">
      <c r="A878" s="92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5.75" customHeight="1" x14ac:dyDescent="0.3">
      <c r="A879" s="92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5.75" customHeight="1" x14ac:dyDescent="0.3">
      <c r="A880" s="92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5.75" customHeight="1" x14ac:dyDescent="0.3">
      <c r="A881" s="92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5.75" customHeight="1" x14ac:dyDescent="0.3">
      <c r="A882" s="92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5.75" customHeight="1" x14ac:dyDescent="0.3">
      <c r="A883" s="92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5.75" customHeight="1" x14ac:dyDescent="0.3">
      <c r="A884" s="92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5.75" customHeight="1" x14ac:dyDescent="0.3">
      <c r="A885" s="92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5.75" customHeight="1" x14ac:dyDescent="0.3">
      <c r="A886" s="92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5.75" customHeight="1" x14ac:dyDescent="0.3">
      <c r="A887" s="92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5.75" customHeight="1" x14ac:dyDescent="0.3">
      <c r="A888" s="92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5.75" customHeight="1" x14ac:dyDescent="0.3">
      <c r="A889" s="92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5.75" customHeight="1" x14ac:dyDescent="0.3">
      <c r="A890" s="92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5.75" customHeight="1" x14ac:dyDescent="0.3">
      <c r="A891" s="92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5.75" customHeight="1" x14ac:dyDescent="0.3">
      <c r="A892" s="92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5.75" customHeight="1" x14ac:dyDescent="0.3">
      <c r="A893" s="92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5.75" customHeight="1" x14ac:dyDescent="0.3">
      <c r="A894" s="92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5.75" customHeight="1" x14ac:dyDescent="0.3">
      <c r="A895" s="92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5.75" customHeight="1" x14ac:dyDescent="0.3">
      <c r="A896" s="92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5.75" customHeight="1" x14ac:dyDescent="0.3">
      <c r="A897" s="92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5.75" customHeight="1" x14ac:dyDescent="0.3">
      <c r="A898" s="92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5.75" customHeight="1" x14ac:dyDescent="0.3">
      <c r="A899" s="92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5.75" customHeight="1" x14ac:dyDescent="0.3">
      <c r="A900" s="92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5.75" customHeight="1" x14ac:dyDescent="0.3">
      <c r="A901" s="92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5.75" customHeight="1" x14ac:dyDescent="0.3">
      <c r="A902" s="92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5.75" customHeight="1" x14ac:dyDescent="0.3">
      <c r="A903" s="92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5.75" customHeight="1" x14ac:dyDescent="0.3">
      <c r="A904" s="92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5.75" customHeight="1" x14ac:dyDescent="0.3">
      <c r="A905" s="92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5.75" customHeight="1" x14ac:dyDescent="0.3">
      <c r="A906" s="92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5.75" customHeight="1" x14ac:dyDescent="0.3">
      <c r="A907" s="92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5.75" customHeight="1" x14ac:dyDescent="0.3">
      <c r="A908" s="92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5.75" customHeight="1" x14ac:dyDescent="0.3">
      <c r="A909" s="92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5.75" customHeight="1" x14ac:dyDescent="0.3">
      <c r="A910" s="92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5.75" customHeight="1" x14ac:dyDescent="0.3">
      <c r="A911" s="92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5.75" customHeight="1" x14ac:dyDescent="0.3">
      <c r="A912" s="92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5.75" customHeight="1" x14ac:dyDescent="0.3">
      <c r="A913" s="92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5.75" customHeight="1" x14ac:dyDescent="0.3">
      <c r="A914" s="92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5.75" customHeight="1" x14ac:dyDescent="0.3">
      <c r="A915" s="92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5.75" customHeight="1" x14ac:dyDescent="0.3">
      <c r="A916" s="92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5.75" customHeight="1" x14ac:dyDescent="0.3">
      <c r="A917" s="92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5.75" customHeight="1" x14ac:dyDescent="0.3">
      <c r="A918" s="92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5.75" customHeight="1" x14ac:dyDescent="0.3">
      <c r="A919" s="92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5.75" customHeight="1" x14ac:dyDescent="0.3">
      <c r="A920" s="92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5.75" customHeight="1" x14ac:dyDescent="0.3">
      <c r="A921" s="92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5.75" customHeight="1" x14ac:dyDescent="0.3">
      <c r="A922" s="92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5.75" customHeight="1" x14ac:dyDescent="0.3">
      <c r="A923" s="92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5.75" customHeight="1" x14ac:dyDescent="0.3">
      <c r="A924" s="92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5.75" customHeight="1" x14ac:dyDescent="0.3">
      <c r="A925" s="92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5.75" customHeight="1" x14ac:dyDescent="0.3">
      <c r="A926" s="92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5.75" customHeight="1" x14ac:dyDescent="0.3">
      <c r="A927" s="92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5.75" customHeight="1" x14ac:dyDescent="0.3">
      <c r="A928" s="92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5.75" customHeight="1" x14ac:dyDescent="0.3">
      <c r="A929" s="92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5.75" customHeight="1" x14ac:dyDescent="0.3">
      <c r="A930" s="92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5.75" customHeight="1" x14ac:dyDescent="0.3">
      <c r="A931" s="92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5.75" customHeight="1" x14ac:dyDescent="0.3">
      <c r="A932" s="92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5.75" customHeight="1" x14ac:dyDescent="0.3">
      <c r="A933" s="92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5.75" customHeight="1" x14ac:dyDescent="0.3">
      <c r="A934" s="92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5.75" customHeight="1" x14ac:dyDescent="0.3">
      <c r="A935" s="92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5.75" customHeight="1" x14ac:dyDescent="0.3">
      <c r="A936" s="92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5.75" customHeight="1" x14ac:dyDescent="0.3">
      <c r="A937" s="92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5.75" customHeight="1" x14ac:dyDescent="0.3">
      <c r="A938" s="92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5.75" customHeight="1" x14ac:dyDescent="0.3">
      <c r="A939" s="92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5.75" customHeight="1" x14ac:dyDescent="0.3">
      <c r="A940" s="92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5.75" customHeight="1" x14ac:dyDescent="0.3">
      <c r="A941" s="92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5.75" customHeight="1" x14ac:dyDescent="0.3">
      <c r="A942" s="92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5.75" customHeight="1" x14ac:dyDescent="0.3">
      <c r="A943" s="92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5.75" customHeight="1" x14ac:dyDescent="0.3">
      <c r="A944" s="92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5.75" customHeight="1" x14ac:dyDescent="0.3">
      <c r="A945" s="92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5.75" customHeight="1" x14ac:dyDescent="0.3">
      <c r="A946" s="92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5.75" customHeight="1" x14ac:dyDescent="0.3">
      <c r="A947" s="92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5.75" customHeight="1" x14ac:dyDescent="0.3">
      <c r="A948" s="92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5.75" customHeight="1" x14ac:dyDescent="0.3">
      <c r="A949" s="92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5.75" customHeight="1" x14ac:dyDescent="0.3">
      <c r="A950" s="92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5.75" customHeight="1" x14ac:dyDescent="0.3">
      <c r="A951" s="92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5.75" customHeight="1" x14ac:dyDescent="0.3">
      <c r="A952" s="92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5.75" customHeight="1" x14ac:dyDescent="0.3">
      <c r="A953" s="92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5.75" customHeight="1" x14ac:dyDescent="0.3">
      <c r="A954" s="92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5.75" customHeight="1" x14ac:dyDescent="0.3">
      <c r="A955" s="92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5.75" customHeight="1" x14ac:dyDescent="0.3">
      <c r="A956" s="92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5.75" customHeight="1" x14ac:dyDescent="0.3">
      <c r="A957" s="92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5.75" customHeight="1" x14ac:dyDescent="0.3">
      <c r="A958" s="92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5.75" customHeight="1" x14ac:dyDescent="0.3">
      <c r="A959" s="92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5.75" customHeight="1" x14ac:dyDescent="0.3">
      <c r="A960" s="92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5.75" customHeight="1" x14ac:dyDescent="0.3">
      <c r="A961" s="92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5.75" customHeight="1" x14ac:dyDescent="0.3">
      <c r="A962" s="92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5.75" customHeight="1" x14ac:dyDescent="0.3">
      <c r="A963" s="92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5.75" customHeight="1" x14ac:dyDescent="0.3">
      <c r="A964" s="92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5.75" customHeight="1" x14ac:dyDescent="0.3">
      <c r="A965" s="92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5.75" customHeight="1" x14ac:dyDescent="0.3">
      <c r="A966" s="92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5.75" customHeight="1" x14ac:dyDescent="0.3">
      <c r="A967" s="92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5.75" customHeight="1" x14ac:dyDescent="0.3">
      <c r="A968" s="92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5.75" customHeight="1" x14ac:dyDescent="0.3">
      <c r="A969" s="92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5.75" customHeight="1" x14ac:dyDescent="0.3">
      <c r="A970" s="92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5.75" customHeight="1" x14ac:dyDescent="0.3">
      <c r="A971" s="92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5.75" customHeight="1" x14ac:dyDescent="0.3">
      <c r="A972" s="92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5.75" customHeight="1" x14ac:dyDescent="0.3">
      <c r="A973" s="92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5.75" customHeight="1" x14ac:dyDescent="0.3">
      <c r="A974" s="92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5.75" customHeight="1" x14ac:dyDescent="0.3">
      <c r="A975" s="92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5.75" customHeight="1" x14ac:dyDescent="0.3">
      <c r="A976" s="92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5.75" customHeight="1" x14ac:dyDescent="0.3">
      <c r="A977" s="92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5.75" customHeight="1" x14ac:dyDescent="0.3">
      <c r="A978" s="92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5.75" customHeight="1" x14ac:dyDescent="0.3">
      <c r="A979" s="92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5.75" customHeight="1" x14ac:dyDescent="0.3">
      <c r="A980" s="92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5.75" customHeight="1" x14ac:dyDescent="0.3">
      <c r="A981" s="92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5.75" customHeight="1" x14ac:dyDescent="0.3">
      <c r="A982" s="92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5.75" customHeight="1" x14ac:dyDescent="0.3">
      <c r="A983" s="92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5.75" customHeight="1" x14ac:dyDescent="0.3">
      <c r="A984" s="92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5.75" customHeight="1" x14ac:dyDescent="0.3">
      <c r="A985" s="92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5.75" customHeight="1" x14ac:dyDescent="0.3">
      <c r="A986" s="92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5.75" customHeight="1" x14ac:dyDescent="0.3">
      <c r="A987" s="92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5.75" customHeight="1" x14ac:dyDescent="0.3">
      <c r="A988" s="92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5.75" customHeight="1" x14ac:dyDescent="0.3">
      <c r="A989" s="92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5.75" customHeight="1" x14ac:dyDescent="0.3">
      <c r="A990" s="92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5.75" customHeight="1" x14ac:dyDescent="0.3">
      <c r="A991" s="92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5.75" customHeight="1" x14ac:dyDescent="0.3">
      <c r="A992" s="92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5.75" customHeight="1" x14ac:dyDescent="0.3">
      <c r="A993" s="92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5.75" customHeight="1" x14ac:dyDescent="0.3">
      <c r="A994" s="92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</sheetData>
  <mergeCells count="1">
    <mergeCell ref="A1:J1"/>
  </mergeCells>
  <conditionalFormatting sqref="B4:J25 B27:J32">
    <cfRule type="cellIs" dxfId="1" priority="1" operator="greaterThan">
      <formula>0</formula>
    </cfRule>
  </conditionalFormatting>
  <conditionalFormatting sqref="B4:J33">
    <cfRule type="cellIs" dxfId="0" priority="2" operator="lessThan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H8"/>
  <sheetViews>
    <sheetView workbookViewId="0"/>
  </sheetViews>
  <sheetFormatPr baseColWidth="10" defaultColWidth="14.42578125" defaultRowHeight="15" customHeight="1" x14ac:dyDescent="0.2"/>
  <cols>
    <col min="1" max="1" width="6.7109375" customWidth="1"/>
    <col min="2" max="2" width="9.140625" customWidth="1"/>
    <col min="3" max="3" width="3.7109375" customWidth="1"/>
    <col min="4" max="4" width="8" customWidth="1"/>
    <col min="5" max="5" width="14.140625" customWidth="1"/>
    <col min="6" max="6" width="10.7109375" customWidth="1"/>
  </cols>
  <sheetData>
    <row r="2" spans="1:8" x14ac:dyDescent="0.2">
      <c r="A2" s="93" t="s">
        <v>114</v>
      </c>
      <c r="B2" s="94" t="s">
        <v>115</v>
      </c>
      <c r="D2" s="5" t="s">
        <v>116</v>
      </c>
      <c r="E2" s="5" t="s">
        <v>117</v>
      </c>
      <c r="F2" s="5" t="s">
        <v>118</v>
      </c>
      <c r="G2" s="5" t="s">
        <v>104</v>
      </c>
      <c r="H2" s="5" t="s">
        <v>119</v>
      </c>
    </row>
    <row r="3" spans="1:8" x14ac:dyDescent="0.2">
      <c r="A3" s="93" t="s">
        <v>120</v>
      </c>
      <c r="B3" s="95">
        <v>2.23E-2</v>
      </c>
      <c r="D3" s="94">
        <v>1</v>
      </c>
      <c r="E3" s="96">
        <v>1500000</v>
      </c>
      <c r="F3" s="97">
        <f t="shared" ref="F3:F8" si="0">E3*$B$3</f>
        <v>33450</v>
      </c>
      <c r="G3" s="97">
        <f t="shared" ref="G3:G8" si="1">$B$4-F3</f>
        <v>236421</v>
      </c>
      <c r="H3" s="97">
        <f t="shared" ref="H3:H8" si="2">E3-G3</f>
        <v>1263579</v>
      </c>
    </row>
    <row r="4" spans="1:8" x14ac:dyDescent="0.2">
      <c r="A4" s="93" t="s">
        <v>121</v>
      </c>
      <c r="B4" s="98">
        <v>269871</v>
      </c>
      <c r="D4" s="94">
        <v>2</v>
      </c>
      <c r="E4" s="97">
        <f t="shared" ref="E4:E8" si="3">H3</f>
        <v>1263579</v>
      </c>
      <c r="F4" s="97">
        <f t="shared" si="0"/>
        <v>28177.811700000002</v>
      </c>
      <c r="G4" s="97">
        <f t="shared" si="1"/>
        <v>241693.18830000001</v>
      </c>
      <c r="H4" s="97">
        <f t="shared" si="2"/>
        <v>1021885.8117</v>
      </c>
    </row>
    <row r="5" spans="1:8" x14ac:dyDescent="0.2">
      <c r="D5" s="94">
        <v>3</v>
      </c>
      <c r="E5" s="97">
        <f t="shared" si="3"/>
        <v>1021885.8117</v>
      </c>
      <c r="F5" s="97">
        <f t="shared" si="0"/>
        <v>22788.05360091</v>
      </c>
      <c r="G5" s="97">
        <f t="shared" si="1"/>
        <v>247082.94639909</v>
      </c>
      <c r="H5" s="97">
        <f t="shared" si="2"/>
        <v>774802.86530090997</v>
      </c>
    </row>
    <row r="6" spans="1:8" x14ac:dyDescent="0.2">
      <c r="D6" s="94">
        <v>4</v>
      </c>
      <c r="E6" s="97">
        <f t="shared" si="3"/>
        <v>774802.86530090997</v>
      </c>
      <c r="F6" s="97">
        <f t="shared" si="0"/>
        <v>17278.103896210294</v>
      </c>
      <c r="G6" s="97">
        <f t="shared" si="1"/>
        <v>252592.89610378971</v>
      </c>
      <c r="H6" s="97">
        <f t="shared" si="2"/>
        <v>522209.96919712028</v>
      </c>
    </row>
    <row r="7" spans="1:8" x14ac:dyDescent="0.2">
      <c r="D7" s="94">
        <v>5</v>
      </c>
      <c r="E7" s="97">
        <f t="shared" si="3"/>
        <v>522209.96919712028</v>
      </c>
      <c r="F7" s="97">
        <f t="shared" si="0"/>
        <v>11645.282313095782</v>
      </c>
      <c r="G7" s="97">
        <f t="shared" si="1"/>
        <v>258225.71768690422</v>
      </c>
      <c r="H7" s="97">
        <f t="shared" si="2"/>
        <v>263984.25151021604</v>
      </c>
    </row>
    <row r="8" spans="1:8" x14ac:dyDescent="0.2">
      <c r="D8" s="94">
        <v>6</v>
      </c>
      <c r="E8" s="97">
        <f t="shared" si="3"/>
        <v>263984.25151021604</v>
      </c>
      <c r="F8" s="97">
        <f t="shared" si="0"/>
        <v>5886.8488086778179</v>
      </c>
      <c r="G8" s="97">
        <f t="shared" si="1"/>
        <v>263984.15119132219</v>
      </c>
      <c r="H8" s="97">
        <f t="shared" si="2"/>
        <v>0.10031889384845272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E. Costos</vt:lpstr>
      <vt:lpstr>Ingresos</vt:lpstr>
      <vt:lpstr>Flujo de caja Trimestre</vt:lpstr>
      <vt:lpstr>Amortizaciones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</cp:lastModifiedBy>
  <dcterms:modified xsi:type="dcterms:W3CDTF">2021-07-01T00:44:06Z</dcterms:modified>
</cp:coreProperties>
</file>