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35" yWindow="225" windowWidth="28965" windowHeight="17265" tabRatio="500" activeTab="2"/>
  </bookViews>
  <sheets>
    <sheet name="Parametres" sheetId="6" r:id="rId1"/>
    <sheet name="couche interne" sheetId="3" r:id="rId2"/>
    <sheet name="couche externe" sheetId="5" r:id="rId3"/>
    <sheet name="Graphes" sheetId="4" r:id="rId4"/>
    <sheet name="ROXIE DATA" sheetId="2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2" l="1"/>
  <c r="D33" i="3"/>
  <c r="C61" i="2"/>
  <c r="L31" i="3"/>
  <c r="F36" i="3"/>
  <c r="D5" i="3"/>
  <c r="D6" i="3"/>
  <c r="H6" i="3"/>
  <c r="I6" i="3"/>
  <c r="J6" i="3"/>
  <c r="D7" i="3"/>
  <c r="H7" i="3"/>
  <c r="I7" i="3"/>
  <c r="J7" i="3"/>
  <c r="D8" i="3"/>
  <c r="H8" i="3"/>
  <c r="I8" i="3"/>
  <c r="J8" i="3"/>
  <c r="D9" i="3"/>
  <c r="H9" i="3"/>
  <c r="I9" i="3"/>
  <c r="J9" i="3"/>
  <c r="D10" i="3"/>
  <c r="H10" i="3"/>
  <c r="I10" i="3"/>
  <c r="J10" i="3"/>
  <c r="D11" i="3"/>
  <c r="H11" i="3"/>
  <c r="I11" i="3"/>
  <c r="J11" i="3"/>
  <c r="D12" i="3"/>
  <c r="H12" i="3"/>
  <c r="I12" i="3"/>
  <c r="J12" i="3"/>
  <c r="D13" i="3"/>
  <c r="H13" i="3"/>
  <c r="I13" i="3"/>
  <c r="J13" i="3"/>
  <c r="D14" i="3"/>
  <c r="H14" i="3"/>
  <c r="I14" i="3"/>
  <c r="J14" i="3"/>
  <c r="D15" i="3"/>
  <c r="H15" i="3"/>
  <c r="I15" i="3"/>
  <c r="J15" i="3"/>
  <c r="D16" i="3"/>
  <c r="H16" i="3"/>
  <c r="I16" i="3"/>
  <c r="J16" i="3"/>
  <c r="D17" i="3"/>
  <c r="H17" i="3"/>
  <c r="I17" i="3"/>
  <c r="J17" i="3"/>
  <c r="D18" i="3"/>
  <c r="H18" i="3"/>
  <c r="I18" i="3"/>
  <c r="J18" i="3"/>
  <c r="D19" i="3"/>
  <c r="H19" i="3"/>
  <c r="I19" i="3"/>
  <c r="J19" i="3"/>
  <c r="D20" i="3"/>
  <c r="H20" i="3"/>
  <c r="I20" i="3"/>
  <c r="J20" i="3"/>
  <c r="D21" i="3"/>
  <c r="H21" i="3"/>
  <c r="I21" i="3"/>
  <c r="J21" i="3"/>
  <c r="D22" i="3"/>
  <c r="H22" i="3"/>
  <c r="I22" i="3"/>
  <c r="J22" i="3"/>
  <c r="D23" i="3"/>
  <c r="H23" i="3"/>
  <c r="I23" i="3"/>
  <c r="J23" i="3"/>
  <c r="D24" i="3"/>
  <c r="H24" i="3"/>
  <c r="I24" i="3"/>
  <c r="J24" i="3"/>
  <c r="D25" i="3"/>
  <c r="H25" i="3"/>
  <c r="I25" i="3"/>
  <c r="J25" i="3"/>
  <c r="D26" i="3"/>
  <c r="H26" i="3"/>
  <c r="I26" i="3"/>
  <c r="J26" i="3"/>
  <c r="D27" i="3"/>
  <c r="H27" i="3"/>
  <c r="I27" i="3"/>
  <c r="J27" i="3"/>
  <c r="D28" i="3"/>
  <c r="H28" i="3"/>
  <c r="I28" i="3"/>
  <c r="J28" i="3"/>
  <c r="D29" i="3"/>
  <c r="H29" i="3"/>
  <c r="I29" i="3"/>
  <c r="J29" i="3"/>
  <c r="D30" i="3"/>
  <c r="H30" i="3"/>
  <c r="I30" i="3"/>
  <c r="J30" i="3"/>
  <c r="D31" i="3"/>
  <c r="H31" i="3"/>
  <c r="I31" i="3"/>
  <c r="J31" i="3"/>
  <c r="D32" i="3"/>
  <c r="H32" i="3"/>
  <c r="I32" i="3"/>
  <c r="J32" i="3"/>
  <c r="H33" i="3"/>
  <c r="I33" i="3"/>
  <c r="J33" i="3"/>
  <c r="J34" i="3"/>
  <c r="L5" i="3"/>
  <c r="L6" i="3"/>
  <c r="P6" i="3"/>
  <c r="Q6" i="3"/>
  <c r="R6" i="3"/>
  <c r="L7" i="3"/>
  <c r="P7" i="3"/>
  <c r="Q7" i="3"/>
  <c r="R7" i="3"/>
  <c r="L8" i="3"/>
  <c r="P8" i="3"/>
  <c r="Q8" i="3"/>
  <c r="R8" i="3"/>
  <c r="L9" i="3"/>
  <c r="P9" i="3"/>
  <c r="Q9" i="3"/>
  <c r="R9" i="3"/>
  <c r="L10" i="3"/>
  <c r="P10" i="3"/>
  <c r="Q10" i="3"/>
  <c r="R10" i="3"/>
  <c r="L11" i="3"/>
  <c r="P11" i="3"/>
  <c r="Q11" i="3"/>
  <c r="R11" i="3"/>
  <c r="L12" i="3"/>
  <c r="P12" i="3"/>
  <c r="Q12" i="3"/>
  <c r="R12" i="3"/>
  <c r="L13" i="3"/>
  <c r="P13" i="3"/>
  <c r="Q13" i="3"/>
  <c r="R13" i="3"/>
  <c r="L14" i="3"/>
  <c r="P14" i="3"/>
  <c r="Q14" i="3"/>
  <c r="R14" i="3"/>
  <c r="L15" i="3"/>
  <c r="P15" i="3"/>
  <c r="Q15" i="3"/>
  <c r="R15" i="3"/>
  <c r="L16" i="3"/>
  <c r="P16" i="3"/>
  <c r="Q16" i="3"/>
  <c r="R16" i="3"/>
  <c r="L17" i="3"/>
  <c r="P17" i="3"/>
  <c r="Q17" i="3"/>
  <c r="R17" i="3"/>
  <c r="L18" i="3"/>
  <c r="P18" i="3"/>
  <c r="Q18" i="3"/>
  <c r="R18" i="3"/>
  <c r="L19" i="3"/>
  <c r="P19" i="3"/>
  <c r="Q19" i="3"/>
  <c r="R19" i="3"/>
  <c r="L20" i="3"/>
  <c r="P20" i="3"/>
  <c r="Q20" i="3"/>
  <c r="R20" i="3"/>
  <c r="L21" i="3"/>
  <c r="P21" i="3"/>
  <c r="Q21" i="3"/>
  <c r="R21" i="3"/>
  <c r="L22" i="3"/>
  <c r="P22" i="3"/>
  <c r="Q22" i="3"/>
  <c r="R22" i="3"/>
  <c r="L23" i="3"/>
  <c r="P23" i="3"/>
  <c r="Q23" i="3"/>
  <c r="R23" i="3"/>
  <c r="L24" i="3"/>
  <c r="P24" i="3"/>
  <c r="Q24" i="3"/>
  <c r="R24" i="3"/>
  <c r="L25" i="3"/>
  <c r="P25" i="3"/>
  <c r="Q25" i="3"/>
  <c r="R25" i="3"/>
  <c r="L26" i="3"/>
  <c r="P26" i="3"/>
  <c r="Q26" i="3"/>
  <c r="R26" i="3"/>
  <c r="L27" i="3"/>
  <c r="P27" i="3"/>
  <c r="Q27" i="3"/>
  <c r="R27" i="3"/>
  <c r="L28" i="3"/>
  <c r="P28" i="3"/>
  <c r="Q28" i="3"/>
  <c r="R28" i="3"/>
  <c r="L29" i="3"/>
  <c r="P29" i="3"/>
  <c r="Q29" i="3"/>
  <c r="R29" i="3"/>
  <c r="L30" i="3"/>
  <c r="P30" i="3"/>
  <c r="Q30" i="3"/>
  <c r="R30" i="3"/>
  <c r="P31" i="3"/>
  <c r="Q31" i="3"/>
  <c r="R31" i="3"/>
  <c r="R34" i="3"/>
  <c r="G36" i="3"/>
  <c r="I36" i="3"/>
  <c r="I38" i="5"/>
  <c r="D37" i="5"/>
  <c r="D38" i="5"/>
  <c r="H38" i="5"/>
  <c r="J38" i="5"/>
  <c r="I39" i="5"/>
  <c r="D39" i="5"/>
  <c r="H39" i="5"/>
  <c r="J39" i="5"/>
  <c r="I40" i="5"/>
  <c r="D40" i="5"/>
  <c r="H40" i="5"/>
  <c r="J40" i="5"/>
  <c r="I41" i="5"/>
  <c r="D41" i="5"/>
  <c r="H41" i="5"/>
  <c r="J41" i="5"/>
  <c r="I42" i="5"/>
  <c r="D42" i="5"/>
  <c r="H42" i="5"/>
  <c r="J42" i="5"/>
  <c r="I43" i="5"/>
  <c r="C107" i="2"/>
  <c r="D43" i="5"/>
  <c r="H43" i="5"/>
  <c r="J43" i="5"/>
  <c r="D6" i="5"/>
  <c r="D5" i="5"/>
  <c r="H6" i="5"/>
  <c r="I6" i="5"/>
  <c r="J6" i="5"/>
  <c r="D7" i="5"/>
  <c r="H7" i="5"/>
  <c r="I7" i="5"/>
  <c r="J7" i="5"/>
  <c r="D8" i="5"/>
  <c r="H8" i="5"/>
  <c r="I8" i="5"/>
  <c r="J8" i="5"/>
  <c r="D9" i="5"/>
  <c r="H9" i="5"/>
  <c r="I9" i="5"/>
  <c r="J9" i="5"/>
  <c r="D10" i="5"/>
  <c r="H10" i="5"/>
  <c r="I10" i="5"/>
  <c r="J10" i="5"/>
  <c r="D11" i="5"/>
  <c r="H11" i="5"/>
  <c r="I11" i="5"/>
  <c r="J11" i="5"/>
  <c r="D12" i="5"/>
  <c r="H12" i="5"/>
  <c r="I12" i="5"/>
  <c r="J12" i="5"/>
  <c r="D13" i="5"/>
  <c r="H13" i="5"/>
  <c r="I13" i="5"/>
  <c r="J13" i="5"/>
  <c r="D14" i="5"/>
  <c r="H14" i="5"/>
  <c r="I14" i="5"/>
  <c r="J14" i="5"/>
  <c r="D15" i="5"/>
  <c r="H15" i="5"/>
  <c r="I15" i="5"/>
  <c r="J15" i="5"/>
  <c r="D16" i="5"/>
  <c r="H16" i="5"/>
  <c r="I16" i="5"/>
  <c r="J16" i="5"/>
  <c r="D17" i="5"/>
  <c r="H17" i="5"/>
  <c r="I17" i="5"/>
  <c r="J17" i="5"/>
  <c r="D18" i="5"/>
  <c r="H18" i="5"/>
  <c r="I18" i="5"/>
  <c r="J18" i="5"/>
  <c r="D19" i="5"/>
  <c r="H19" i="5"/>
  <c r="I19" i="5"/>
  <c r="J19" i="5"/>
  <c r="D20" i="5"/>
  <c r="H20" i="5"/>
  <c r="I20" i="5"/>
  <c r="J20" i="5"/>
  <c r="D21" i="5"/>
  <c r="H21" i="5"/>
  <c r="I21" i="5"/>
  <c r="J21" i="5"/>
  <c r="D22" i="5"/>
  <c r="H22" i="5"/>
  <c r="I22" i="5"/>
  <c r="J22" i="5"/>
  <c r="D23" i="5"/>
  <c r="H23" i="5"/>
  <c r="I23" i="5"/>
  <c r="J23" i="5"/>
  <c r="D24" i="5"/>
  <c r="H24" i="5"/>
  <c r="I24" i="5"/>
  <c r="J24" i="5"/>
  <c r="D25" i="5"/>
  <c r="H25" i="5"/>
  <c r="I25" i="5"/>
  <c r="J25" i="5"/>
  <c r="D26" i="5"/>
  <c r="H26" i="5"/>
  <c r="I26" i="5"/>
  <c r="J26" i="5"/>
  <c r="D27" i="5"/>
  <c r="H27" i="5"/>
  <c r="I27" i="5"/>
  <c r="J27" i="5"/>
  <c r="D28" i="5"/>
  <c r="H28" i="5"/>
  <c r="I28" i="5"/>
  <c r="J28" i="5"/>
  <c r="D29" i="5"/>
  <c r="H29" i="5"/>
  <c r="I29" i="5"/>
  <c r="J29" i="5"/>
  <c r="D30" i="5"/>
  <c r="H30" i="5"/>
  <c r="I30" i="5"/>
  <c r="J30" i="5"/>
  <c r="D31" i="5"/>
  <c r="H31" i="5"/>
  <c r="I31" i="5"/>
  <c r="J31" i="5"/>
  <c r="D32" i="5"/>
  <c r="H32" i="5"/>
  <c r="I32" i="5"/>
  <c r="J32" i="5"/>
  <c r="D33" i="5"/>
  <c r="H33" i="5"/>
  <c r="I33" i="5"/>
  <c r="J33" i="5"/>
  <c r="D34" i="5"/>
  <c r="H34" i="5"/>
  <c r="I34" i="5"/>
  <c r="J34" i="5"/>
  <c r="D35" i="5"/>
  <c r="H35" i="5"/>
  <c r="I35" i="5"/>
  <c r="J35" i="5"/>
  <c r="D36" i="5"/>
  <c r="H36" i="5"/>
  <c r="I36" i="5"/>
  <c r="J36" i="5"/>
  <c r="H37" i="5"/>
  <c r="I37" i="5"/>
  <c r="J37" i="5"/>
  <c r="J44" i="5"/>
  <c r="Q36" i="5"/>
  <c r="L35" i="5"/>
  <c r="L36" i="5"/>
  <c r="P36" i="5"/>
  <c r="R36" i="5"/>
  <c r="Q37" i="5"/>
  <c r="L37" i="5"/>
  <c r="P37" i="5"/>
  <c r="R37" i="5"/>
  <c r="Q38" i="5"/>
  <c r="L38" i="5"/>
  <c r="P38" i="5"/>
  <c r="R38" i="5"/>
  <c r="Q39" i="5"/>
  <c r="L39" i="5"/>
  <c r="P39" i="5"/>
  <c r="R39" i="5"/>
  <c r="Q40" i="5"/>
  <c r="L40" i="5"/>
  <c r="P40" i="5"/>
  <c r="R40" i="5"/>
  <c r="Q41" i="5"/>
  <c r="C149" i="2"/>
  <c r="L41" i="5"/>
  <c r="P41" i="5"/>
  <c r="R41" i="5"/>
  <c r="L6" i="5"/>
  <c r="L5" i="5"/>
  <c r="P6" i="5"/>
  <c r="Q6" i="5"/>
  <c r="R6" i="5"/>
  <c r="L7" i="5"/>
  <c r="P7" i="5"/>
  <c r="Q7" i="5"/>
  <c r="R7" i="5"/>
  <c r="L8" i="5"/>
  <c r="P8" i="5"/>
  <c r="Q8" i="5"/>
  <c r="R8" i="5"/>
  <c r="L9" i="5"/>
  <c r="P9" i="5"/>
  <c r="Q9" i="5"/>
  <c r="R9" i="5"/>
  <c r="L10" i="5"/>
  <c r="P10" i="5"/>
  <c r="Q10" i="5"/>
  <c r="R10" i="5"/>
  <c r="L11" i="5"/>
  <c r="P11" i="5"/>
  <c r="Q11" i="5"/>
  <c r="R11" i="5"/>
  <c r="L12" i="5"/>
  <c r="P12" i="5"/>
  <c r="Q12" i="5"/>
  <c r="R12" i="5"/>
  <c r="L13" i="5"/>
  <c r="P13" i="5"/>
  <c r="Q13" i="5"/>
  <c r="R13" i="5"/>
  <c r="L14" i="5"/>
  <c r="P14" i="5"/>
  <c r="Q14" i="5"/>
  <c r="R14" i="5"/>
  <c r="L15" i="5"/>
  <c r="P15" i="5"/>
  <c r="Q15" i="5"/>
  <c r="R15" i="5"/>
  <c r="L16" i="5"/>
  <c r="P16" i="5"/>
  <c r="Q16" i="5"/>
  <c r="R16" i="5"/>
  <c r="L17" i="5"/>
  <c r="P17" i="5"/>
  <c r="Q17" i="5"/>
  <c r="R17" i="5"/>
  <c r="L18" i="5"/>
  <c r="P18" i="5"/>
  <c r="Q18" i="5"/>
  <c r="R18" i="5"/>
  <c r="L19" i="5"/>
  <c r="P19" i="5"/>
  <c r="Q19" i="5"/>
  <c r="R19" i="5"/>
  <c r="L20" i="5"/>
  <c r="P20" i="5"/>
  <c r="Q20" i="5"/>
  <c r="R20" i="5"/>
  <c r="L21" i="5"/>
  <c r="P21" i="5"/>
  <c r="Q21" i="5"/>
  <c r="R21" i="5"/>
  <c r="L22" i="5"/>
  <c r="P22" i="5"/>
  <c r="Q22" i="5"/>
  <c r="R22" i="5"/>
  <c r="L23" i="5"/>
  <c r="P23" i="5"/>
  <c r="Q23" i="5"/>
  <c r="R23" i="5"/>
  <c r="L24" i="5"/>
  <c r="P24" i="5"/>
  <c r="Q24" i="5"/>
  <c r="R24" i="5"/>
  <c r="L25" i="5"/>
  <c r="P25" i="5"/>
  <c r="Q25" i="5"/>
  <c r="R25" i="5"/>
  <c r="L26" i="5"/>
  <c r="P26" i="5"/>
  <c r="Q26" i="5"/>
  <c r="R26" i="5"/>
  <c r="L27" i="5"/>
  <c r="P27" i="5"/>
  <c r="Q27" i="5"/>
  <c r="R27" i="5"/>
  <c r="L28" i="5"/>
  <c r="P28" i="5"/>
  <c r="Q28" i="5"/>
  <c r="R28" i="5"/>
  <c r="L29" i="5"/>
  <c r="P29" i="5"/>
  <c r="Q29" i="5"/>
  <c r="R29" i="5"/>
  <c r="L30" i="5"/>
  <c r="P30" i="5"/>
  <c r="Q30" i="5"/>
  <c r="R30" i="5"/>
  <c r="L31" i="5"/>
  <c r="P31" i="5"/>
  <c r="Q31" i="5"/>
  <c r="R31" i="5"/>
  <c r="L32" i="5"/>
  <c r="P32" i="5"/>
  <c r="Q32" i="5"/>
  <c r="R32" i="5"/>
  <c r="L33" i="5"/>
  <c r="P33" i="5"/>
  <c r="Q33" i="5"/>
  <c r="R33" i="5"/>
  <c r="L34" i="5"/>
  <c r="P34" i="5"/>
  <c r="Q34" i="5"/>
  <c r="R34" i="5"/>
  <c r="P35" i="5"/>
  <c r="Q35" i="5"/>
  <c r="R35" i="5"/>
  <c r="R44" i="5"/>
  <c r="F46" i="5"/>
  <c r="G46" i="5"/>
  <c r="I46" i="5"/>
  <c r="F15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70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3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</calcChain>
</file>

<file path=xl/sharedStrings.xml><?xml version="1.0" encoding="utf-8"?>
<sst xmlns="http://schemas.openxmlformats.org/spreadsheetml/2006/main" count="411" uniqueCount="154">
  <si>
    <t>KEY</t>
  </si>
  <si>
    <t>TURN 1</t>
  </si>
  <si>
    <t>TURN 2</t>
  </si>
  <si>
    <t>SPACER 3</t>
  </si>
  <si>
    <t>TURN3</t>
  </si>
  <si>
    <t>TURN4</t>
  </si>
  <si>
    <t>TURN5</t>
  </si>
  <si>
    <t>SPACER2</t>
  </si>
  <si>
    <t>TURN6</t>
  </si>
  <si>
    <t>TURN7</t>
  </si>
  <si>
    <t>TURN8</t>
  </si>
  <si>
    <t>TURN9</t>
  </si>
  <si>
    <t>TURN10</t>
  </si>
  <si>
    <t>TURN11</t>
  </si>
  <si>
    <t>TURN12</t>
  </si>
  <si>
    <t>TURN13</t>
  </si>
  <si>
    <t>SPACER1</t>
  </si>
  <si>
    <t>TURN14</t>
  </si>
  <si>
    <t>TURN15</t>
  </si>
  <si>
    <t>TURN16</t>
  </si>
  <si>
    <t>TURN17</t>
  </si>
  <si>
    <t>TURN18</t>
  </si>
  <si>
    <t>TURN19</t>
  </si>
  <si>
    <t>TURN20</t>
  </si>
  <si>
    <t>TURN21</t>
  </si>
  <si>
    <t>TURN22</t>
  </si>
  <si>
    <t>SADDLE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</si>
  <si>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</si>
  <si>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</si>
  <si>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</si>
  <si>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</si>
  <si>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</si>
  <si>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</si>
  <si>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</si>
  <si>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</si>
  <si>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</si>
  <si>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</si>
  <si>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</si>
  <si>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</si>
  <si>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</si>
  <si>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</si>
  <si>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</si>
  <si>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</si>
  <si>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TURN23</t>
  </si>
  <si>
    <t>TURN24</t>
  </si>
  <si>
    <t>TURN25</t>
  </si>
  <si>
    <t>TURN26</t>
  </si>
  <si>
    <t>TURN27</t>
  </si>
  <si>
    <t>TURN28</t>
  </si>
  <si>
    <t>TURN29</t>
  </si>
  <si>
    <t>TURN30</t>
  </si>
  <si>
    <t>TURN31</t>
  </si>
  <si>
    <t>TURN32</t>
  </si>
  <si>
    <t>TURN33</t>
  </si>
  <si>
    <t>TURN34</t>
  </si>
  <si>
    <t>OL</t>
  </si>
  <si>
    <t>TURN2</t>
  </si>
  <si>
    <t>design</t>
  </si>
  <si>
    <t>(ROXIE ref.)</t>
  </si>
  <si>
    <t>TURN1</t>
  </si>
  <si>
    <t>C3LI-6</t>
  </si>
  <si>
    <t>C3LI-5</t>
  </si>
  <si>
    <t>C3LI-4</t>
  </si>
  <si>
    <t>C3LI-3</t>
  </si>
  <si>
    <t>C3LI-2</t>
  </si>
  <si>
    <t>C3LI-1</t>
  </si>
  <si>
    <t>C3LI-S</t>
  </si>
  <si>
    <t>C3LI-K</t>
  </si>
  <si>
    <t>delta/turn</t>
  </si>
  <si>
    <t>0 = spacer</t>
  </si>
  <si>
    <t>C3RI-K</t>
  </si>
  <si>
    <t>C3RI-3</t>
  </si>
  <si>
    <t>C3RI-2</t>
  </si>
  <si>
    <t>C3RI-1</t>
  </si>
  <si>
    <t>C3LO-1</t>
  </si>
  <si>
    <t>C3LO-K</t>
  </si>
  <si>
    <t>C3LO-3</t>
  </si>
  <si>
    <t>C3LO-2</t>
  </si>
  <si>
    <t>C3LO-S</t>
  </si>
  <si>
    <t>C3RO-K</t>
  </si>
  <si>
    <t>C3RO-1</t>
  </si>
  <si>
    <t>C3RO-S</t>
  </si>
  <si>
    <t>C3RI-S</t>
  </si>
  <si>
    <t>COIL-IL_LE</t>
  </si>
  <si>
    <t>COIL IL RE</t>
  </si>
  <si>
    <t>COIL OL_LE</t>
  </si>
  <si>
    <t>erreur</t>
  </si>
  <si>
    <t>theorique</t>
  </si>
  <si>
    <t>mesuré</t>
  </si>
  <si>
    <t>cote d'encombrement du cable</t>
  </si>
  <si>
    <t>réel</t>
  </si>
  <si>
    <t>SPACER</t>
  </si>
  <si>
    <t>cumulé (positif : bobine trop courte , négatif: bobine trop longue)</t>
  </si>
  <si>
    <t>cumulé:</t>
  </si>
  <si>
    <t>COUCHE INTERNE - COTE CONNEXIONS (IL-LE / CS-CC)</t>
  </si>
  <si>
    <t>COUCHE INTERNE - COTE OPPOSE AUX CONNEXIONS (IL-RE / NCS-COC)</t>
  </si>
  <si>
    <t>COUCHE EXTERNE - COTE CONNEXIONS (IL-LE / CS-CC)</t>
  </si>
  <si>
    <t>COUCHE EXTERNE - COTE OPPOSE AUX CONNEXIONS (IL-RE / NCS-COC)</t>
  </si>
  <si>
    <t>corrigé cumulé en cours</t>
  </si>
  <si>
    <t>L tot bobine:</t>
  </si>
  <si>
    <t>Paramètres de bobinage:</t>
  </si>
  <si>
    <t xml:space="preserve">Version bobine: </t>
  </si>
  <si>
    <t>CERNv3</t>
  </si>
  <si>
    <t>CERNv8</t>
  </si>
  <si>
    <t>Version espaceurs:</t>
  </si>
  <si>
    <t>Calage des poles</t>
  </si>
  <si>
    <t>2 x 1.5 mm</t>
  </si>
  <si>
    <t>L tot poles</t>
  </si>
  <si>
    <t>1465 mm</t>
  </si>
  <si>
    <t>c.f LHCMBHST00003 vA</t>
  </si>
  <si>
    <t>L tot bobine</t>
  </si>
  <si>
    <t>1822.97 mm</t>
  </si>
  <si>
    <t>c.f LHCMBHST00002 vA</t>
  </si>
  <si>
    <t>Ltot mandrin</t>
  </si>
  <si>
    <t>2082.8 mm</t>
  </si>
  <si>
    <t>théorique</t>
  </si>
  <si>
    <t>CC</t>
  </si>
  <si>
    <t>COC</t>
  </si>
  <si>
    <t>Distance clé &lt;-&gt; extrémité du mandrin (~228.9 mm)</t>
  </si>
  <si>
    <t>Distance clé &lt;-&gt; extrémité du mandrin (~282.8 mm)</t>
  </si>
  <si>
    <t>Distance clé &lt;-&gt; extrémité du mandrin (225 mm)</t>
  </si>
  <si>
    <t>Distance clé &lt;-&gt; extrémité du mandrin (294.5 mm)</t>
  </si>
  <si>
    <t>Identifiant Bobine</t>
  </si>
  <si>
    <t>005</t>
  </si>
  <si>
    <t>LHCMBHSP003___</t>
  </si>
  <si>
    <t>tension</t>
  </si>
  <si>
    <t>ep cable</t>
  </si>
  <si>
    <t>CF,JM,SM</t>
  </si>
  <si>
    <r>
      <t xml:space="preserve">coil </t>
    </r>
    <r>
      <rPr>
        <i/>
        <sz val="10"/>
        <color theme="1"/>
        <rFont val="Calibri"/>
        <family val="2"/>
        <scheme val="minor"/>
      </rPr>
      <t># 01 _</t>
    </r>
    <r>
      <rPr>
        <sz val="10"/>
        <color theme="1"/>
        <rFont val="Calibri"/>
        <family val="2"/>
        <scheme val="minor"/>
      </rPr>
      <t>108-127</t>
    </r>
  </si>
  <si>
    <t>Pour le turn 13 CC,nous n'avons pas utilisè l'outil de blocage pendant le bobinage</t>
  </si>
  <si>
    <t>Cable instable.Pas de pop strand mais des deformations locale au niveau des tetes.</t>
  </si>
  <si>
    <t>29.05.2013`04.06.2013(inner)</t>
  </si>
  <si>
    <t>102.23 apres curing</t>
  </si>
  <si>
    <t>160.92 apres curing</t>
  </si>
  <si>
    <t>1820 mesure apres curing</t>
  </si>
  <si>
    <t>cable "bombè",strand legerement sortie dans virage externe</t>
  </si>
  <si>
    <t>20 kg</t>
  </si>
  <si>
    <t>25 kg</t>
  </si>
  <si>
    <t>Ouverture fibre/mica ,suppression du pop strand,re_isolation avec fibre TISTEC</t>
  </si>
  <si>
    <t>A partir du tour 17 CC et COC,virage fait avec binder sur fibre.</t>
  </si>
  <si>
    <t>10 kg</t>
  </si>
  <si>
    <t>Tour 15,modification methode de bobinage (vu avec Carlos/Jacky)</t>
  </si>
  <si>
    <t>Inclinaison retardè pour eviter le glissement du cable</t>
  </si>
  <si>
    <r>
      <rPr>
        <b/>
        <sz val="10"/>
        <color rgb="FFFF0000"/>
        <rFont val="Calibri"/>
        <family val="2"/>
        <scheme val="minor"/>
      </rPr>
      <t xml:space="preserve">Tour 17 </t>
    </r>
    <r>
      <rPr>
        <sz val="10"/>
        <color theme="1"/>
        <rFont val="Calibri"/>
        <scheme val="minor"/>
      </rPr>
      <t>pop strand dans l'axe longitudinal de la bobine cote CC.(A)</t>
    </r>
  </si>
  <si>
    <t>Tour 27 on a pas utilisè l'outil de butè CC et COC</t>
  </si>
  <si>
    <t>1834 mesure apres curing</t>
  </si>
  <si>
    <t>PAS de court circuit apres curing</t>
  </si>
  <si>
    <t>Espaceurs 2 et 3 coté CC en court circuit a la fin du bobinage</t>
  </si>
  <si>
    <t>94.64 apres curing</t>
  </si>
  <si>
    <t>153.88 apres curing</t>
  </si>
  <si>
    <t>Quantite binder sur partie droite : 48 grs</t>
  </si>
  <si>
    <t>Quantite binder sur tete : 54 grs</t>
  </si>
  <si>
    <t>Quantite binder sur partie droite : 58 grs</t>
  </si>
  <si>
    <t>Quantite binder sur tete : 52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</si>
</sst>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9C0006"/>
      <name val="Calibri"/>
      <scheme val="minor"/>
    </font>
    <font>
      <sz val="10"/>
      <color theme="1"/>
      <name val="Calibri"/>
      <scheme val="minor"/>
    </font>
    <font>
      <sz val="12"/>
      <color rgb="FF006100"/>
      <name val="Calibri"/>
      <family val="2"/>
      <scheme val="minor"/>
    </font>
    <font>
      <sz val="10"/>
      <color rgb="FF006100"/>
      <name val="Calibri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5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9C000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17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6" borderId="27" applyNumberFormat="0" applyFont="0" applyAlignment="0" applyProtection="0"/>
  </cellStyleXfs>
  <cellXfs count="132">
    <xf numFmtId="0" fontId="0" fillId="0" borderId="0" xfId="0"/>
    <xf numFmtId="0" fontId="6" fillId="0" borderId="0" xfId="0" applyFont="1" applyFill="1"/>
    <xf numFmtId="0" fontId="8" fillId="0" borderId="0" xfId="16" applyFont="1" applyFill="1" applyBorder="1"/>
    <xf numFmtId="0" fontId="8" fillId="0" borderId="7" xfId="16" applyFont="1" applyFill="1" applyBorder="1"/>
    <xf numFmtId="0" fontId="8" fillId="0" borderId="7" xfId="16" applyFont="1" applyFill="1" applyBorder="1" applyAlignment="1">
      <alignment horizontal="center"/>
    </xf>
    <xf numFmtId="0" fontId="7" fillId="0" borderId="0" xfId="16" applyFill="1" applyBorder="1"/>
    <xf numFmtId="0" fontId="5" fillId="0" borderId="0" xfId="1" applyFont="1" applyFill="1" applyBorder="1"/>
    <xf numFmtId="0" fontId="7" fillId="3" borderId="3" xfId="16" applyBorder="1"/>
    <xf numFmtId="0" fontId="7" fillId="3" borderId="4" xfId="16" applyBorder="1"/>
    <xf numFmtId="0" fontId="7" fillId="3" borderId="5" xfId="16" applyBorder="1"/>
    <xf numFmtId="0" fontId="7" fillId="3" borderId="0" xfId="16" applyBorder="1"/>
    <xf numFmtId="0" fontId="7" fillId="3" borderId="7" xfId="16" applyBorder="1"/>
    <xf numFmtId="0" fontId="6" fillId="0" borderId="0" xfId="0" applyFont="1" applyFill="1" applyBorder="1"/>
    <xf numFmtId="0" fontId="8" fillId="0" borderId="11" xfId="16" applyFont="1" applyFill="1" applyBorder="1" applyAlignment="1">
      <alignment horizontal="right"/>
    </xf>
    <xf numFmtId="0" fontId="7" fillId="3" borderId="13" xfId="16" applyBorder="1" applyAlignment="1">
      <alignment horizontal="center"/>
    </xf>
    <xf numFmtId="0" fontId="7" fillId="3" borderId="14" xfId="16" applyBorder="1" applyAlignment="1">
      <alignment horizontal="center"/>
    </xf>
    <xf numFmtId="0" fontId="7" fillId="3" borderId="12" xfId="16" applyBorder="1" applyAlignment="1">
      <alignment horizontal="center"/>
    </xf>
    <xf numFmtId="0" fontId="7" fillId="3" borderId="6" xfId="16" applyBorder="1"/>
    <xf numFmtId="0" fontId="7" fillId="3" borderId="6" xfId="16" applyBorder="1" applyAlignment="1">
      <alignment horizontal="left"/>
    </xf>
    <xf numFmtId="0" fontId="7" fillId="3" borderId="8" xfId="16" applyBorder="1"/>
    <xf numFmtId="0" fontId="7" fillId="3" borderId="9" xfId="16" applyBorder="1"/>
    <xf numFmtId="0" fontId="7" fillId="3" borderId="10" xfId="16" applyBorder="1"/>
    <xf numFmtId="0" fontId="8" fillId="0" borderId="0" xfId="16" applyFont="1" applyFill="1" applyBorder="1" applyAlignment="1">
      <alignment horizontal="center"/>
    </xf>
    <xf numFmtId="0" fontId="11" fillId="0" borderId="1" xfId="16" applyFont="1" applyFill="1" applyBorder="1" applyAlignment="1">
      <alignment horizontal="left"/>
    </xf>
    <xf numFmtId="0" fontId="11" fillId="0" borderId="2" xfId="16" applyFont="1" applyFill="1" applyBorder="1" applyAlignment="1">
      <alignment horizontal="left"/>
    </xf>
    <xf numFmtId="0" fontId="11" fillId="0" borderId="2" xfId="16" applyFont="1" applyFill="1" applyBorder="1"/>
    <xf numFmtId="0" fontId="8" fillId="0" borderId="0" xfId="16" applyFont="1" applyFill="1" applyBorder="1" applyAlignment="1"/>
    <xf numFmtId="0" fontId="4" fillId="0" borderId="0" xfId="16" applyFont="1" applyFill="1" applyBorder="1" applyAlignment="1">
      <alignment wrapText="1"/>
    </xf>
    <xf numFmtId="0" fontId="10" fillId="0" borderId="0" xfId="16" applyFont="1" applyFill="1" applyBorder="1"/>
    <xf numFmtId="0" fontId="5" fillId="0" borderId="0" xfId="1" applyFont="1" applyFill="1" applyBorder="1" applyAlignment="1">
      <alignment horizontal="center"/>
    </xf>
    <xf numFmtId="0" fontId="11" fillId="4" borderId="15" xfId="16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6" fillId="0" borderId="18" xfId="0" applyFont="1" applyFill="1" applyBorder="1"/>
    <xf numFmtId="0" fontId="9" fillId="0" borderId="0" xfId="0" applyFont="1" applyFill="1"/>
    <xf numFmtId="0" fontId="11" fillId="4" borderId="19" xfId="16" applyFont="1" applyFill="1" applyBorder="1" applyAlignment="1">
      <alignment horizontal="center" vertical="center"/>
    </xf>
    <xf numFmtId="0" fontId="8" fillId="0" borderId="22" xfId="16" applyFont="1" applyFill="1" applyBorder="1"/>
    <xf numFmtId="0" fontId="14" fillId="0" borderId="24" xfId="16" applyFont="1" applyFill="1" applyBorder="1" applyAlignment="1">
      <alignment horizontal="right" wrapText="1"/>
    </xf>
    <xf numFmtId="0" fontId="9" fillId="0" borderId="0" xfId="0" applyFont="1" applyFill="1" applyBorder="1"/>
    <xf numFmtId="0" fontId="12" fillId="5" borderId="2" xfId="16" applyFont="1" applyFill="1" applyBorder="1" applyAlignment="1">
      <alignment horizontal="left"/>
    </xf>
    <xf numFmtId="0" fontId="5" fillId="5" borderId="2" xfId="1" applyFont="1" applyFill="1" applyBorder="1" applyAlignment="1">
      <alignment horizontal="right"/>
    </xf>
    <xf numFmtId="0" fontId="8" fillId="0" borderId="22" xfId="16" applyFont="1" applyFill="1" applyBorder="1" applyAlignment="1">
      <alignment horizontal="right"/>
    </xf>
    <xf numFmtId="0" fontId="18" fillId="0" borderId="0" xfId="16" applyFont="1" applyFill="1" applyBorder="1"/>
    <xf numFmtId="0" fontId="6" fillId="0" borderId="26" xfId="0" applyFont="1" applyFill="1" applyBorder="1"/>
    <xf numFmtId="0" fontId="10" fillId="0" borderId="24" xfId="16" applyFont="1" applyFill="1" applyBorder="1"/>
    <xf numFmtId="0" fontId="16" fillId="0" borderId="0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8" xfId="16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11" fillId="0" borderId="2" xfId="1" applyFont="1" applyFill="1" applyBorder="1" applyAlignment="1">
      <alignment horizontal="left"/>
    </xf>
    <xf numFmtId="0" fontId="11" fillId="0" borderId="2" xfId="1" applyFont="1" applyFill="1" applyBorder="1"/>
    <xf numFmtId="0" fontId="8" fillId="0" borderId="20" xfId="16" applyFont="1" applyFill="1" applyBorder="1"/>
    <xf numFmtId="0" fontId="9" fillId="0" borderId="18" xfId="0" applyFont="1" applyFill="1" applyBorder="1"/>
    <xf numFmtId="0" fontId="6" fillId="0" borderId="21" xfId="0" applyFont="1" applyFill="1" applyBorder="1"/>
    <xf numFmtId="0" fontId="16" fillId="0" borderId="24" xfId="16" applyFont="1" applyFill="1" applyBorder="1"/>
    <xf numFmtId="0" fontId="8" fillId="0" borderId="26" xfId="16" applyFont="1" applyFill="1" applyBorder="1"/>
    <xf numFmtId="0" fontId="6" fillId="0" borderId="25" xfId="0" applyFont="1" applyFill="1" applyBorder="1"/>
    <xf numFmtId="164" fontId="8" fillId="0" borderId="26" xfId="16" applyNumberFormat="1" applyFont="1" applyFill="1" applyBorder="1"/>
    <xf numFmtId="164" fontId="6" fillId="0" borderId="26" xfId="0" applyNumberFormat="1" applyFont="1" applyFill="1" applyBorder="1"/>
    <xf numFmtId="0" fontId="9" fillId="0" borderId="20" xfId="0" applyFont="1" applyFill="1" applyBorder="1"/>
    <xf numFmtId="0" fontId="9" fillId="0" borderId="22" xfId="0" applyFont="1" applyFill="1" applyBorder="1"/>
    <xf numFmtId="0" fontId="9" fillId="0" borderId="23" xfId="0" applyFont="1" applyFill="1" applyBorder="1"/>
    <xf numFmtId="0" fontId="6" fillId="0" borderId="2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0" borderId="22" xfId="0" applyFont="1" applyFill="1" applyBorder="1"/>
    <xf numFmtId="0" fontId="6" fillId="0" borderId="23" xfId="0" applyFont="1" applyFill="1" applyBorder="1"/>
    <xf numFmtId="0" fontId="6" fillId="0" borderId="24" xfId="0" applyFont="1" applyFill="1" applyBorder="1"/>
    <xf numFmtId="0" fontId="17" fillId="0" borderId="24" xfId="0" applyFont="1" applyFill="1" applyBorder="1" applyAlignment="1">
      <alignment horizontal="right"/>
    </xf>
    <xf numFmtId="0" fontId="17" fillId="0" borderId="25" xfId="0" applyFont="1" applyFill="1" applyBorder="1" applyAlignment="1">
      <alignment horizontal="center"/>
    </xf>
    <xf numFmtId="0" fontId="17" fillId="0" borderId="25" xfId="0" applyFont="1" applyFill="1" applyBorder="1" applyAlignment="1">
      <alignment horizontal="right"/>
    </xf>
    <xf numFmtId="0" fontId="6" fillId="5" borderId="22" xfId="0" applyFont="1" applyFill="1" applyBorder="1"/>
    <xf numFmtId="0" fontId="6" fillId="5" borderId="0" xfId="0" applyFont="1" applyFill="1" applyBorder="1"/>
    <xf numFmtId="0" fontId="6" fillId="5" borderId="23" xfId="0" applyFont="1" applyFill="1" applyBorder="1"/>
    <xf numFmtId="0" fontId="6" fillId="5" borderId="24" xfId="0" applyFont="1" applyFill="1" applyBorder="1"/>
    <xf numFmtId="0" fontId="0" fillId="6" borderId="27" xfId="169" applyFont="1"/>
    <xf numFmtId="0" fontId="20" fillId="6" borderId="27" xfId="169" applyFont="1"/>
    <xf numFmtId="0" fontId="0" fillId="6" borderId="0" xfId="169" applyFont="1" applyBorder="1"/>
    <xf numFmtId="0" fontId="21" fillId="6" borderId="27" xfId="169" quotePrefix="1" applyFont="1" applyAlignment="1">
      <alignment horizontal="center"/>
    </xf>
    <xf numFmtId="0" fontId="10" fillId="0" borderId="26" xfId="16" applyFont="1" applyFill="1" applyBorder="1"/>
    <xf numFmtId="0" fontId="6" fillId="0" borderId="31" xfId="0" applyFont="1" applyFill="1" applyBorder="1"/>
    <xf numFmtId="0" fontId="6" fillId="7" borderId="28" xfId="0" applyFont="1" applyFill="1" applyBorder="1"/>
    <xf numFmtId="0" fontId="6" fillId="8" borderId="3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10" fillId="0" borderId="31" xfId="16" applyFont="1" applyFill="1" applyBorder="1"/>
    <xf numFmtId="0" fontId="10" fillId="0" borderId="29" xfId="16" applyFont="1" applyFill="1" applyBorder="1"/>
    <xf numFmtId="0" fontId="10" fillId="0" borderId="30" xfId="16" applyFont="1" applyFill="1" applyBorder="1"/>
    <xf numFmtId="0" fontId="23" fillId="0" borderId="0" xfId="16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16" fillId="0" borderId="0" xfId="16" applyFont="1" applyFill="1" applyBorder="1"/>
    <xf numFmtId="0" fontId="8" fillId="11" borderId="0" xfId="16" applyFont="1" applyFill="1" applyBorder="1"/>
    <xf numFmtId="0" fontId="11" fillId="11" borderId="16" xfId="0" applyFont="1" applyFill="1" applyBorder="1" applyAlignment="1">
      <alignment horizontal="center" vertical="center"/>
    </xf>
    <xf numFmtId="0" fontId="22" fillId="0" borderId="0" xfId="16" applyFont="1" applyFill="1" applyBorder="1"/>
    <xf numFmtId="0" fontId="26" fillId="0" borderId="18" xfId="0" applyFont="1" applyFill="1" applyBorder="1"/>
    <xf numFmtId="0" fontId="26" fillId="0" borderId="0" xfId="1" applyFont="1" applyFill="1" applyBorder="1"/>
    <xf numFmtId="0" fontId="26" fillId="0" borderId="0" xfId="16" applyFont="1" applyFill="1" applyBorder="1"/>
    <xf numFmtId="0" fontId="6" fillId="9" borderId="16" xfId="0" applyFont="1" applyFill="1" applyBorder="1"/>
    <xf numFmtId="0" fontId="6" fillId="9" borderId="17" xfId="0" applyFont="1" applyFill="1" applyBorder="1"/>
    <xf numFmtId="0" fontId="9" fillId="0" borderId="30" xfId="0" applyFont="1" applyFill="1" applyBorder="1" applyAlignment="1">
      <alignment horizontal="center" vertical="center"/>
    </xf>
    <xf numFmtId="0" fontId="11" fillId="10" borderId="23" xfId="0" applyFont="1" applyFill="1" applyBorder="1"/>
    <xf numFmtId="0" fontId="6" fillId="10" borderId="23" xfId="0" applyFont="1" applyFill="1" applyBorder="1"/>
    <xf numFmtId="0" fontId="6" fillId="12" borderId="23" xfId="0" applyFont="1" applyFill="1" applyBorder="1"/>
    <xf numFmtId="0" fontId="6" fillId="10" borderId="23" xfId="0" applyFont="1" applyFill="1" applyBorder="1" applyAlignment="1">
      <alignment horizontal="center"/>
    </xf>
    <xf numFmtId="164" fontId="6" fillId="0" borderId="0" xfId="0" applyNumberFormat="1" applyFont="1" applyFill="1"/>
    <xf numFmtId="0" fontId="22" fillId="0" borderId="0" xfId="16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0" fontId="20" fillId="0" borderId="0" xfId="0" applyFont="1"/>
    <xf numFmtId="0" fontId="26" fillId="0" borderId="0" xfId="0" applyFont="1" applyFill="1"/>
    <xf numFmtId="0" fontId="29" fillId="0" borderId="0" xfId="1" applyFont="1" applyFill="1" applyBorder="1"/>
    <xf numFmtId="0" fontId="28" fillId="0" borderId="0" xfId="16" applyFont="1" applyFill="1" applyBorder="1"/>
    <xf numFmtId="0" fontId="13" fillId="0" borderId="20" xfId="16" applyFont="1" applyFill="1" applyBorder="1" applyAlignment="1">
      <alignment wrapText="1"/>
    </xf>
    <xf numFmtId="0" fontId="0" fillId="0" borderId="21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23" fillId="0" borderId="0" xfId="16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16" applyFont="1" applyFill="1" applyBorder="1" applyAlignment="1">
      <alignment horizontal="center" vertical="center"/>
    </xf>
    <xf numFmtId="0" fontId="0" fillId="0" borderId="0" xfId="0" applyAlignment="1"/>
    <xf numFmtId="0" fontId="0" fillId="0" borderId="22" xfId="0" applyBorder="1" applyAlignment="1"/>
    <xf numFmtId="0" fontId="0" fillId="0" borderId="23" xfId="0" applyBorder="1" applyAlignment="1"/>
    <xf numFmtId="0" fontId="30" fillId="0" borderId="0" xfId="16" applyFont="1" applyFill="1" applyBorder="1"/>
  </cellXfs>
  <cellStyles count="17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Good" xfId="16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Note" xfId="169" builtinId="10"/>
  </cellStyles>
  <dxfs count="0"/>
  <tableStyles count="0" defaultTableStyle="TableStyleMedium9" defaultPivotStyle="PivotStyleMedium4"/>
  <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Lead End</a:t>
            </a:r>
          </a:p>
        </c:rich>
      </c:tx>
      <c:layout>
        <c:manualLayout>
          <c:xMode val="edge"/>
          <c:yMode val="edge"/>
          <c:x val="0.41732733852055509"/>
          <c:y val="8.510638297872363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9632"/>
        <c:axId val="39351424"/>
      </c:lineChart>
      <c:catAx>
        <c:axId val="393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351424"/>
        <c:crosses val="autoZero"/>
        <c:auto val="1"/>
        <c:lblAlgn val="ctr"/>
        <c:lblOffset val="100"/>
        <c:noMultiLvlLbl val="0"/>
      </c:catAx>
      <c:valAx>
        <c:axId val="39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Return End</a:t>
            </a:r>
          </a:p>
        </c:rich>
      </c:tx>
      <c:layout>
        <c:manualLayout>
          <c:xMode val="edge"/>
          <c:yMode val="edge"/>
          <c:x val="0.41732733852055509"/>
          <c:y val="8.510638297872363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4624"/>
        <c:axId val="131276160"/>
      </c:lineChart>
      <c:catAx>
        <c:axId val="1312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76160"/>
        <c:crosses val="autoZero"/>
        <c:auto val="1"/>
        <c:lblAlgn val="ctr"/>
        <c:lblOffset val="100"/>
        <c:noMultiLvlLbl val="0"/>
      </c:catAx>
      <c:valAx>
        <c:axId val="1312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Inner Layer - Lead</a:t>
            </a:r>
            <a:r>
              <a:rPr lang="en-US" baseline="0"/>
              <a:t> End</a:t>
            </a:r>
            <a:endParaRPr lang="en-US"/>
          </a:p>
        </c:rich>
      </c:tx>
      <c:layout>
        <c:manualLayout>
          <c:xMode val="edge"/>
          <c:yMode val="edge"/>
          <c:x val="0.33513043478260912"/>
          <c:y val="2.857142857142860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interne'!$D$6:$D$33</c:f>
              <c:numCache>
                <c:formatCode>General</c:formatCode>
                <c:ptCount val="28"/>
                <c:pt idx="0">
                  <c:v>280.03999999999996</c:v>
                </c:pt>
                <c:pt idx="1">
                  <c:v>272.64</c:v>
                </c:pt>
                <c:pt idx="2">
                  <c:v>271.27999999999997</c:v>
                </c:pt>
                <c:pt idx="3">
                  <c:v>264.3</c:v>
                </c:pt>
                <c:pt idx="4">
                  <c:v>262.96000000000004</c:v>
                </c:pt>
                <c:pt idx="5">
                  <c:v>261.34000000000003</c:v>
                </c:pt>
                <c:pt idx="6">
                  <c:v>252.63</c:v>
                </c:pt>
                <c:pt idx="7">
                  <c:v>251.3</c:v>
                </c:pt>
                <c:pt idx="8">
                  <c:v>243.94</c:v>
                </c:pt>
                <c:pt idx="9">
                  <c:v>242.62</c:v>
                </c:pt>
                <c:pt idx="10">
                  <c:v>240.4</c:v>
                </c:pt>
                <c:pt idx="11">
                  <c:v>238.15</c:v>
                </c:pt>
                <c:pt idx="12">
                  <c:v>235.88</c:v>
                </c:pt>
                <c:pt idx="13">
                  <c:v>233.57</c:v>
                </c:pt>
                <c:pt idx="14">
                  <c:v>231.23</c:v>
                </c:pt>
                <c:pt idx="15">
                  <c:v>228.84</c:v>
                </c:pt>
                <c:pt idx="16">
                  <c:v>208.28</c:v>
                </c:pt>
                <c:pt idx="17">
                  <c:v>206.96</c:v>
                </c:pt>
                <c:pt idx="18">
                  <c:v>185.32000000000002</c:v>
                </c:pt>
                <c:pt idx="19">
                  <c:v>184.00000000000003</c:v>
                </c:pt>
                <c:pt idx="20">
                  <c:v>181.29999999999998</c:v>
                </c:pt>
                <c:pt idx="21">
                  <c:v>178.54</c:v>
                </c:pt>
                <c:pt idx="22">
                  <c:v>175.71</c:v>
                </c:pt>
                <c:pt idx="23">
                  <c:v>172.82000000000002</c:v>
                </c:pt>
                <c:pt idx="24">
                  <c:v>169.83</c:v>
                </c:pt>
                <c:pt idx="25">
                  <c:v>166.75000000000003</c:v>
                </c:pt>
                <c:pt idx="26">
                  <c:v>163.54</c:v>
                </c:pt>
                <c:pt idx="27">
                  <c:v>159.15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interne'!$E$6:$E$33</c:f>
              <c:numCache>
                <c:formatCode>General</c:formatCode>
                <c:ptCount val="28"/>
                <c:pt idx="0">
                  <c:v>279.97000000000003</c:v>
                </c:pt>
                <c:pt idx="1">
                  <c:v>272.73</c:v>
                </c:pt>
                <c:pt idx="2">
                  <c:v>271.13</c:v>
                </c:pt>
                <c:pt idx="3">
                  <c:v>264.39</c:v>
                </c:pt>
                <c:pt idx="4">
                  <c:v>262.82</c:v>
                </c:pt>
                <c:pt idx="5">
                  <c:v>261.18</c:v>
                </c:pt>
                <c:pt idx="6">
                  <c:v>252.74</c:v>
                </c:pt>
                <c:pt idx="7">
                  <c:v>251.18</c:v>
                </c:pt>
                <c:pt idx="8">
                  <c:v>243.61</c:v>
                </c:pt>
                <c:pt idx="9">
                  <c:v>241.66</c:v>
                </c:pt>
                <c:pt idx="10">
                  <c:v>240</c:v>
                </c:pt>
                <c:pt idx="11">
                  <c:v>237.79</c:v>
                </c:pt>
                <c:pt idx="12">
                  <c:v>235.64</c:v>
                </c:pt>
                <c:pt idx="13">
                  <c:v>233.83</c:v>
                </c:pt>
                <c:pt idx="14">
                  <c:v>231.1</c:v>
                </c:pt>
                <c:pt idx="15">
                  <c:v>228.68</c:v>
                </c:pt>
                <c:pt idx="16">
                  <c:v>208.81</c:v>
                </c:pt>
                <c:pt idx="17">
                  <c:v>204.76</c:v>
                </c:pt>
                <c:pt idx="18">
                  <c:v>185.5</c:v>
                </c:pt>
                <c:pt idx="19">
                  <c:v>182.44</c:v>
                </c:pt>
                <c:pt idx="20">
                  <c:v>180.42</c:v>
                </c:pt>
                <c:pt idx="21">
                  <c:v>177.53</c:v>
                </c:pt>
                <c:pt idx="22">
                  <c:v>175.21</c:v>
                </c:pt>
                <c:pt idx="23">
                  <c:v>173.45</c:v>
                </c:pt>
                <c:pt idx="24">
                  <c:v>170.51</c:v>
                </c:pt>
                <c:pt idx="25">
                  <c:v>168</c:v>
                </c:pt>
                <c:pt idx="26">
                  <c:v>165.45</c:v>
                </c:pt>
                <c:pt idx="27">
                  <c:v>161.34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25312"/>
        <c:axId val="130926848"/>
      </c:lineChart>
      <c:catAx>
        <c:axId val="1309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26848"/>
        <c:crosses val="autoZero"/>
        <c:auto val="1"/>
        <c:lblAlgn val="ctr"/>
        <c:lblOffset val="100"/>
        <c:noMultiLvlLbl val="0"/>
      </c:catAx>
      <c:valAx>
        <c:axId val="1309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92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Inner Layer - Return</a:t>
            </a:r>
            <a:r>
              <a:rPr lang="en-US" baseline="0"/>
              <a:t> End</a:t>
            </a:r>
            <a:endParaRPr lang="en-US"/>
          </a:p>
        </c:rich>
      </c:tx>
      <c:layout>
        <c:manualLayout>
          <c:xMode val="edge"/>
          <c:yMode val="edge"/>
          <c:x val="0.33513043478260912"/>
          <c:y val="2.857142857142860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interne'!$L$6:$L$31</c:f>
              <c:numCache>
                <c:formatCode>General</c:formatCode>
                <c:ptCount val="26"/>
                <c:pt idx="0">
                  <c:v>227.66</c:v>
                </c:pt>
                <c:pt idx="1">
                  <c:v>226.07</c:v>
                </c:pt>
                <c:pt idx="2">
                  <c:v>211.92000000000002</c:v>
                </c:pt>
                <c:pt idx="3">
                  <c:v>210.58</c:v>
                </c:pt>
                <c:pt idx="4">
                  <c:v>208.93</c:v>
                </c:pt>
                <c:pt idx="5">
                  <c:v>207.29</c:v>
                </c:pt>
                <c:pt idx="6">
                  <c:v>191.56</c:v>
                </c:pt>
                <c:pt idx="7">
                  <c:v>190.24</c:v>
                </c:pt>
                <c:pt idx="8">
                  <c:v>188.02</c:v>
                </c:pt>
                <c:pt idx="9">
                  <c:v>185.77</c:v>
                </c:pt>
                <c:pt idx="10">
                  <c:v>183.5</c:v>
                </c:pt>
                <c:pt idx="11">
                  <c:v>181.19</c:v>
                </c:pt>
                <c:pt idx="12">
                  <c:v>178.85</c:v>
                </c:pt>
                <c:pt idx="13">
                  <c:v>176.46</c:v>
                </c:pt>
                <c:pt idx="14">
                  <c:v>174.04</c:v>
                </c:pt>
                <c:pt idx="15">
                  <c:v>132.94000000000003</c:v>
                </c:pt>
                <c:pt idx="16">
                  <c:v>131.62000000000003</c:v>
                </c:pt>
                <c:pt idx="17">
                  <c:v>129.16999999999999</c:v>
                </c:pt>
                <c:pt idx="18">
                  <c:v>126.66</c:v>
                </c:pt>
                <c:pt idx="19">
                  <c:v>124.10999999999999</c:v>
                </c:pt>
                <c:pt idx="20">
                  <c:v>121.48999999999998</c:v>
                </c:pt>
                <c:pt idx="21">
                  <c:v>118.78999999999999</c:v>
                </c:pt>
                <c:pt idx="22">
                  <c:v>116.02000000000001</c:v>
                </c:pt>
                <c:pt idx="23">
                  <c:v>113.14000000000001</c:v>
                </c:pt>
                <c:pt idx="24">
                  <c:v>110.15</c:v>
                </c:pt>
                <c:pt idx="25">
                  <c:v>100.26000000000002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interne'!$M$6:$M$31</c:f>
              <c:numCache>
                <c:formatCode>General</c:formatCode>
                <c:ptCount val="26"/>
                <c:pt idx="0">
                  <c:v>227.63</c:v>
                </c:pt>
                <c:pt idx="1">
                  <c:v>226.1</c:v>
                </c:pt>
                <c:pt idx="2">
                  <c:v>212.2</c:v>
                </c:pt>
                <c:pt idx="3">
                  <c:v>210.61</c:v>
                </c:pt>
                <c:pt idx="4">
                  <c:v>209.33</c:v>
                </c:pt>
                <c:pt idx="5">
                  <c:v>207.8</c:v>
                </c:pt>
                <c:pt idx="6">
                  <c:v>192.1</c:v>
                </c:pt>
                <c:pt idx="7">
                  <c:v>190.2</c:v>
                </c:pt>
                <c:pt idx="8">
                  <c:v>187.6</c:v>
                </c:pt>
                <c:pt idx="9">
                  <c:v>186.7</c:v>
                </c:pt>
                <c:pt idx="10">
                  <c:v>184.39</c:v>
                </c:pt>
                <c:pt idx="11">
                  <c:v>182.82</c:v>
                </c:pt>
                <c:pt idx="12">
                  <c:v>180.88</c:v>
                </c:pt>
                <c:pt idx="13">
                  <c:v>177.54</c:v>
                </c:pt>
                <c:pt idx="14">
                  <c:v>175.44</c:v>
                </c:pt>
                <c:pt idx="15">
                  <c:v>134.9</c:v>
                </c:pt>
                <c:pt idx="16">
                  <c:v>132.30000000000001</c:v>
                </c:pt>
                <c:pt idx="17">
                  <c:v>130.24</c:v>
                </c:pt>
                <c:pt idx="18">
                  <c:v>126.66</c:v>
                </c:pt>
                <c:pt idx="19">
                  <c:v>124.31</c:v>
                </c:pt>
                <c:pt idx="20">
                  <c:v>122.38</c:v>
                </c:pt>
                <c:pt idx="21">
                  <c:v>119.52</c:v>
                </c:pt>
                <c:pt idx="22">
                  <c:v>117.17</c:v>
                </c:pt>
                <c:pt idx="23">
                  <c:v>114.75</c:v>
                </c:pt>
                <c:pt idx="24">
                  <c:v>112.24</c:v>
                </c:pt>
                <c:pt idx="25">
                  <c:v>101.93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7360"/>
        <c:axId val="131089152"/>
      </c:lineChart>
      <c:catAx>
        <c:axId val="1310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89152"/>
        <c:crosses val="autoZero"/>
        <c:auto val="1"/>
        <c:lblAlgn val="ctr"/>
        <c:lblOffset val="100"/>
        <c:noMultiLvlLbl val="0"/>
      </c:catAx>
      <c:valAx>
        <c:axId val="1310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Lead End</a:t>
            </a:r>
          </a:p>
        </c:rich>
      </c:tx>
      <c:layout>
        <c:manualLayout>
          <c:xMode val="edge"/>
          <c:yMode val="edge"/>
          <c:x val="0.2774205793209043"/>
          <c:y val="6.672969094789651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externe'!$D$6:$D$43</c:f>
              <c:numCache>
                <c:formatCode>General</c:formatCode>
                <c:ptCount val="38"/>
                <c:pt idx="0">
                  <c:v>290.59000000000003</c:v>
                </c:pt>
                <c:pt idx="1">
                  <c:v>278.05</c:v>
                </c:pt>
                <c:pt idx="2">
                  <c:v>276.73</c:v>
                </c:pt>
                <c:pt idx="3">
                  <c:v>274.89</c:v>
                </c:pt>
                <c:pt idx="4">
                  <c:v>273.04000000000002</c:v>
                </c:pt>
                <c:pt idx="5">
                  <c:v>271.19000000000005</c:v>
                </c:pt>
                <c:pt idx="6">
                  <c:v>269.33000000000004</c:v>
                </c:pt>
                <c:pt idx="7">
                  <c:v>267.46000000000004</c:v>
                </c:pt>
                <c:pt idx="8">
                  <c:v>265.59000000000003</c:v>
                </c:pt>
                <c:pt idx="9">
                  <c:v>263.71000000000004</c:v>
                </c:pt>
                <c:pt idx="10">
                  <c:v>261.83000000000004</c:v>
                </c:pt>
                <c:pt idx="11">
                  <c:v>259.93</c:v>
                </c:pt>
                <c:pt idx="12">
                  <c:v>258.03000000000003</c:v>
                </c:pt>
                <c:pt idx="13">
                  <c:v>256.12</c:v>
                </c:pt>
                <c:pt idx="14">
                  <c:v>254.21</c:v>
                </c:pt>
                <c:pt idx="15">
                  <c:v>252.28000000000003</c:v>
                </c:pt>
                <c:pt idx="16">
                  <c:v>250.35000000000002</c:v>
                </c:pt>
                <c:pt idx="17">
                  <c:v>248.41000000000003</c:v>
                </c:pt>
                <c:pt idx="18">
                  <c:v>246.45000000000002</c:v>
                </c:pt>
                <c:pt idx="19">
                  <c:v>223.05</c:v>
                </c:pt>
                <c:pt idx="20">
                  <c:v>221.73000000000002</c:v>
                </c:pt>
                <c:pt idx="21">
                  <c:v>197.78</c:v>
                </c:pt>
                <c:pt idx="22">
                  <c:v>196.46</c:v>
                </c:pt>
                <c:pt idx="23">
                  <c:v>194.35</c:v>
                </c:pt>
                <c:pt idx="24">
                  <c:v>192.21</c:v>
                </c:pt>
                <c:pt idx="25">
                  <c:v>190.05000000000004</c:v>
                </c:pt>
                <c:pt idx="26">
                  <c:v>187.87000000000003</c:v>
                </c:pt>
                <c:pt idx="27">
                  <c:v>185.66</c:v>
                </c:pt>
                <c:pt idx="28">
                  <c:v>183.42000000000004</c:v>
                </c:pt>
                <c:pt idx="29">
                  <c:v>181.15</c:v>
                </c:pt>
                <c:pt idx="30">
                  <c:v>178.85</c:v>
                </c:pt>
                <c:pt idx="31">
                  <c:v>176.50000000000003</c:v>
                </c:pt>
                <c:pt idx="32">
                  <c:v>174.12000000000003</c:v>
                </c:pt>
                <c:pt idx="33">
                  <c:v>171.69000000000003</c:v>
                </c:pt>
                <c:pt idx="34">
                  <c:v>169.22</c:v>
                </c:pt>
                <c:pt idx="35">
                  <c:v>166.70000000000002</c:v>
                </c:pt>
                <c:pt idx="36">
                  <c:v>164.12000000000003</c:v>
                </c:pt>
                <c:pt idx="37">
                  <c:v>159.52000000000001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externe'!$E$6:$E$43</c:f>
              <c:numCache>
                <c:formatCode>General</c:formatCode>
                <c:ptCount val="38"/>
                <c:pt idx="0">
                  <c:v>290.64</c:v>
                </c:pt>
                <c:pt idx="1">
                  <c:v>278.20999999999998</c:v>
                </c:pt>
                <c:pt idx="2">
                  <c:v>276.62</c:v>
                </c:pt>
                <c:pt idx="3">
                  <c:v>275.12</c:v>
                </c:pt>
                <c:pt idx="4">
                  <c:v>272.57</c:v>
                </c:pt>
                <c:pt idx="5">
                  <c:v>270.83</c:v>
                </c:pt>
                <c:pt idx="6">
                  <c:v>268.95</c:v>
                </c:pt>
                <c:pt idx="7">
                  <c:v>266.89999999999998</c:v>
                </c:pt>
                <c:pt idx="8">
                  <c:v>265.12</c:v>
                </c:pt>
                <c:pt idx="9">
                  <c:v>263.27</c:v>
                </c:pt>
                <c:pt idx="10">
                  <c:v>261.20999999999998</c:v>
                </c:pt>
                <c:pt idx="11">
                  <c:v>259.17</c:v>
                </c:pt>
                <c:pt idx="12">
                  <c:v>257.02</c:v>
                </c:pt>
                <c:pt idx="13">
                  <c:v>255.32</c:v>
                </c:pt>
                <c:pt idx="14">
                  <c:v>252.8</c:v>
                </c:pt>
                <c:pt idx="15">
                  <c:v>251.22</c:v>
                </c:pt>
                <c:pt idx="16">
                  <c:v>249.69</c:v>
                </c:pt>
                <c:pt idx="17">
                  <c:v>247.67</c:v>
                </c:pt>
                <c:pt idx="18">
                  <c:v>245.69</c:v>
                </c:pt>
                <c:pt idx="19">
                  <c:v>222.72</c:v>
                </c:pt>
                <c:pt idx="20">
                  <c:v>219.43</c:v>
                </c:pt>
                <c:pt idx="21">
                  <c:v>196.42</c:v>
                </c:pt>
                <c:pt idx="22">
                  <c:v>193.22</c:v>
                </c:pt>
                <c:pt idx="23">
                  <c:v>191.21</c:v>
                </c:pt>
                <c:pt idx="24">
                  <c:v>189.02</c:v>
                </c:pt>
                <c:pt idx="25">
                  <c:v>186.7</c:v>
                </c:pt>
                <c:pt idx="26">
                  <c:v>184.7</c:v>
                </c:pt>
                <c:pt idx="27">
                  <c:v>182.34</c:v>
                </c:pt>
                <c:pt idx="28">
                  <c:v>179.85</c:v>
                </c:pt>
                <c:pt idx="29">
                  <c:v>177.49</c:v>
                </c:pt>
                <c:pt idx="30">
                  <c:v>175.55</c:v>
                </c:pt>
                <c:pt idx="31">
                  <c:v>172.85</c:v>
                </c:pt>
                <c:pt idx="32">
                  <c:v>170.67</c:v>
                </c:pt>
                <c:pt idx="33">
                  <c:v>168.31</c:v>
                </c:pt>
                <c:pt idx="34">
                  <c:v>166</c:v>
                </c:pt>
                <c:pt idx="35">
                  <c:v>163.96</c:v>
                </c:pt>
                <c:pt idx="36">
                  <c:v>161.25</c:v>
                </c:pt>
                <c:pt idx="37">
                  <c:v>155.09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22688"/>
        <c:axId val="131124224"/>
      </c:lineChart>
      <c:catAx>
        <c:axId val="13112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24224"/>
        <c:crosses val="autoZero"/>
        <c:auto val="1"/>
        <c:lblAlgn val="ctr"/>
        <c:lblOffset val="100"/>
        <c:noMultiLvlLbl val="0"/>
      </c:catAx>
      <c:valAx>
        <c:axId val="131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22688"/>
        <c:crosses val="autoZero"/>
        <c:crossBetween val="between"/>
        <c:majorUnit val="1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118" r="0.70000000000000118" t="0.750000000000001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Outer Layer - Return End</a:t>
            </a:r>
          </a:p>
        </c:rich>
      </c:tx>
      <c:layout>
        <c:manualLayout>
          <c:xMode val="edge"/>
          <c:yMode val="edge"/>
          <c:x val="0.32538870932357933"/>
          <c:y val="5.754132953901440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933289558968483E-2"/>
          <c:y val="3.4004654471789804E-2"/>
          <c:w val="0.74920989983423492"/>
          <c:h val="0.88926746331287454"/>
        </c:manualLayout>
      </c:layout>
      <c:lineChart>
        <c:grouping val="standard"/>
        <c:varyColors val="0"/>
        <c:ser>
          <c:idx val="0"/>
          <c:order val="0"/>
          <c:tx>
            <c:v>Theoretical</c:v>
          </c:tx>
          <c:marker>
            <c:symbol val="none"/>
          </c:marker>
          <c:val>
            <c:numRef>
              <c:f>'couche externe'!$L$6:$L$41</c:f>
              <c:numCache>
                <c:formatCode>General</c:formatCode>
                <c:ptCount val="36"/>
                <c:pt idx="0">
                  <c:v>224.6</c:v>
                </c:pt>
                <c:pt idx="1">
                  <c:v>222.75</c:v>
                </c:pt>
                <c:pt idx="2">
                  <c:v>220.91</c:v>
                </c:pt>
                <c:pt idx="3">
                  <c:v>219.05</c:v>
                </c:pt>
                <c:pt idx="4">
                  <c:v>217.09</c:v>
                </c:pt>
                <c:pt idx="5">
                  <c:v>215.32</c:v>
                </c:pt>
                <c:pt idx="6">
                  <c:v>213.45</c:v>
                </c:pt>
                <c:pt idx="7">
                  <c:v>211.57</c:v>
                </c:pt>
                <c:pt idx="8">
                  <c:v>209.69</c:v>
                </c:pt>
                <c:pt idx="9">
                  <c:v>207.79</c:v>
                </c:pt>
                <c:pt idx="10">
                  <c:v>205.89000000000001</c:v>
                </c:pt>
                <c:pt idx="11">
                  <c:v>203.98</c:v>
                </c:pt>
                <c:pt idx="12">
                  <c:v>202.07</c:v>
                </c:pt>
                <c:pt idx="13">
                  <c:v>200.14000000000001</c:v>
                </c:pt>
                <c:pt idx="14">
                  <c:v>198.21</c:v>
                </c:pt>
                <c:pt idx="15">
                  <c:v>196.27</c:v>
                </c:pt>
                <c:pt idx="16">
                  <c:v>194.31</c:v>
                </c:pt>
                <c:pt idx="17">
                  <c:v>192.35</c:v>
                </c:pt>
                <c:pt idx="18">
                  <c:v>145.63999999999999</c:v>
                </c:pt>
                <c:pt idx="19">
                  <c:v>144.32</c:v>
                </c:pt>
                <c:pt idx="20">
                  <c:v>142.26999999999998</c:v>
                </c:pt>
                <c:pt idx="21">
                  <c:v>140.19999999999999</c:v>
                </c:pt>
                <c:pt idx="22">
                  <c:v>138.12</c:v>
                </c:pt>
                <c:pt idx="23">
                  <c:v>136.01</c:v>
                </c:pt>
                <c:pt idx="24">
                  <c:v>133.88</c:v>
                </c:pt>
                <c:pt idx="25">
                  <c:v>131.73000000000002</c:v>
                </c:pt>
                <c:pt idx="26">
                  <c:v>129.56</c:v>
                </c:pt>
                <c:pt idx="27">
                  <c:v>127.36000000000001</c:v>
                </c:pt>
                <c:pt idx="28">
                  <c:v>125.13</c:v>
                </c:pt>
                <c:pt idx="29">
                  <c:v>122.87</c:v>
                </c:pt>
                <c:pt idx="30">
                  <c:v>120.57999999999998</c:v>
                </c:pt>
                <c:pt idx="31">
                  <c:v>118.26999999999998</c:v>
                </c:pt>
                <c:pt idx="32">
                  <c:v>115.89999999999998</c:v>
                </c:pt>
                <c:pt idx="33">
                  <c:v>113.5</c:v>
                </c:pt>
                <c:pt idx="34">
                  <c:v>111.06</c:v>
                </c:pt>
                <c:pt idx="35">
                  <c:v>100.75999999999999</c:v>
                </c:pt>
              </c:numCache>
            </c:numRef>
          </c:val>
          <c:smooth val="0"/>
        </c:ser>
        <c:ser>
          <c:idx val="1"/>
          <c:order val="1"/>
          <c:tx>
            <c:v>Real Coil</c:v>
          </c:tx>
          <c:marker>
            <c:symbol val="none"/>
          </c:marker>
          <c:val>
            <c:numRef>
              <c:f>'couche externe'!$M$6:$M$41</c:f>
              <c:numCache>
                <c:formatCode>General</c:formatCode>
                <c:ptCount val="36"/>
                <c:pt idx="0">
                  <c:v>224.25</c:v>
                </c:pt>
                <c:pt idx="1">
                  <c:v>222.71</c:v>
                </c:pt>
                <c:pt idx="2">
                  <c:v>220.96</c:v>
                </c:pt>
                <c:pt idx="3">
                  <c:v>218.98</c:v>
                </c:pt>
                <c:pt idx="4">
                  <c:v>216.46</c:v>
                </c:pt>
                <c:pt idx="5">
                  <c:v>214.66</c:v>
                </c:pt>
                <c:pt idx="6">
                  <c:v>213.13</c:v>
                </c:pt>
                <c:pt idx="7">
                  <c:v>211.65</c:v>
                </c:pt>
                <c:pt idx="8">
                  <c:v>210.07</c:v>
                </c:pt>
                <c:pt idx="9">
                  <c:v>207.17</c:v>
                </c:pt>
                <c:pt idx="10">
                  <c:v>205.93</c:v>
                </c:pt>
                <c:pt idx="11">
                  <c:v>203.37</c:v>
                </c:pt>
                <c:pt idx="12">
                  <c:v>201.85</c:v>
                </c:pt>
                <c:pt idx="13">
                  <c:v>199.32</c:v>
                </c:pt>
                <c:pt idx="14">
                  <c:v>197.65</c:v>
                </c:pt>
                <c:pt idx="15">
                  <c:v>195.61</c:v>
                </c:pt>
                <c:pt idx="16">
                  <c:v>193.66</c:v>
                </c:pt>
                <c:pt idx="17">
                  <c:v>191.5</c:v>
                </c:pt>
                <c:pt idx="18">
                  <c:v>145.54</c:v>
                </c:pt>
                <c:pt idx="19">
                  <c:v>141.69</c:v>
                </c:pt>
                <c:pt idx="20">
                  <c:v>139.28</c:v>
                </c:pt>
                <c:pt idx="21">
                  <c:v>137.46</c:v>
                </c:pt>
                <c:pt idx="22">
                  <c:v>135.09</c:v>
                </c:pt>
                <c:pt idx="23">
                  <c:v>132.77000000000001</c:v>
                </c:pt>
                <c:pt idx="24">
                  <c:v>130.66999999999999</c:v>
                </c:pt>
                <c:pt idx="25">
                  <c:v>127.86</c:v>
                </c:pt>
                <c:pt idx="26">
                  <c:v>125.72</c:v>
                </c:pt>
                <c:pt idx="27">
                  <c:v>122.66</c:v>
                </c:pt>
                <c:pt idx="28">
                  <c:v>120.66</c:v>
                </c:pt>
                <c:pt idx="29">
                  <c:v>118.17</c:v>
                </c:pt>
                <c:pt idx="30">
                  <c:v>115.92</c:v>
                </c:pt>
                <c:pt idx="31">
                  <c:v>113.67</c:v>
                </c:pt>
                <c:pt idx="32">
                  <c:v>111.29</c:v>
                </c:pt>
                <c:pt idx="33">
                  <c:v>108.97</c:v>
                </c:pt>
                <c:pt idx="34">
                  <c:v>106.81</c:v>
                </c:pt>
                <c:pt idx="35">
                  <c:v>95.77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59264"/>
        <c:axId val="133260800"/>
      </c:lineChart>
      <c:catAx>
        <c:axId val="13325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350"/>
        </c:spPr>
        <c:crossAx val="133260800"/>
        <c:crosses val="autoZero"/>
        <c:auto val="1"/>
        <c:lblAlgn val="ctr"/>
        <c:lblOffset val="100"/>
        <c:noMultiLvlLbl val="0"/>
      </c:catAx>
      <c:valAx>
        <c:axId val="133260800"/>
        <c:scaling>
          <c:orientation val="minMax"/>
          <c:max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59264"/>
        <c:crosses val="autoZero"/>
        <c:crossBetween val="between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118" r="0.70000000000000118" t="0.750000000000002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</xdr:row>
      <xdr:rowOff>147108</xdr:rowOff>
    </xdr:from>
    <xdr:to>
      <xdr:col>6</xdr:col>
      <xdr:colOff>685800</xdr:colOff>
      <xdr:row>32</xdr:row>
      <xdr:rowOff>137584</xdr:rowOff>
    </xdr:to>
    <xdr:grpSp>
      <xdr:nvGrpSpPr>
        <xdr:cNvPr id="17" name="Group 16"/>
        <xdr:cNvGrpSpPr/>
      </xdr:nvGrpSpPr>
      <xdr:grpSpPr>
        <a:xfrm>
          <a:off x="3782483" y="570441"/>
          <a:ext cx="1009650" cy="5017560"/>
          <a:chOff x="1949450" y="1092200"/>
          <a:chExt cx="1009650" cy="5451020"/>
        </a:xfrm>
      </xdr:grpSpPr>
      <xdr:pic>
        <xdr:nvPicPr>
          <xdr:cNvPr id="18" name="Picture 17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2444" t="50000"/>
          <a:stretch/>
        </xdr:blipFill>
        <xdr:spPr>
          <a:xfrm rot="5400000">
            <a:off x="-102960" y="3481160"/>
            <a:ext cx="5451020" cy="673100"/>
          </a:xfrm>
          <a:prstGeom prst="rect">
            <a:avLst/>
          </a:prstGeom>
        </xdr:spPr>
      </xdr:pic>
      <xdr:cxnSp macro="">
        <xdr:nvCxnSpPr>
          <xdr:cNvPr id="19" name="Straight Connector 18"/>
          <xdr:cNvCxnSpPr/>
        </xdr:nvCxnSpPr>
        <xdr:spPr>
          <a:xfrm>
            <a:off x="1955800" y="1765300"/>
            <a:ext cx="495300" cy="4064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1993900" y="2070100"/>
            <a:ext cx="406400" cy="342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1949450" y="3416300"/>
            <a:ext cx="463550" cy="2540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1962150" y="3492500"/>
            <a:ext cx="476250" cy="3556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1955800" y="3365500"/>
            <a:ext cx="444500" cy="1397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V="1">
            <a:off x="1981200" y="3568700"/>
            <a:ext cx="444500" cy="4254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V="1">
            <a:off x="1981200" y="3632200"/>
            <a:ext cx="431800" cy="5524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1981200" y="3695700"/>
            <a:ext cx="469900" cy="66675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2006600" y="5067300"/>
            <a:ext cx="406400" cy="127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V="1">
            <a:off x="2038350" y="5681134"/>
            <a:ext cx="378883" cy="649816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2019300" y="1930400"/>
            <a:ext cx="444500" cy="3810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1966383" y="1670360"/>
            <a:ext cx="444500" cy="5674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44700" y="3136900"/>
            <a:ext cx="381000" cy="25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 flipV="1">
            <a:off x="2032000" y="4762500"/>
            <a:ext cx="368300" cy="152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 flipV="1">
            <a:off x="2281766" y="6045200"/>
            <a:ext cx="330201" cy="491067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2019300" y="2286000"/>
            <a:ext cx="495300" cy="2667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1981200" y="2451100"/>
            <a:ext cx="419100" cy="215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/>
        </xdr:nvCxnSpPr>
        <xdr:spPr>
          <a:xfrm>
            <a:off x="1993900" y="2616200"/>
            <a:ext cx="431800" cy="114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/>
          <xdr:cNvCxnSpPr/>
        </xdr:nvCxnSpPr>
        <xdr:spPr>
          <a:xfrm>
            <a:off x="2032000" y="2806700"/>
            <a:ext cx="469900" cy="1016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/>
          <xdr:cNvCxnSpPr/>
        </xdr:nvCxnSpPr>
        <xdr:spPr>
          <a:xfrm>
            <a:off x="1993900" y="2971800"/>
            <a:ext cx="431800" cy="762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Connector 38"/>
          <xdr:cNvCxnSpPr/>
        </xdr:nvCxnSpPr>
        <xdr:spPr>
          <a:xfrm flipV="1">
            <a:off x="1955800" y="3302000"/>
            <a:ext cx="457200" cy="508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 flipV="1">
            <a:off x="2044700" y="4178300"/>
            <a:ext cx="469900" cy="3683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/>
        </xdr:nvCxnSpPr>
        <xdr:spPr>
          <a:xfrm flipV="1">
            <a:off x="2006600" y="4381500"/>
            <a:ext cx="419100" cy="3556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391585</xdr:colOff>
      <xdr:row>1</xdr:row>
      <xdr:rowOff>74087</xdr:rowOff>
    </xdr:from>
    <xdr:to>
      <xdr:col>14</xdr:col>
      <xdr:colOff>719666</xdr:colOff>
      <xdr:row>32</xdr:row>
      <xdr:rowOff>137583</xdr:rowOff>
    </xdr:to>
    <xdr:grpSp>
      <xdr:nvGrpSpPr>
        <xdr:cNvPr id="99" name="Group 98"/>
        <xdr:cNvGrpSpPr/>
      </xdr:nvGrpSpPr>
      <xdr:grpSpPr>
        <a:xfrm>
          <a:off x="8699502" y="391587"/>
          <a:ext cx="1153581" cy="5196413"/>
          <a:chOff x="6790308" y="687918"/>
          <a:chExt cx="1229741" cy="5323418"/>
        </a:xfrm>
      </xdr:grpSpPr>
      <xdr:pic>
        <xdr:nvPicPr>
          <xdr:cNvPr id="58" name="Picture 57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r="5628"/>
          <a:stretch/>
        </xdr:blipFill>
        <xdr:spPr>
          <a:xfrm rot="5400000">
            <a:off x="5026633" y="3017919"/>
            <a:ext cx="5323418" cy="663415"/>
          </a:xfrm>
          <a:prstGeom prst="rect">
            <a:avLst/>
          </a:prstGeom>
        </xdr:spPr>
      </xdr:pic>
      <xdr:cxnSp macro="">
        <xdr:nvCxnSpPr>
          <xdr:cNvPr id="59" name="Straight Connector 58"/>
          <xdr:cNvCxnSpPr/>
        </xdr:nvCxnSpPr>
        <xdr:spPr>
          <a:xfrm flipV="1">
            <a:off x="6965950" y="2207786"/>
            <a:ext cx="482600" cy="6690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 flipV="1">
            <a:off x="6978650" y="2252389"/>
            <a:ext cx="469900" cy="15611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/>
          <xdr:cNvCxnSpPr/>
        </xdr:nvCxnSpPr>
        <xdr:spPr>
          <a:xfrm>
            <a:off x="6953250" y="2129731"/>
            <a:ext cx="508000" cy="3345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/>
          <xdr:cNvCxnSpPr/>
        </xdr:nvCxnSpPr>
        <xdr:spPr>
          <a:xfrm flipV="1">
            <a:off x="6965950" y="1616797"/>
            <a:ext cx="482600" cy="6690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/>
          <xdr:cNvCxnSpPr/>
        </xdr:nvCxnSpPr>
        <xdr:spPr>
          <a:xfrm flipV="1">
            <a:off x="6978650" y="1661400"/>
            <a:ext cx="469900" cy="15611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/>
          <xdr:cNvCxnSpPr/>
        </xdr:nvCxnSpPr>
        <xdr:spPr>
          <a:xfrm flipV="1">
            <a:off x="6946900" y="2876830"/>
            <a:ext cx="514350" cy="5575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/>
          <xdr:cNvCxnSpPr/>
        </xdr:nvCxnSpPr>
        <xdr:spPr>
          <a:xfrm flipV="1">
            <a:off x="6972300" y="2961018"/>
            <a:ext cx="488950" cy="11039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Connector 65"/>
          <xdr:cNvCxnSpPr/>
        </xdr:nvCxnSpPr>
        <xdr:spPr>
          <a:xfrm>
            <a:off x="6953250" y="2787624"/>
            <a:ext cx="508000" cy="33452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/>
          <xdr:cNvCxnSpPr/>
        </xdr:nvCxnSpPr>
        <xdr:spPr>
          <a:xfrm flipV="1">
            <a:off x="6991350" y="3041861"/>
            <a:ext cx="469900" cy="17172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/>
          <xdr:cNvCxnSpPr/>
        </xdr:nvCxnSpPr>
        <xdr:spPr>
          <a:xfrm flipV="1">
            <a:off x="7004050" y="3116570"/>
            <a:ext cx="457200" cy="25646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Straight Connector 68"/>
          <xdr:cNvCxnSpPr/>
        </xdr:nvCxnSpPr>
        <xdr:spPr>
          <a:xfrm flipV="1">
            <a:off x="6978650" y="3189050"/>
            <a:ext cx="482600" cy="34009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/>
          <xdr:cNvCxnSpPr/>
        </xdr:nvCxnSpPr>
        <xdr:spPr>
          <a:xfrm flipV="1">
            <a:off x="6997700" y="3272681"/>
            <a:ext cx="476250" cy="39585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Straight Connector 70"/>
          <xdr:cNvCxnSpPr/>
        </xdr:nvCxnSpPr>
        <xdr:spPr>
          <a:xfrm flipV="1">
            <a:off x="6991350" y="3356311"/>
            <a:ext cx="463550" cy="49620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Straight Connector 71"/>
          <xdr:cNvCxnSpPr/>
        </xdr:nvCxnSpPr>
        <xdr:spPr>
          <a:xfrm>
            <a:off x="7010400" y="4337575"/>
            <a:ext cx="431800" cy="446029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/>
          <xdr:cNvCxnSpPr/>
        </xdr:nvCxnSpPr>
        <xdr:spPr>
          <a:xfrm>
            <a:off x="7016750" y="4510412"/>
            <a:ext cx="425450" cy="35124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Straight Connector 73"/>
          <xdr:cNvCxnSpPr/>
        </xdr:nvCxnSpPr>
        <xdr:spPr>
          <a:xfrm>
            <a:off x="7004050" y="4170314"/>
            <a:ext cx="438150" cy="535235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Straight Connector 74"/>
          <xdr:cNvCxnSpPr/>
        </xdr:nvCxnSpPr>
        <xdr:spPr>
          <a:xfrm>
            <a:off x="7023100" y="4666522"/>
            <a:ext cx="419100" cy="26761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/>
          <xdr:cNvCxnSpPr/>
        </xdr:nvCxnSpPr>
        <xdr:spPr>
          <a:xfrm>
            <a:off x="7035800" y="4811481"/>
            <a:ext cx="419100" cy="206288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/>
          <xdr:cNvCxnSpPr/>
        </xdr:nvCxnSpPr>
        <xdr:spPr>
          <a:xfrm>
            <a:off x="7029450" y="4973167"/>
            <a:ext cx="425450" cy="13938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Connector 77"/>
          <xdr:cNvCxnSpPr/>
        </xdr:nvCxnSpPr>
        <xdr:spPr>
          <a:xfrm>
            <a:off x="7042150" y="5157154"/>
            <a:ext cx="425450" cy="5575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/>
          <xdr:cNvCxnSpPr/>
        </xdr:nvCxnSpPr>
        <xdr:spPr>
          <a:xfrm>
            <a:off x="7035800" y="5290963"/>
            <a:ext cx="419100" cy="22301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Straight Connector 79"/>
          <xdr:cNvCxnSpPr/>
        </xdr:nvCxnSpPr>
        <xdr:spPr>
          <a:xfrm flipV="1">
            <a:off x="7016750" y="5402470"/>
            <a:ext cx="444500" cy="61329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/>
          <xdr:cNvCxnSpPr/>
        </xdr:nvCxnSpPr>
        <xdr:spPr>
          <a:xfrm flipV="1">
            <a:off x="7296150" y="1873264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/>
          <xdr:cNvCxnSpPr/>
        </xdr:nvCxnSpPr>
        <xdr:spPr>
          <a:xfrm flipV="1">
            <a:off x="7296150" y="2464253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/>
          <xdr:cNvCxnSpPr/>
        </xdr:nvCxnSpPr>
        <xdr:spPr>
          <a:xfrm flipV="1">
            <a:off x="7283450" y="3891546"/>
            <a:ext cx="368300" cy="133809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Straight Connector 83"/>
          <xdr:cNvCxnSpPr/>
        </xdr:nvCxnSpPr>
        <xdr:spPr>
          <a:xfrm flipV="1">
            <a:off x="7289781" y="5586456"/>
            <a:ext cx="361969" cy="72826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/>
          <xdr:cNvCxnSpPr/>
        </xdr:nvCxnSpPr>
        <xdr:spPr>
          <a:xfrm>
            <a:off x="6790308" y="1465134"/>
            <a:ext cx="620513" cy="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38100</xdr:colOff>
      <xdr:row>80</xdr:row>
      <xdr:rowOff>0</xdr:rowOff>
    </xdr:from>
    <xdr:to>
      <xdr:col>7</xdr:col>
      <xdr:colOff>0</xdr:colOff>
      <xdr:row>106</xdr:row>
      <xdr:rowOff>19050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78</xdr:row>
      <xdr:rowOff>133350</xdr:rowOff>
    </xdr:from>
    <xdr:to>
      <xdr:col>18</xdr:col>
      <xdr:colOff>0</xdr:colOff>
      <xdr:row>104</xdr:row>
      <xdr:rowOff>152400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469900</xdr:colOff>
      <xdr:row>4</xdr:row>
      <xdr:rowOff>8862</xdr:rowOff>
    </xdr:from>
    <xdr:to>
      <xdr:col>14</xdr:col>
      <xdr:colOff>698500</xdr:colOff>
      <xdr:row>40</xdr:row>
      <xdr:rowOff>50800</xdr:rowOff>
    </xdr:to>
    <xdr:grpSp>
      <xdr:nvGrpSpPr>
        <xdr:cNvPr id="3" name="Group 2"/>
        <xdr:cNvGrpSpPr/>
      </xdr:nvGrpSpPr>
      <xdr:grpSpPr>
        <a:xfrm>
          <a:off x="8841317" y="813195"/>
          <a:ext cx="1054100" cy="5873355"/>
          <a:chOff x="11785600" y="1088362"/>
          <a:chExt cx="1054100" cy="6455438"/>
        </a:xfrm>
      </xdr:grpSpPr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 rot="5400000">
            <a:off x="9402431" y="3954131"/>
            <a:ext cx="6303038" cy="571500"/>
          </a:xfrm>
          <a:prstGeom prst="rect">
            <a:avLst/>
          </a:prstGeom>
        </xdr:spPr>
      </xdr:pic>
      <xdr:cxnSp macro="">
        <xdr:nvCxnSpPr>
          <xdr:cNvPr id="5" name="Straight Connector 4"/>
          <xdr:cNvCxnSpPr/>
        </xdr:nvCxnSpPr>
        <xdr:spPr>
          <a:xfrm>
            <a:off x="11785600" y="1409700"/>
            <a:ext cx="520700" cy="8382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12128500" y="1219200"/>
            <a:ext cx="393700" cy="2794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 flipV="1">
            <a:off x="12128500" y="4241800"/>
            <a:ext cx="393700" cy="3175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 flipV="1">
            <a:off x="12115800" y="6896100"/>
            <a:ext cx="254000" cy="6477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 flipV="1">
            <a:off x="11823700" y="3403600"/>
            <a:ext cx="469900" cy="9779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 flipV="1">
            <a:off x="11785600" y="6396566"/>
            <a:ext cx="508000" cy="1003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11836400" y="4749800"/>
            <a:ext cx="457200" cy="4191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419100</xdr:colOff>
      <xdr:row>4</xdr:row>
      <xdr:rowOff>25400</xdr:rowOff>
    </xdr:from>
    <xdr:to>
      <xdr:col>7</xdr:col>
      <xdr:colOff>0</xdr:colOff>
      <xdr:row>42</xdr:row>
      <xdr:rowOff>101600</xdr:rowOff>
    </xdr:to>
    <xdr:grpSp>
      <xdr:nvGrpSpPr>
        <xdr:cNvPr id="42" name="Group 41"/>
        <xdr:cNvGrpSpPr/>
      </xdr:nvGrpSpPr>
      <xdr:grpSpPr>
        <a:xfrm>
          <a:off x="3625850" y="829733"/>
          <a:ext cx="1231900" cy="6235700"/>
          <a:chOff x="5156200" y="1104900"/>
          <a:chExt cx="1244600" cy="6845300"/>
        </a:xfrm>
      </xdr:grpSpPr>
      <xdr:pic>
        <xdr:nvPicPr>
          <xdr:cNvPr id="43" name="Picture 42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 l="12239" b="50943"/>
          <a:stretch/>
        </xdr:blipFill>
        <xdr:spPr>
          <a:xfrm rot="5400000">
            <a:off x="3338740" y="3506560"/>
            <a:ext cx="5463720" cy="660400"/>
          </a:xfrm>
          <a:prstGeom prst="rect">
            <a:avLst/>
          </a:prstGeom>
        </xdr:spPr>
      </xdr:pic>
      <xdr:cxnSp macro="">
        <xdr:nvCxnSpPr>
          <xdr:cNvPr id="44" name="Straight Connector 43"/>
          <xdr:cNvCxnSpPr/>
        </xdr:nvCxnSpPr>
        <xdr:spPr>
          <a:xfrm>
            <a:off x="5308600" y="1384300"/>
            <a:ext cx="444500" cy="4953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5156200" y="1193800"/>
            <a:ext cx="787400" cy="3048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 flipV="1">
            <a:off x="5372099" y="4555067"/>
            <a:ext cx="393701" cy="554565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/>
        </xdr:nvCxnSpPr>
        <xdr:spPr>
          <a:xfrm flipV="1">
            <a:off x="5537200" y="6206067"/>
            <a:ext cx="448733" cy="1744133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 flipV="1">
            <a:off x="5215467" y="5706534"/>
            <a:ext cx="524933" cy="2091266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flipV="1">
            <a:off x="5283200" y="3225800"/>
            <a:ext cx="465666" cy="1337734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>
            <a:off x="5321301" y="1570565"/>
            <a:ext cx="482600" cy="546100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Connector 50"/>
          <xdr:cNvCxnSpPr/>
        </xdr:nvCxnSpPr>
        <xdr:spPr>
          <a:xfrm>
            <a:off x="5338233" y="1731433"/>
            <a:ext cx="419100" cy="57150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/>
          <xdr:cNvCxnSpPr/>
        </xdr:nvCxnSpPr>
        <xdr:spPr>
          <a:xfrm flipV="1">
            <a:off x="5312834" y="3691467"/>
            <a:ext cx="478366" cy="1062567"/>
          </a:xfrm>
          <a:prstGeom prst="line">
            <a:avLst/>
          </a:prstGeom>
          <a:ln w="19050">
            <a:solidFill>
              <a:schemeClr val="tx1"/>
            </a:solidFill>
            <a:prstDash val="sysDash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/>
          <xdr:cNvCxnSpPr/>
        </xdr:nvCxnSpPr>
        <xdr:spPr>
          <a:xfrm flipV="1">
            <a:off x="5283200" y="3996267"/>
            <a:ext cx="457200" cy="948267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/>
          <xdr:cNvCxnSpPr/>
        </xdr:nvCxnSpPr>
        <xdr:spPr>
          <a:xfrm flipV="1">
            <a:off x="5291667" y="4724400"/>
            <a:ext cx="465666" cy="575735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25400</xdr:rowOff>
    </xdr:from>
    <xdr:to>
      <xdr:col>9</xdr:col>
      <xdr:colOff>194733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448733</xdr:colOff>
      <xdr:row>2</xdr:row>
      <xdr:rowOff>0</xdr:rowOff>
    </xdr:from>
    <xdr:to>
      <xdr:col>18</xdr:col>
      <xdr:colOff>630767</xdr:colOff>
      <xdr:row>22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22</xdr:row>
      <xdr:rowOff>187325</xdr:rowOff>
    </xdr:from>
    <xdr:to>
      <xdr:col>9</xdr:col>
      <xdr:colOff>191558</xdr:colOff>
      <xdr:row>43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458258</xdr:colOff>
      <xdr:row>22</xdr:row>
      <xdr:rowOff>161925</xdr:rowOff>
    </xdr:from>
    <xdr:to>
      <xdr:col>18</xdr:col>
      <xdr:colOff>640292</xdr:colOff>
      <xdr:row>43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9" sqref="D19"/>
    </sheetView>
  </sheetViews>
  <sheetFormatPr defaultColWidth="8.875" defaultRowHeight="15.75" x14ac:dyDescent="0.25"/>
  <cols>
    <col min="3" max="3" width="12.875" customWidth="1"/>
    <col min="4" max="4" width="22" customWidth="1"/>
    <col min="5" max="5" width="10.625" customWidth="1"/>
  </cols>
  <sheetData>
    <row r="1" spans="1:10" x14ac:dyDescent="0.25">
      <c r="A1" s="80" t="s">
        <v>100</v>
      </c>
      <c r="B1" s="79"/>
      <c r="C1" s="79"/>
      <c r="D1" s="79"/>
      <c r="E1" s="79"/>
    </row>
    <row r="2" spans="1:10" x14ac:dyDescent="0.25">
      <c r="A2" s="80" t="s">
        <v>122</v>
      </c>
      <c r="B2" s="79"/>
      <c r="C2" s="79"/>
      <c r="D2" s="80" t="s">
        <v>124</v>
      </c>
      <c r="E2" s="82" t="s">
        <v>123</v>
      </c>
    </row>
    <row r="3" spans="1:10" x14ac:dyDescent="0.25">
      <c r="A3" s="79" t="s">
        <v>101</v>
      </c>
      <c r="B3" s="79"/>
      <c r="C3" s="79" t="s">
        <v>102</v>
      </c>
      <c r="D3" s="79"/>
      <c r="E3" s="79"/>
    </row>
    <row r="4" spans="1:10" x14ac:dyDescent="0.25">
      <c r="A4" s="79" t="s">
        <v>104</v>
      </c>
      <c r="B4" s="79"/>
      <c r="C4" s="79" t="s">
        <v>103</v>
      </c>
      <c r="D4" s="79"/>
      <c r="E4" s="79"/>
    </row>
    <row r="5" spans="1:10" x14ac:dyDescent="0.25">
      <c r="A5" s="79" t="s">
        <v>105</v>
      </c>
      <c r="B5" s="79"/>
      <c r="C5" s="79" t="s">
        <v>106</v>
      </c>
      <c r="D5" s="79"/>
      <c r="E5" s="79"/>
    </row>
    <row r="6" spans="1:10" x14ac:dyDescent="0.25">
      <c r="A6" s="79" t="s">
        <v>113</v>
      </c>
      <c r="B6" s="79"/>
      <c r="C6" s="79" t="s">
        <v>114</v>
      </c>
      <c r="D6" s="79"/>
      <c r="E6" s="79" t="s">
        <v>115</v>
      </c>
      <c r="G6" t="s">
        <v>116</v>
      </c>
      <c r="I6" t="s">
        <v>117</v>
      </c>
    </row>
    <row r="7" spans="1:10" x14ac:dyDescent="0.25">
      <c r="A7" s="79" t="s">
        <v>107</v>
      </c>
      <c r="B7" s="79"/>
      <c r="C7" s="79" t="s">
        <v>108</v>
      </c>
      <c r="D7" s="79" t="s">
        <v>109</v>
      </c>
      <c r="E7" s="79"/>
      <c r="G7" t="s">
        <v>115</v>
      </c>
      <c r="H7" s="81" t="s">
        <v>88</v>
      </c>
      <c r="I7" t="s">
        <v>115</v>
      </c>
      <c r="J7" s="81" t="s">
        <v>88</v>
      </c>
    </row>
    <row r="8" spans="1:10" x14ac:dyDescent="0.25">
      <c r="A8" s="79" t="s">
        <v>110</v>
      </c>
      <c r="B8" s="79"/>
      <c r="C8" s="79" t="s">
        <v>111</v>
      </c>
      <c r="D8" s="79" t="s">
        <v>112</v>
      </c>
      <c r="E8" s="79"/>
      <c r="G8">
        <v>347.9</v>
      </c>
      <c r="I8">
        <v>269.89999999999998</v>
      </c>
    </row>
  </sheetData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8"/>
  <sheetViews>
    <sheetView zoomScale="90" zoomScaleNormal="90" zoomScalePageLayoutView="90" workbookViewId="0">
      <selection activeCell="Q49" sqref="Q49"/>
    </sheetView>
  </sheetViews>
  <sheetFormatPr defaultColWidth="10.875" defaultRowHeight="12.75" x14ac:dyDescent="0.2"/>
  <cols>
    <col min="1" max="1" width="3.625" style="1" customWidth="1"/>
    <col min="2" max="3" width="10.875" style="1"/>
    <col min="4" max="5" width="8.875" style="1" customWidth="1"/>
    <col min="6" max="6" width="10.875" style="1" customWidth="1"/>
    <col min="7" max="7" width="10.875" style="1"/>
    <col min="8" max="10" width="8.125" style="1" customWidth="1"/>
    <col min="11" max="11" width="2.5" style="1" customWidth="1"/>
    <col min="12" max="13" width="8.625" style="1" customWidth="1"/>
    <col min="14" max="14" width="10.875" style="1" customWidth="1"/>
    <col min="15" max="15" width="10.875" style="1"/>
    <col min="16" max="18" width="8.125" style="1" customWidth="1"/>
    <col min="19" max="16384" width="10.875" style="1"/>
  </cols>
  <sheetData>
    <row r="1" spans="2:21" ht="24.75" customHeight="1" x14ac:dyDescent="0.2">
      <c r="D1" s="125" t="s">
        <v>94</v>
      </c>
      <c r="E1" s="126"/>
      <c r="F1" s="126"/>
      <c r="G1" s="126"/>
      <c r="H1" s="126"/>
      <c r="I1" s="126"/>
      <c r="J1" s="126"/>
      <c r="K1" s="6"/>
      <c r="L1" s="94" t="s">
        <v>95</v>
      </c>
      <c r="M1" s="95"/>
      <c r="N1" s="95"/>
      <c r="O1" s="95"/>
      <c r="P1" s="95"/>
      <c r="Q1" s="95"/>
      <c r="R1" s="95"/>
    </row>
    <row r="2" spans="2:21" ht="8.25" customHeight="1" thickBot="1" x14ac:dyDescent="0.25">
      <c r="D2" s="42"/>
      <c r="E2" s="2"/>
      <c r="F2" s="2"/>
      <c r="G2" s="22"/>
      <c r="K2" s="29"/>
      <c r="L2" s="6"/>
      <c r="M2" s="6"/>
      <c r="N2" s="6"/>
      <c r="O2" s="6"/>
      <c r="P2" s="33"/>
    </row>
    <row r="3" spans="2:21" ht="12.75" customHeight="1" thickBot="1" x14ac:dyDescent="0.25">
      <c r="D3" s="121" t="s">
        <v>119</v>
      </c>
      <c r="E3" s="122"/>
      <c r="F3" s="40"/>
      <c r="G3" s="2"/>
      <c r="K3" s="6"/>
      <c r="L3" s="121" t="s">
        <v>118</v>
      </c>
      <c r="M3" s="122"/>
      <c r="N3" s="6"/>
      <c r="O3" s="6"/>
    </row>
    <row r="4" spans="2:21" ht="25.5" customHeight="1" thickBot="1" x14ac:dyDescent="0.25">
      <c r="D4" s="123"/>
      <c r="E4" s="124"/>
      <c r="F4" s="35"/>
      <c r="G4" s="2"/>
      <c r="H4" s="59" t="s">
        <v>89</v>
      </c>
      <c r="I4" s="32"/>
      <c r="J4" s="53"/>
      <c r="K4" s="6"/>
      <c r="L4" s="123"/>
      <c r="M4" s="124"/>
      <c r="N4" s="6"/>
      <c r="O4" s="6"/>
      <c r="P4" s="59" t="s">
        <v>89</v>
      </c>
      <c r="Q4" s="32"/>
      <c r="R4" s="53"/>
    </row>
    <row r="5" spans="2:21" ht="19.5" thickBot="1" x14ac:dyDescent="0.25">
      <c r="B5" s="85" t="s">
        <v>125</v>
      </c>
      <c r="C5" s="86" t="s">
        <v>126</v>
      </c>
      <c r="D5" s="83">
        <f>E5</f>
        <v>281.43</v>
      </c>
      <c r="E5" s="99">
        <v>281.43</v>
      </c>
      <c r="F5" s="38" t="s">
        <v>0</v>
      </c>
      <c r="G5" s="2"/>
      <c r="H5" s="60" t="s">
        <v>87</v>
      </c>
      <c r="I5" s="37" t="s">
        <v>90</v>
      </c>
      <c r="J5" s="61" t="s">
        <v>86</v>
      </c>
      <c r="K5" s="6"/>
      <c r="L5" s="36">
        <f>M5</f>
        <v>229.05</v>
      </c>
      <c r="M5" s="99">
        <v>229.05</v>
      </c>
      <c r="N5" s="38" t="s">
        <v>0</v>
      </c>
      <c r="O5" s="6"/>
      <c r="P5" s="60" t="s">
        <v>87</v>
      </c>
      <c r="Q5" s="37" t="s">
        <v>88</v>
      </c>
      <c r="R5" s="61" t="s">
        <v>86</v>
      </c>
    </row>
    <row r="6" spans="2:21" x14ac:dyDescent="0.2">
      <c r="B6" s="87">
        <v>20</v>
      </c>
      <c r="C6" s="88">
        <v>1.63</v>
      </c>
      <c r="D6" s="28">
        <f>$E$5-('ROXIE DATA'!C4-'ROXIE DATA'!$C$3)</f>
        <v>280.03999999999996</v>
      </c>
      <c r="E6" s="34">
        <v>279.97000000000003</v>
      </c>
      <c r="F6" s="23" t="s">
        <v>1</v>
      </c>
      <c r="G6" s="2"/>
      <c r="H6" s="62">
        <f>D5-D6</f>
        <v>1.3900000000000432</v>
      </c>
      <c r="I6" s="63">
        <f>IF(OR(ISBLANK(E6),0),"",E5-E6)</f>
        <v>1.4599999999999795</v>
      </c>
      <c r="J6" s="64">
        <f>IF(OR(ISBLANK(E6),0),"",H6-I6)</f>
        <v>-6.9999999999936335E-2</v>
      </c>
      <c r="K6" s="6"/>
      <c r="L6" s="92">
        <f>$M$5-('ROXIE DATA'!C36-'ROXIE DATA'!$C$35)</f>
        <v>227.66</v>
      </c>
      <c r="M6" s="30">
        <v>227.63</v>
      </c>
      <c r="N6" s="50" t="s">
        <v>1</v>
      </c>
      <c r="O6" s="6"/>
      <c r="P6" s="62">
        <f>L5-L6</f>
        <v>1.3900000000000148</v>
      </c>
      <c r="Q6" s="63">
        <f>IF(OR(ISBLANK(M6),0),"",M5-M6)</f>
        <v>1.4200000000000159</v>
      </c>
      <c r="R6" s="64">
        <f>IF(OR(ISBLANK(M6),0),"",P6-Q6)</f>
        <v>-3.0000000000001137E-2</v>
      </c>
    </row>
    <row r="7" spans="2:21" x14ac:dyDescent="0.2">
      <c r="B7" s="87">
        <v>20</v>
      </c>
      <c r="C7" s="88">
        <v>1.63</v>
      </c>
      <c r="D7" s="28">
        <f>$E$5-('ROXIE DATA'!C5-'ROXIE DATA'!$C$3)</f>
        <v>272.64</v>
      </c>
      <c r="E7" s="96">
        <v>272.73</v>
      </c>
      <c r="F7" s="38" t="s">
        <v>91</v>
      </c>
      <c r="G7" s="2"/>
      <c r="H7" s="65">
        <f t="shared" ref="H7:H33" si="0">D6-D7</f>
        <v>7.3999999999999773</v>
      </c>
      <c r="I7" s="66">
        <f t="shared" ref="I7:I33" si="1">IF(OR(ISBLANK(E7),0),"",E6-E7)</f>
        <v>7.2400000000000091</v>
      </c>
      <c r="J7" s="67">
        <f t="shared" ref="J7:J33" si="2">IF(OR(ISBLANK(E7),0),"",H7-I7)</f>
        <v>0.15999999999996817</v>
      </c>
      <c r="K7" s="6"/>
      <c r="L7" s="93">
        <f>$M$5-('ROXIE DATA'!C37-'ROXIE DATA'!$C$35)</f>
        <v>226.07</v>
      </c>
      <c r="M7" s="31">
        <v>226.1</v>
      </c>
      <c r="N7" s="50" t="s">
        <v>2</v>
      </c>
      <c r="O7" s="6"/>
      <c r="P7" s="62">
        <f t="shared" ref="P7:P31" si="3">L6-L7</f>
        <v>1.5900000000000034</v>
      </c>
      <c r="Q7" s="63">
        <f t="shared" ref="Q7:Q31" si="4">IF(OR(ISBLANK(M7),0),"",M6-M7)</f>
        <v>1.5300000000000011</v>
      </c>
      <c r="R7" s="64">
        <f t="shared" ref="R7:R31" si="5">IF(OR(ISBLANK(M7),0),"",P7-Q7)</f>
        <v>6.0000000000002274E-2</v>
      </c>
    </row>
    <row r="8" spans="2:21" x14ac:dyDescent="0.2">
      <c r="B8" s="87">
        <v>20</v>
      </c>
      <c r="C8" s="88">
        <v>1.63</v>
      </c>
      <c r="D8" s="28">
        <f>$E$5-('ROXIE DATA'!C6-'ROXIE DATA'!$C$3)</f>
        <v>271.27999999999997</v>
      </c>
      <c r="E8" s="31">
        <v>271.13</v>
      </c>
      <c r="F8" s="24" t="s">
        <v>56</v>
      </c>
      <c r="G8" s="2"/>
      <c r="H8" s="62">
        <f t="shared" si="0"/>
        <v>1.3600000000000136</v>
      </c>
      <c r="I8" s="63">
        <f t="shared" si="1"/>
        <v>1.6000000000000227</v>
      </c>
      <c r="J8" s="64">
        <f t="shared" si="2"/>
        <v>-0.24000000000000909</v>
      </c>
      <c r="K8" s="6"/>
      <c r="L8" s="93">
        <f>$M$5-('ROXIE DATA'!C38-'ROXIE DATA'!$C$35)</f>
        <v>211.92000000000002</v>
      </c>
      <c r="M8" s="96">
        <v>212.2</v>
      </c>
      <c r="N8" s="39" t="s">
        <v>3</v>
      </c>
      <c r="O8" s="6"/>
      <c r="P8" s="65">
        <f t="shared" si="3"/>
        <v>14.149999999999977</v>
      </c>
      <c r="Q8" s="66">
        <f t="shared" si="4"/>
        <v>13.900000000000006</v>
      </c>
      <c r="R8" s="67">
        <f t="shared" si="5"/>
        <v>0.24999999999997158</v>
      </c>
    </row>
    <row r="9" spans="2:21" x14ac:dyDescent="0.2">
      <c r="B9" s="87">
        <v>20</v>
      </c>
      <c r="C9" s="88">
        <v>1.63</v>
      </c>
      <c r="D9" s="28">
        <f>$E$5-('ROXIE DATA'!C7-'ROXIE DATA'!$C$3)</f>
        <v>264.3</v>
      </c>
      <c r="E9" s="96">
        <v>264.39</v>
      </c>
      <c r="F9" s="38" t="s">
        <v>91</v>
      </c>
      <c r="G9" s="2"/>
      <c r="H9" s="65">
        <f t="shared" si="0"/>
        <v>6.9799999999999613</v>
      </c>
      <c r="I9" s="66">
        <f t="shared" si="1"/>
        <v>6.7400000000000091</v>
      </c>
      <c r="J9" s="67">
        <f t="shared" si="2"/>
        <v>0.23999999999995225</v>
      </c>
      <c r="K9" s="6"/>
      <c r="L9" s="93">
        <f>$M$5-('ROXIE DATA'!C39-'ROXIE DATA'!$C$35)</f>
        <v>210.58</v>
      </c>
      <c r="M9" s="31">
        <v>210.61</v>
      </c>
      <c r="N9" s="50" t="s">
        <v>4</v>
      </c>
      <c r="O9" s="6"/>
      <c r="P9" s="62">
        <f t="shared" si="3"/>
        <v>1.3400000000000034</v>
      </c>
      <c r="Q9" s="63">
        <f t="shared" si="4"/>
        <v>1.589999999999975</v>
      </c>
      <c r="R9" s="64">
        <f t="shared" si="5"/>
        <v>-0.24999999999997158</v>
      </c>
      <c r="U9" s="33"/>
    </row>
    <row r="10" spans="2:21" x14ac:dyDescent="0.2">
      <c r="B10" s="87">
        <v>25</v>
      </c>
      <c r="C10" s="88"/>
      <c r="D10" s="28">
        <f>$E$5-('ROXIE DATA'!C8-'ROXIE DATA'!$C$3)</f>
        <v>262.96000000000004</v>
      </c>
      <c r="E10" s="31">
        <v>262.82</v>
      </c>
      <c r="F10" s="25" t="s">
        <v>4</v>
      </c>
      <c r="G10" s="2"/>
      <c r="H10" s="62">
        <f t="shared" si="0"/>
        <v>1.339999999999975</v>
      </c>
      <c r="I10" s="63">
        <f t="shared" si="1"/>
        <v>1.5699999999999932</v>
      </c>
      <c r="J10" s="64">
        <f t="shared" si="2"/>
        <v>-0.23000000000001819</v>
      </c>
      <c r="K10" s="6"/>
      <c r="L10" s="93">
        <f>$M$5-('ROXIE DATA'!C40-'ROXIE DATA'!$C$35)</f>
        <v>208.93</v>
      </c>
      <c r="M10" s="31">
        <v>209.33</v>
      </c>
      <c r="N10" s="50" t="s">
        <v>5</v>
      </c>
      <c r="O10" s="6"/>
      <c r="P10" s="62">
        <f t="shared" si="3"/>
        <v>1.6500000000000057</v>
      </c>
      <c r="Q10" s="63">
        <f t="shared" si="4"/>
        <v>1.2800000000000011</v>
      </c>
      <c r="R10" s="64">
        <f t="shared" si="5"/>
        <v>0.37000000000000455</v>
      </c>
      <c r="U10" s="33"/>
    </row>
    <row r="11" spans="2:21" x14ac:dyDescent="0.2">
      <c r="B11" s="87">
        <v>25</v>
      </c>
      <c r="C11" s="88"/>
      <c r="D11" s="28">
        <f>$E$5-('ROXIE DATA'!C9-'ROXIE DATA'!$C$3)</f>
        <v>261.34000000000003</v>
      </c>
      <c r="E11" s="31">
        <v>261.18</v>
      </c>
      <c r="F11" s="25" t="s">
        <v>5</v>
      </c>
      <c r="G11" s="2"/>
      <c r="H11" s="62">
        <f t="shared" si="0"/>
        <v>1.6200000000000045</v>
      </c>
      <c r="I11" s="63">
        <f t="shared" si="1"/>
        <v>1.6399999999999864</v>
      </c>
      <c r="J11" s="64">
        <f t="shared" si="2"/>
        <v>-1.999999999998181E-2</v>
      </c>
      <c r="K11" s="6"/>
      <c r="L11" s="93">
        <f>$M$5-('ROXIE DATA'!C41-'ROXIE DATA'!$C$35)</f>
        <v>207.29</v>
      </c>
      <c r="M11" s="31">
        <v>207.8</v>
      </c>
      <c r="N11" s="50" t="s">
        <v>6</v>
      </c>
      <c r="O11" s="6"/>
      <c r="P11" s="62">
        <f t="shared" si="3"/>
        <v>1.6400000000000148</v>
      </c>
      <c r="Q11" s="63">
        <f t="shared" si="4"/>
        <v>1.5300000000000011</v>
      </c>
      <c r="R11" s="64">
        <f t="shared" si="5"/>
        <v>0.11000000000001364</v>
      </c>
    </row>
    <row r="12" spans="2:21" x14ac:dyDescent="0.2">
      <c r="B12" s="87">
        <v>25</v>
      </c>
      <c r="C12" s="88"/>
      <c r="D12" s="28">
        <f>$E$5-('ROXIE DATA'!C10-'ROXIE DATA'!$C$3)</f>
        <v>252.63</v>
      </c>
      <c r="E12" s="96">
        <v>252.74</v>
      </c>
      <c r="F12" s="38" t="s">
        <v>91</v>
      </c>
      <c r="G12" s="2"/>
      <c r="H12" s="65">
        <f t="shared" si="0"/>
        <v>8.7100000000000364</v>
      </c>
      <c r="I12" s="66">
        <f t="shared" si="1"/>
        <v>8.4399999999999977</v>
      </c>
      <c r="J12" s="67">
        <f t="shared" si="2"/>
        <v>0.27000000000003865</v>
      </c>
      <c r="K12" s="6"/>
      <c r="L12" s="93">
        <f>$M$5-('ROXIE DATA'!C42-'ROXIE DATA'!$C$35)</f>
        <v>191.56</v>
      </c>
      <c r="M12" s="96">
        <v>192.1</v>
      </c>
      <c r="N12" s="39" t="s">
        <v>7</v>
      </c>
      <c r="O12" s="6"/>
      <c r="P12" s="65">
        <f t="shared" si="3"/>
        <v>15.72999999999999</v>
      </c>
      <c r="Q12" s="66">
        <f t="shared" si="4"/>
        <v>15.700000000000017</v>
      </c>
      <c r="R12" s="67">
        <f t="shared" si="5"/>
        <v>2.9999999999972715E-2</v>
      </c>
    </row>
    <row r="13" spans="2:21" x14ac:dyDescent="0.2">
      <c r="B13" s="87">
        <v>25</v>
      </c>
      <c r="C13" s="88">
        <v>1.64</v>
      </c>
      <c r="D13" s="28">
        <f>$E$5-('ROXIE DATA'!C11-'ROXIE DATA'!$C$3)</f>
        <v>251.3</v>
      </c>
      <c r="E13" s="102">
        <v>251.18</v>
      </c>
      <c r="F13" s="25" t="s">
        <v>6</v>
      </c>
      <c r="G13" s="2"/>
      <c r="H13" s="62">
        <f t="shared" si="0"/>
        <v>1.3299999999999841</v>
      </c>
      <c r="I13" s="63">
        <f t="shared" si="1"/>
        <v>1.5600000000000023</v>
      </c>
      <c r="J13" s="64">
        <f t="shared" si="2"/>
        <v>-0.23000000000001819</v>
      </c>
      <c r="K13" s="6"/>
      <c r="L13" s="93">
        <f>$M$5-('ROXIE DATA'!C43-'ROXIE DATA'!$C$35)</f>
        <v>190.24</v>
      </c>
      <c r="M13" s="31">
        <v>190.2</v>
      </c>
      <c r="N13" s="50" t="s">
        <v>8</v>
      </c>
      <c r="O13" s="6"/>
      <c r="P13" s="62">
        <f t="shared" si="3"/>
        <v>1.3199999999999932</v>
      </c>
      <c r="Q13" s="63">
        <f t="shared" si="4"/>
        <v>1.9000000000000057</v>
      </c>
      <c r="R13" s="64">
        <f t="shared" si="5"/>
        <v>-0.58000000000001251</v>
      </c>
    </row>
    <row r="14" spans="2:21" x14ac:dyDescent="0.2">
      <c r="B14" s="87">
        <v>25</v>
      </c>
      <c r="C14" s="88"/>
      <c r="D14" s="28">
        <f>$E$5-('ROXIE DATA'!C12-'ROXIE DATA'!$C$3)</f>
        <v>243.94</v>
      </c>
      <c r="E14" s="96">
        <v>243.61</v>
      </c>
      <c r="F14" s="38" t="s">
        <v>91</v>
      </c>
      <c r="G14" s="2"/>
      <c r="H14" s="65">
        <f t="shared" si="0"/>
        <v>7.3600000000000136</v>
      </c>
      <c r="I14" s="66">
        <f t="shared" si="1"/>
        <v>7.5699999999999932</v>
      </c>
      <c r="J14" s="67">
        <f t="shared" si="2"/>
        <v>-0.20999999999997954</v>
      </c>
      <c r="K14" s="6"/>
      <c r="L14" s="93">
        <f>$M$5-('ROXIE DATA'!C44-'ROXIE DATA'!$C$35)</f>
        <v>188.02</v>
      </c>
      <c r="M14" s="31">
        <v>187.6</v>
      </c>
      <c r="N14" s="50" t="s">
        <v>9</v>
      </c>
      <c r="O14" s="6"/>
      <c r="P14" s="62">
        <f t="shared" si="3"/>
        <v>2.2199999999999989</v>
      </c>
      <c r="Q14" s="63">
        <f t="shared" si="4"/>
        <v>2.5999999999999943</v>
      </c>
      <c r="R14" s="64">
        <f t="shared" si="5"/>
        <v>-0.37999999999999545</v>
      </c>
    </row>
    <row r="15" spans="2:21" x14ac:dyDescent="0.2">
      <c r="B15" s="87">
        <v>25</v>
      </c>
      <c r="C15" s="88"/>
      <c r="D15" s="28">
        <f>$E$5-('ROXIE DATA'!C13-'ROXIE DATA'!$C$3)</f>
        <v>242.62</v>
      </c>
      <c r="E15" s="31">
        <v>241.66</v>
      </c>
      <c r="F15" s="25" t="s">
        <v>8</v>
      </c>
      <c r="G15" s="2"/>
      <c r="H15" s="62">
        <f t="shared" si="0"/>
        <v>1.3199999999999932</v>
      </c>
      <c r="I15" s="63">
        <f t="shared" si="1"/>
        <v>1.9500000000000171</v>
      </c>
      <c r="J15" s="64">
        <f t="shared" si="2"/>
        <v>-0.63000000000002387</v>
      </c>
      <c r="K15" s="6"/>
      <c r="L15" s="93">
        <f>$M$5-('ROXIE DATA'!C45-'ROXIE DATA'!$C$35)</f>
        <v>185.77</v>
      </c>
      <c r="M15" s="31">
        <v>186.7</v>
      </c>
      <c r="N15" s="50" t="s">
        <v>10</v>
      </c>
      <c r="O15" s="6"/>
      <c r="P15" s="62">
        <f t="shared" si="3"/>
        <v>2.25</v>
      </c>
      <c r="Q15" s="63">
        <f t="shared" si="4"/>
        <v>0.90000000000000568</v>
      </c>
      <c r="R15" s="64">
        <f t="shared" si="5"/>
        <v>1.3499999999999943</v>
      </c>
    </row>
    <row r="16" spans="2:21" x14ac:dyDescent="0.2">
      <c r="B16" s="87">
        <v>25</v>
      </c>
      <c r="C16" s="88"/>
      <c r="D16" s="28">
        <f>$E$5-('ROXIE DATA'!C14-'ROXIE DATA'!$C$3)</f>
        <v>240.4</v>
      </c>
      <c r="E16" s="31">
        <v>240</v>
      </c>
      <c r="F16" s="25" t="s">
        <v>9</v>
      </c>
      <c r="G16" s="2"/>
      <c r="H16" s="62">
        <f t="shared" si="0"/>
        <v>2.2199999999999989</v>
      </c>
      <c r="I16" s="63">
        <f t="shared" si="1"/>
        <v>1.6599999999999966</v>
      </c>
      <c r="J16" s="64">
        <f t="shared" si="2"/>
        <v>0.56000000000000227</v>
      </c>
      <c r="K16" s="6"/>
      <c r="L16" s="93">
        <f>$M$5-('ROXIE DATA'!C46-'ROXIE DATA'!$C$35)</f>
        <v>183.5</v>
      </c>
      <c r="M16" s="31">
        <v>184.39</v>
      </c>
      <c r="N16" s="50" t="s">
        <v>11</v>
      </c>
      <c r="O16" s="6"/>
      <c r="P16" s="62">
        <f t="shared" si="3"/>
        <v>2.2700000000000102</v>
      </c>
      <c r="Q16" s="63">
        <f t="shared" si="4"/>
        <v>2.3100000000000023</v>
      </c>
      <c r="R16" s="64">
        <f t="shared" si="5"/>
        <v>-3.9999999999992042E-2</v>
      </c>
    </row>
    <row r="17" spans="2:18" x14ac:dyDescent="0.2">
      <c r="B17" s="87">
        <v>25</v>
      </c>
      <c r="C17" s="88"/>
      <c r="D17" s="28">
        <f>$E$5-('ROXIE DATA'!C15-'ROXIE DATA'!$C$3)</f>
        <v>238.15</v>
      </c>
      <c r="E17" s="31">
        <v>237.79</v>
      </c>
      <c r="F17" s="25" t="s">
        <v>10</v>
      </c>
      <c r="G17" s="2"/>
      <c r="H17" s="62">
        <f t="shared" si="0"/>
        <v>2.25</v>
      </c>
      <c r="I17" s="63">
        <f t="shared" si="1"/>
        <v>2.210000000000008</v>
      </c>
      <c r="J17" s="64">
        <f t="shared" si="2"/>
        <v>3.9999999999992042E-2</v>
      </c>
      <c r="K17" s="6"/>
      <c r="L17" s="93">
        <f>$M$5-('ROXIE DATA'!C47-'ROXIE DATA'!$C$35)</f>
        <v>181.19</v>
      </c>
      <c r="M17" s="31">
        <v>182.82</v>
      </c>
      <c r="N17" s="50" t="s">
        <v>12</v>
      </c>
      <c r="O17" s="6"/>
      <c r="P17" s="62">
        <f t="shared" si="3"/>
        <v>2.3100000000000023</v>
      </c>
      <c r="Q17" s="63">
        <f t="shared" si="4"/>
        <v>1.5699999999999932</v>
      </c>
      <c r="R17" s="64">
        <f t="shared" si="5"/>
        <v>0.74000000000000909</v>
      </c>
    </row>
    <row r="18" spans="2:18" x14ac:dyDescent="0.2">
      <c r="B18" s="87">
        <v>25</v>
      </c>
      <c r="C18" s="88">
        <v>1.67</v>
      </c>
      <c r="D18" s="28">
        <f>$E$5-('ROXIE DATA'!C16-'ROXIE DATA'!$C$3)</f>
        <v>235.88</v>
      </c>
      <c r="E18" s="31">
        <v>235.64</v>
      </c>
      <c r="F18" s="25" t="s">
        <v>11</v>
      </c>
      <c r="G18" s="2"/>
      <c r="H18" s="62">
        <f t="shared" si="0"/>
        <v>2.2700000000000102</v>
      </c>
      <c r="I18" s="63">
        <f t="shared" si="1"/>
        <v>2.1500000000000057</v>
      </c>
      <c r="J18" s="64">
        <f t="shared" si="2"/>
        <v>0.12000000000000455</v>
      </c>
      <c r="K18" s="6"/>
      <c r="L18" s="93">
        <f>$M$5-('ROXIE DATA'!C48-'ROXIE DATA'!$C$35)</f>
        <v>178.85</v>
      </c>
      <c r="M18" s="31">
        <v>180.88</v>
      </c>
      <c r="N18" s="50" t="s">
        <v>13</v>
      </c>
      <c r="O18" s="6"/>
      <c r="P18" s="62">
        <f t="shared" si="3"/>
        <v>2.3400000000000034</v>
      </c>
      <c r="Q18" s="63">
        <f t="shared" si="4"/>
        <v>1.9399999999999977</v>
      </c>
      <c r="R18" s="64">
        <f t="shared" si="5"/>
        <v>0.40000000000000568</v>
      </c>
    </row>
    <row r="19" spans="2:18" x14ac:dyDescent="0.2">
      <c r="B19" s="87">
        <v>25</v>
      </c>
      <c r="C19" s="88"/>
      <c r="D19" s="28">
        <f>$E$5-('ROXIE DATA'!C17-'ROXIE DATA'!$C$3)</f>
        <v>233.57</v>
      </c>
      <c r="E19" s="31">
        <v>233.83</v>
      </c>
      <c r="F19" s="25" t="s">
        <v>12</v>
      </c>
      <c r="G19" s="2"/>
      <c r="H19" s="62">
        <f t="shared" si="0"/>
        <v>2.3100000000000023</v>
      </c>
      <c r="I19" s="63">
        <f t="shared" si="1"/>
        <v>1.8099999999999739</v>
      </c>
      <c r="J19" s="64">
        <f t="shared" si="2"/>
        <v>0.50000000000002842</v>
      </c>
      <c r="K19" s="6"/>
      <c r="L19" s="93">
        <f>$M$5-('ROXIE DATA'!C49-'ROXIE DATA'!$C$35)</f>
        <v>176.46</v>
      </c>
      <c r="M19" s="31">
        <v>177.54</v>
      </c>
      <c r="N19" s="50" t="s">
        <v>14</v>
      </c>
      <c r="O19" s="6"/>
      <c r="P19" s="62">
        <f t="shared" si="3"/>
        <v>2.3899999999999864</v>
      </c>
      <c r="Q19" s="63">
        <f t="shared" si="4"/>
        <v>3.3400000000000034</v>
      </c>
      <c r="R19" s="64">
        <f t="shared" si="5"/>
        <v>-0.95000000000001705</v>
      </c>
    </row>
    <row r="20" spans="2:18" x14ac:dyDescent="0.2">
      <c r="B20" s="87">
        <v>25</v>
      </c>
      <c r="C20" s="88"/>
      <c r="D20" s="28">
        <f>$E$5-('ROXIE DATA'!C18-'ROXIE DATA'!$C$3)</f>
        <v>231.23</v>
      </c>
      <c r="E20" s="31">
        <v>231.1</v>
      </c>
      <c r="F20" s="25" t="s">
        <v>13</v>
      </c>
      <c r="G20" s="2"/>
      <c r="H20" s="62">
        <f t="shared" si="0"/>
        <v>2.3400000000000034</v>
      </c>
      <c r="I20" s="63">
        <f t="shared" si="1"/>
        <v>2.7300000000000182</v>
      </c>
      <c r="J20" s="64">
        <f t="shared" si="2"/>
        <v>-0.39000000000001478</v>
      </c>
      <c r="K20" s="6"/>
      <c r="L20" s="93">
        <f>$M$5-('ROXIE DATA'!C50-'ROXIE DATA'!$C$35)</f>
        <v>174.04</v>
      </c>
      <c r="M20" s="31">
        <v>175.44</v>
      </c>
      <c r="N20" s="50" t="s">
        <v>15</v>
      </c>
      <c r="O20" s="6"/>
      <c r="P20" s="62">
        <f t="shared" si="3"/>
        <v>2.4200000000000159</v>
      </c>
      <c r="Q20" s="63">
        <f t="shared" si="4"/>
        <v>2.0999999999999943</v>
      </c>
      <c r="R20" s="64">
        <f t="shared" si="5"/>
        <v>0.3200000000000216</v>
      </c>
    </row>
    <row r="21" spans="2:18" x14ac:dyDescent="0.2">
      <c r="B21" s="87">
        <v>25</v>
      </c>
      <c r="C21" s="88"/>
      <c r="D21" s="28">
        <f>$E$5-('ROXIE DATA'!C19-'ROXIE DATA'!$C$3)</f>
        <v>228.84</v>
      </c>
      <c r="E21" s="31">
        <v>228.68</v>
      </c>
      <c r="F21" s="25" t="s">
        <v>14</v>
      </c>
      <c r="G21" s="2"/>
      <c r="H21" s="62">
        <f t="shared" si="0"/>
        <v>2.3899999999999864</v>
      </c>
      <c r="I21" s="63">
        <f t="shared" si="1"/>
        <v>2.4199999999999875</v>
      </c>
      <c r="J21" s="64">
        <f t="shared" si="2"/>
        <v>-3.0000000000001137E-2</v>
      </c>
      <c r="K21" s="6"/>
      <c r="L21" s="93">
        <f>$M$5-('ROXIE DATA'!C51-'ROXIE DATA'!$C$35)</f>
        <v>132.94000000000003</v>
      </c>
      <c r="M21" s="96">
        <v>134.9</v>
      </c>
      <c r="N21" s="39" t="s">
        <v>16</v>
      </c>
      <c r="O21" s="6"/>
      <c r="P21" s="65">
        <f t="shared" si="3"/>
        <v>41.099999999999966</v>
      </c>
      <c r="Q21" s="66">
        <f t="shared" si="4"/>
        <v>40.539999999999992</v>
      </c>
      <c r="R21" s="67">
        <f t="shared" si="5"/>
        <v>0.55999999999997385</v>
      </c>
    </row>
    <row r="22" spans="2:18" x14ac:dyDescent="0.2">
      <c r="B22" s="87">
        <v>25</v>
      </c>
      <c r="C22" s="88"/>
      <c r="D22" s="28">
        <f>$E$5-('ROXIE DATA'!C20-'ROXIE DATA'!$C$3)</f>
        <v>208.28</v>
      </c>
      <c r="E22" s="96">
        <v>208.81</v>
      </c>
      <c r="F22" s="38" t="s">
        <v>91</v>
      </c>
      <c r="G22" s="2"/>
      <c r="H22" s="65">
        <f t="shared" si="0"/>
        <v>20.560000000000002</v>
      </c>
      <c r="I22" s="66">
        <f t="shared" si="1"/>
        <v>19.870000000000005</v>
      </c>
      <c r="J22" s="67">
        <f t="shared" si="2"/>
        <v>0.68999999999999773</v>
      </c>
      <c r="K22" s="6"/>
      <c r="L22" s="93">
        <f>$M$5-('ROXIE DATA'!C52-'ROXIE DATA'!$C$35)</f>
        <v>131.62000000000003</v>
      </c>
      <c r="M22" s="31">
        <v>132.30000000000001</v>
      </c>
      <c r="N22" s="50" t="s">
        <v>17</v>
      </c>
      <c r="O22" s="6"/>
      <c r="P22" s="62">
        <f t="shared" si="3"/>
        <v>1.3199999999999932</v>
      </c>
      <c r="Q22" s="63">
        <f t="shared" si="4"/>
        <v>2.5999999999999943</v>
      </c>
      <c r="R22" s="113">
        <f t="shared" si="5"/>
        <v>-1.2800000000000011</v>
      </c>
    </row>
    <row r="23" spans="2:18" x14ac:dyDescent="0.2">
      <c r="B23" s="87">
        <v>25</v>
      </c>
      <c r="C23" s="88"/>
      <c r="D23" s="28">
        <f>$E$5-('ROXIE DATA'!C21-'ROXIE DATA'!$C$3)</f>
        <v>206.96</v>
      </c>
      <c r="E23" s="31">
        <v>204.76</v>
      </c>
      <c r="F23" s="25" t="s">
        <v>15</v>
      </c>
      <c r="G23" s="2"/>
      <c r="H23" s="62">
        <f t="shared" si="0"/>
        <v>1.3199999999999932</v>
      </c>
      <c r="I23" s="63">
        <f t="shared" si="1"/>
        <v>4.0500000000000114</v>
      </c>
      <c r="J23" s="113">
        <f t="shared" si="2"/>
        <v>-2.7300000000000182</v>
      </c>
      <c r="K23" s="6"/>
      <c r="L23" s="93">
        <f>$M$5-('ROXIE DATA'!C53-'ROXIE DATA'!$C$35)</f>
        <v>129.16999999999999</v>
      </c>
      <c r="M23" s="31">
        <v>130.24</v>
      </c>
      <c r="N23" s="50" t="s">
        <v>18</v>
      </c>
      <c r="O23" s="6"/>
      <c r="P23" s="62">
        <f t="shared" si="3"/>
        <v>2.4500000000000455</v>
      </c>
      <c r="Q23" s="63">
        <f t="shared" si="4"/>
        <v>2.0600000000000023</v>
      </c>
      <c r="R23" s="64">
        <f t="shared" si="5"/>
        <v>0.3900000000000432</v>
      </c>
    </row>
    <row r="24" spans="2:18" x14ac:dyDescent="0.2">
      <c r="B24" s="87">
        <v>25</v>
      </c>
      <c r="C24" s="88"/>
      <c r="D24" s="28">
        <f>$E$5-('ROXIE DATA'!C22-'ROXIE DATA'!$C$3)</f>
        <v>185.32000000000002</v>
      </c>
      <c r="E24" s="96">
        <v>185.5</v>
      </c>
      <c r="F24" s="38" t="s">
        <v>91</v>
      </c>
      <c r="G24" s="2"/>
      <c r="H24" s="65">
        <f t="shared" si="0"/>
        <v>21.639999999999986</v>
      </c>
      <c r="I24" s="66">
        <f t="shared" si="1"/>
        <v>19.259999999999991</v>
      </c>
      <c r="J24" s="67">
        <f t="shared" si="2"/>
        <v>2.3799999999999955</v>
      </c>
      <c r="K24" s="6"/>
      <c r="L24" s="93">
        <f>$M$5-('ROXIE DATA'!C54-'ROXIE DATA'!$C$35)</f>
        <v>126.66</v>
      </c>
      <c r="M24" s="31">
        <v>126.66</v>
      </c>
      <c r="N24" s="50" t="s">
        <v>19</v>
      </c>
      <c r="O24" s="6"/>
      <c r="P24" s="62">
        <f t="shared" si="3"/>
        <v>2.5099999999999909</v>
      </c>
      <c r="Q24" s="63">
        <f t="shared" si="4"/>
        <v>3.5800000000000125</v>
      </c>
      <c r="R24" s="64">
        <f t="shared" si="5"/>
        <v>-1.0700000000000216</v>
      </c>
    </row>
    <row r="25" spans="2:18" x14ac:dyDescent="0.2">
      <c r="B25" s="87">
        <v>25</v>
      </c>
      <c r="C25" s="88">
        <v>1.64</v>
      </c>
      <c r="D25" s="28">
        <f>$E$5-('ROXIE DATA'!C23-'ROXIE DATA'!$C$3)</f>
        <v>184.00000000000003</v>
      </c>
      <c r="E25" s="31">
        <v>182.44</v>
      </c>
      <c r="F25" s="25" t="s">
        <v>17</v>
      </c>
      <c r="G25" s="2"/>
      <c r="H25" s="62">
        <f t="shared" si="0"/>
        <v>1.3199999999999932</v>
      </c>
      <c r="I25" s="63">
        <f t="shared" si="1"/>
        <v>3.0600000000000023</v>
      </c>
      <c r="J25" s="113">
        <f t="shared" si="2"/>
        <v>-1.7400000000000091</v>
      </c>
      <c r="K25" s="6"/>
      <c r="L25" s="93">
        <f>$M$5-('ROXIE DATA'!C55-'ROXIE DATA'!$C$35)</f>
        <v>124.10999999999999</v>
      </c>
      <c r="M25" s="31">
        <v>124.31</v>
      </c>
      <c r="N25" s="50" t="s">
        <v>20</v>
      </c>
      <c r="O25" s="6"/>
      <c r="P25" s="62">
        <f t="shared" si="3"/>
        <v>2.5500000000000114</v>
      </c>
      <c r="Q25" s="63">
        <f t="shared" si="4"/>
        <v>2.3499999999999943</v>
      </c>
      <c r="R25" s="64">
        <f t="shared" si="5"/>
        <v>0.20000000000001705</v>
      </c>
    </row>
    <row r="26" spans="2:18" x14ac:dyDescent="0.2">
      <c r="B26" s="87">
        <v>25</v>
      </c>
      <c r="C26" s="88"/>
      <c r="D26" s="28">
        <f>$E$5-('ROXIE DATA'!C24-'ROXIE DATA'!$C$3)</f>
        <v>181.29999999999998</v>
      </c>
      <c r="E26" s="31">
        <v>180.42</v>
      </c>
      <c r="F26" s="25" t="s">
        <v>18</v>
      </c>
      <c r="G26" s="2"/>
      <c r="H26" s="62">
        <f t="shared" si="0"/>
        <v>2.7000000000000455</v>
      </c>
      <c r="I26" s="63">
        <f t="shared" si="1"/>
        <v>2.0200000000000102</v>
      </c>
      <c r="J26" s="64">
        <f t="shared" si="2"/>
        <v>0.68000000000003524</v>
      </c>
      <c r="K26" s="6"/>
      <c r="L26" s="93">
        <f>$M$5-('ROXIE DATA'!C56-'ROXIE DATA'!$C$35)</f>
        <v>121.48999999999998</v>
      </c>
      <c r="M26" s="31">
        <v>122.38</v>
      </c>
      <c r="N26" s="50" t="s">
        <v>21</v>
      </c>
      <c r="O26" s="6"/>
      <c r="P26" s="62">
        <f t="shared" si="3"/>
        <v>2.6200000000000045</v>
      </c>
      <c r="Q26" s="63">
        <f t="shared" si="4"/>
        <v>1.9300000000000068</v>
      </c>
      <c r="R26" s="64">
        <f t="shared" si="5"/>
        <v>0.68999999999999773</v>
      </c>
    </row>
    <row r="27" spans="2:18" x14ac:dyDescent="0.2">
      <c r="B27" s="87">
        <v>25</v>
      </c>
      <c r="C27" s="88"/>
      <c r="D27" s="28">
        <f>$E$5-('ROXIE DATA'!C25-'ROXIE DATA'!$C$3)</f>
        <v>178.54</v>
      </c>
      <c r="E27" s="31">
        <v>177.53</v>
      </c>
      <c r="F27" s="25" t="s">
        <v>19</v>
      </c>
      <c r="G27" s="2"/>
      <c r="H27" s="62">
        <f t="shared" si="0"/>
        <v>2.7599999999999909</v>
      </c>
      <c r="I27" s="63">
        <f t="shared" si="1"/>
        <v>2.8899999999999864</v>
      </c>
      <c r="J27" s="64">
        <f t="shared" si="2"/>
        <v>-0.12999999999999545</v>
      </c>
      <c r="K27" s="6"/>
      <c r="L27" s="93">
        <f>$M$5-('ROXIE DATA'!C57-'ROXIE DATA'!$C$35)</f>
        <v>118.78999999999999</v>
      </c>
      <c r="M27" s="102">
        <v>119.52</v>
      </c>
      <c r="N27" s="50" t="s">
        <v>22</v>
      </c>
      <c r="O27" s="6"/>
      <c r="P27" s="62">
        <f t="shared" si="3"/>
        <v>2.6999999999999886</v>
      </c>
      <c r="Q27" s="63">
        <f t="shared" si="4"/>
        <v>2.8599999999999994</v>
      </c>
      <c r="R27" s="64">
        <f t="shared" si="5"/>
        <v>-0.1600000000000108</v>
      </c>
    </row>
    <row r="28" spans="2:18" x14ac:dyDescent="0.2">
      <c r="B28" s="87">
        <v>25</v>
      </c>
      <c r="C28" s="88"/>
      <c r="D28" s="28">
        <f>$E$5-('ROXIE DATA'!C26-'ROXIE DATA'!$C$3)</f>
        <v>175.71</v>
      </c>
      <c r="E28" s="102">
        <v>175.21</v>
      </c>
      <c r="F28" s="25" t="s">
        <v>20</v>
      </c>
      <c r="G28" s="2"/>
      <c r="H28" s="62">
        <f t="shared" si="0"/>
        <v>2.8299999999999841</v>
      </c>
      <c r="I28" s="63">
        <f t="shared" si="1"/>
        <v>2.3199999999999932</v>
      </c>
      <c r="J28" s="64">
        <f t="shared" si="2"/>
        <v>0.50999999999999091</v>
      </c>
      <c r="K28" s="6"/>
      <c r="L28" s="93">
        <f>$M$5-('ROXIE DATA'!C58-'ROXIE DATA'!$C$35)</f>
        <v>116.02000000000001</v>
      </c>
      <c r="M28" s="102">
        <v>117.17</v>
      </c>
      <c r="N28" s="50" t="s">
        <v>23</v>
      </c>
      <c r="O28" s="6"/>
      <c r="P28" s="62">
        <f t="shared" si="3"/>
        <v>2.7699999999999818</v>
      </c>
      <c r="Q28" s="63">
        <f t="shared" si="4"/>
        <v>2.3499999999999943</v>
      </c>
      <c r="R28" s="64">
        <f t="shared" si="5"/>
        <v>0.41999999999998749</v>
      </c>
    </row>
    <row r="29" spans="2:18" x14ac:dyDescent="0.2">
      <c r="B29" s="87">
        <v>25</v>
      </c>
      <c r="C29" s="88"/>
      <c r="D29" s="28">
        <f>$E$5-('ROXIE DATA'!C27-'ROXIE DATA'!$C$3)</f>
        <v>172.82000000000002</v>
      </c>
      <c r="E29" s="102">
        <v>173.45</v>
      </c>
      <c r="F29" s="25" t="s">
        <v>21</v>
      </c>
      <c r="G29" s="2"/>
      <c r="H29" s="62">
        <f t="shared" si="0"/>
        <v>2.8899999999999864</v>
      </c>
      <c r="I29" s="63">
        <f t="shared" si="1"/>
        <v>1.7600000000000193</v>
      </c>
      <c r="J29" s="64">
        <f t="shared" si="2"/>
        <v>1.129999999999967</v>
      </c>
      <c r="K29" s="6"/>
      <c r="L29" s="93">
        <f>$M$5-('ROXIE DATA'!C59-'ROXIE DATA'!$C$35)</f>
        <v>113.14000000000001</v>
      </c>
      <c r="M29" s="102">
        <v>114.75</v>
      </c>
      <c r="N29" s="50" t="s">
        <v>24</v>
      </c>
      <c r="O29" s="6"/>
      <c r="P29" s="62">
        <f t="shared" si="3"/>
        <v>2.8799999999999955</v>
      </c>
      <c r="Q29" s="63">
        <f t="shared" si="4"/>
        <v>2.4200000000000017</v>
      </c>
      <c r="R29" s="64">
        <f t="shared" si="5"/>
        <v>0.45999999999999375</v>
      </c>
    </row>
    <row r="30" spans="2:18" x14ac:dyDescent="0.2">
      <c r="B30" s="87">
        <v>25</v>
      </c>
      <c r="C30" s="88">
        <v>1.64</v>
      </c>
      <c r="D30" s="28">
        <f>$E$5-('ROXIE DATA'!C28-'ROXIE DATA'!$C$3)</f>
        <v>169.83</v>
      </c>
      <c r="E30" s="102">
        <v>170.51</v>
      </c>
      <c r="F30" s="25" t="s">
        <v>22</v>
      </c>
      <c r="G30" s="2"/>
      <c r="H30" s="62">
        <f t="shared" si="0"/>
        <v>2.9900000000000091</v>
      </c>
      <c r="I30" s="63">
        <f t="shared" si="1"/>
        <v>2.9399999999999977</v>
      </c>
      <c r="J30" s="64">
        <f t="shared" si="2"/>
        <v>5.0000000000011369E-2</v>
      </c>
      <c r="K30" s="6"/>
      <c r="L30" s="93">
        <f>$M$5-('ROXIE DATA'!C60-'ROXIE DATA'!$C$35)</f>
        <v>110.15</v>
      </c>
      <c r="M30" s="31">
        <v>112.24</v>
      </c>
      <c r="N30" s="50" t="s">
        <v>25</v>
      </c>
      <c r="O30" s="6"/>
      <c r="P30" s="62">
        <f t="shared" si="3"/>
        <v>2.9900000000000091</v>
      </c>
      <c r="Q30" s="63">
        <f t="shared" si="4"/>
        <v>2.5100000000000051</v>
      </c>
      <c r="R30" s="64">
        <f t="shared" si="5"/>
        <v>0.48000000000000398</v>
      </c>
    </row>
    <row r="31" spans="2:18" ht="13.5" thickBot="1" x14ac:dyDescent="0.25">
      <c r="B31" s="87">
        <v>20</v>
      </c>
      <c r="C31" s="88"/>
      <c r="D31" s="28">
        <f>$E$5-('ROXIE DATA'!C29-'ROXIE DATA'!$C$3)</f>
        <v>166.75000000000003</v>
      </c>
      <c r="E31" s="102">
        <v>168</v>
      </c>
      <c r="F31" s="25" t="s">
        <v>23</v>
      </c>
      <c r="G31" s="2"/>
      <c r="H31" s="62">
        <f t="shared" si="0"/>
        <v>3.0799999999999841</v>
      </c>
      <c r="I31" s="63">
        <f t="shared" si="1"/>
        <v>2.5099999999999909</v>
      </c>
      <c r="J31" s="64">
        <f t="shared" si="2"/>
        <v>0.56999999999999318</v>
      </c>
      <c r="K31" s="6"/>
      <c r="L31" s="91">
        <f>$M$5-('ROXIE DATA'!C61-'ROXIE DATA'!$C$35)</f>
        <v>100.26000000000002</v>
      </c>
      <c r="M31" s="97">
        <v>101.93</v>
      </c>
      <c r="N31" s="39" t="s">
        <v>26</v>
      </c>
      <c r="O31" s="6"/>
      <c r="P31" s="65">
        <f t="shared" si="3"/>
        <v>9.8899999999999864</v>
      </c>
      <c r="Q31" s="66">
        <f t="shared" si="4"/>
        <v>10.309999999999988</v>
      </c>
      <c r="R31" s="67">
        <f t="shared" si="5"/>
        <v>-0.42000000000000171</v>
      </c>
    </row>
    <row r="32" spans="2:18" x14ac:dyDescent="0.2">
      <c r="B32" s="87">
        <v>20</v>
      </c>
      <c r="C32" s="88">
        <v>1.64</v>
      </c>
      <c r="D32" s="28">
        <f>$E$5-('ROXIE DATA'!C30-'ROXIE DATA'!$C$3)</f>
        <v>163.54</v>
      </c>
      <c r="E32" s="31">
        <v>165.45</v>
      </c>
      <c r="F32" s="25" t="s">
        <v>24</v>
      </c>
      <c r="G32" s="2"/>
      <c r="H32" s="62">
        <f t="shared" si="0"/>
        <v>3.2100000000000364</v>
      </c>
      <c r="I32" s="63">
        <f t="shared" si="1"/>
        <v>2.5500000000000114</v>
      </c>
      <c r="J32" s="64">
        <f t="shared" si="2"/>
        <v>0.66000000000002501</v>
      </c>
      <c r="K32" s="6"/>
      <c r="L32" s="6"/>
      <c r="M32" s="105" t="s">
        <v>132</v>
      </c>
      <c r="N32" s="6"/>
      <c r="O32" s="6"/>
      <c r="P32" s="69"/>
      <c r="Q32" s="12"/>
      <c r="R32" s="70"/>
    </row>
    <row r="33" spans="2:18" ht="13.5" thickBot="1" x14ac:dyDescent="0.25">
      <c r="B33" s="89"/>
      <c r="C33" s="90"/>
      <c r="D33" s="91">
        <f>$E$5-('ROXIE DATA'!C31-'ROXIE DATA'!$C$3)</f>
        <v>159.15</v>
      </c>
      <c r="E33" s="97">
        <v>161.34</v>
      </c>
      <c r="F33" s="38" t="s">
        <v>91</v>
      </c>
      <c r="G33" s="2"/>
      <c r="H33" s="68">
        <f t="shared" si="0"/>
        <v>4.3899999999999864</v>
      </c>
      <c r="I33" s="66">
        <f t="shared" si="1"/>
        <v>4.1099999999999852</v>
      </c>
      <c r="J33" s="67">
        <f t="shared" si="2"/>
        <v>0.28000000000000114</v>
      </c>
      <c r="K33" s="6"/>
      <c r="L33" s="6"/>
      <c r="M33" s="6"/>
      <c r="N33" s="6"/>
      <c r="O33" s="2"/>
      <c r="P33" s="71"/>
      <c r="Q33" s="12"/>
      <c r="R33" s="70"/>
    </row>
    <row r="34" spans="2:18" ht="13.5" thickBot="1" x14ac:dyDescent="0.25">
      <c r="D34" s="2"/>
      <c r="E34" s="104" t="s">
        <v>133</v>
      </c>
      <c r="F34" s="13"/>
      <c r="G34" s="2"/>
      <c r="I34" s="72" t="s">
        <v>93</v>
      </c>
      <c r="J34" s="73">
        <f>SUM(J6:J33)</f>
        <v>2.1899999999999977</v>
      </c>
      <c r="K34" s="6"/>
      <c r="L34" s="6"/>
      <c r="M34" s="6"/>
      <c r="N34" s="6"/>
      <c r="O34" s="2"/>
      <c r="Q34" s="72" t="s">
        <v>93</v>
      </c>
      <c r="R34" s="73">
        <f>SUM(R6:R31)</f>
        <v>1.6699999999999875</v>
      </c>
    </row>
    <row r="35" spans="2:18" x14ac:dyDescent="0.2">
      <c r="D35" s="51"/>
      <c r="E35" s="46"/>
      <c r="F35" s="52" t="s">
        <v>87</v>
      </c>
      <c r="G35" s="52" t="s">
        <v>98</v>
      </c>
      <c r="H35" s="53"/>
      <c r="K35" s="6"/>
      <c r="L35" s="41" t="s">
        <v>92</v>
      </c>
      <c r="M35" s="6"/>
      <c r="N35" s="6"/>
      <c r="O35" s="6"/>
    </row>
    <row r="36" spans="2:18" ht="13.5" thickBot="1" x14ac:dyDescent="0.25">
      <c r="D36" s="54" t="s">
        <v>99</v>
      </c>
      <c r="E36" s="55"/>
      <c r="F36" s="57">
        <f>2082.8-D33-L31</f>
        <v>1823.39</v>
      </c>
      <c r="G36" s="58">
        <f>F36-(J34+R34)</f>
        <v>1819.5300000000002</v>
      </c>
      <c r="H36" s="56"/>
      <c r="I36" s="114">
        <f>F36-G36</f>
        <v>3.8599999999999</v>
      </c>
      <c r="K36" s="6"/>
      <c r="L36" s="6"/>
      <c r="M36" s="6"/>
      <c r="N36" s="6"/>
      <c r="O36" s="6"/>
    </row>
    <row r="37" spans="2:18" x14ac:dyDescent="0.2">
      <c r="D37" s="2"/>
      <c r="E37" s="2"/>
      <c r="F37" s="2"/>
      <c r="G37" s="106" t="s">
        <v>134</v>
      </c>
      <c r="K37" s="6"/>
      <c r="L37" s="6"/>
      <c r="M37" s="6"/>
      <c r="N37" s="6"/>
      <c r="O37" s="6"/>
    </row>
    <row r="38" spans="2:18" x14ac:dyDescent="0.2">
      <c r="D38" s="2"/>
      <c r="E38" s="2"/>
      <c r="F38" s="2"/>
      <c r="G38" s="2"/>
      <c r="K38" s="6"/>
      <c r="L38" s="2"/>
      <c r="M38" s="2"/>
      <c r="N38" s="2"/>
      <c r="O38" s="2"/>
    </row>
    <row r="39" spans="2:18" x14ac:dyDescent="0.2">
      <c r="B39" s="33" t="s">
        <v>128</v>
      </c>
      <c r="D39" s="103" t="s">
        <v>129</v>
      </c>
      <c r="E39" s="2"/>
      <c r="F39" s="2"/>
      <c r="G39" s="2"/>
      <c r="K39" s="6"/>
      <c r="L39" s="101"/>
      <c r="M39" s="2"/>
      <c r="N39" s="2"/>
      <c r="O39" s="2"/>
    </row>
    <row r="40" spans="2:18" x14ac:dyDescent="0.2">
      <c r="B40" s="33" t="s">
        <v>127</v>
      </c>
      <c r="D40" s="2"/>
      <c r="E40" s="2"/>
      <c r="F40" s="2"/>
      <c r="G40" s="2"/>
      <c r="K40" s="6"/>
      <c r="L40" s="2"/>
      <c r="M40" s="2"/>
      <c r="N40" s="2"/>
      <c r="O40" s="2"/>
    </row>
    <row r="41" spans="2:18" ht="15.75" x14ac:dyDescent="0.25">
      <c r="B41" s="33" t="s">
        <v>131</v>
      </c>
      <c r="D41" s="103" t="s">
        <v>130</v>
      </c>
      <c r="E41" s="2"/>
      <c r="F41" s="2"/>
      <c r="G41" s="2"/>
      <c r="K41" s="2"/>
      <c r="L41" s="2"/>
      <c r="M41" s="131" t="s">
        <v>150</v>
      </c>
      <c r="N41" s="2"/>
      <c r="O41" s="2"/>
    </row>
    <row r="42" spans="2:18" ht="15.75" x14ac:dyDescent="0.25">
      <c r="D42" s="2"/>
      <c r="E42" s="100" t="s">
        <v>135</v>
      </c>
      <c r="F42" s="2"/>
      <c r="G42" s="2"/>
      <c r="K42" s="2"/>
      <c r="L42" s="5"/>
      <c r="M42" s="131" t="s">
        <v>151</v>
      </c>
      <c r="N42" s="5"/>
      <c r="O42" s="5"/>
    </row>
    <row r="43" spans="2:18" ht="15.75" x14ac:dyDescent="0.25">
      <c r="D43" s="2"/>
      <c r="E43" s="2"/>
      <c r="F43" s="2"/>
      <c r="G43" s="26"/>
      <c r="K43" s="2"/>
      <c r="L43" s="5"/>
      <c r="M43" s="5"/>
      <c r="N43" s="5"/>
      <c r="O43" s="5"/>
    </row>
    <row r="44" spans="2:18" ht="15.75" x14ac:dyDescent="0.25">
      <c r="D44" s="2"/>
      <c r="E44" s="2"/>
      <c r="F44" s="2"/>
      <c r="G44" s="26"/>
      <c r="K44" s="2"/>
      <c r="L44" s="5"/>
      <c r="M44" s="5"/>
      <c r="N44" s="5"/>
      <c r="O44" s="5"/>
    </row>
    <row r="45" spans="2:18" ht="15.75" x14ac:dyDescent="0.25">
      <c r="D45" s="5"/>
      <c r="E45" s="5"/>
      <c r="F45" s="5"/>
      <c r="G45" s="27"/>
      <c r="K45" s="5"/>
      <c r="L45" s="12"/>
    </row>
    <row r="46" spans="2:18" ht="15.75" customHeight="1" x14ac:dyDescent="0.25">
      <c r="D46" s="5"/>
      <c r="E46" s="5"/>
      <c r="F46" s="5"/>
      <c r="G46" s="5"/>
      <c r="K46" s="5"/>
    </row>
    <row r="47" spans="2:18" ht="15.75" x14ac:dyDescent="0.25">
      <c r="D47" s="5"/>
      <c r="E47" s="5"/>
      <c r="F47" s="5"/>
      <c r="G47" s="5"/>
      <c r="K47" s="5"/>
    </row>
    <row r="48" spans="2:18" x14ac:dyDescent="0.2">
      <c r="D48" s="12"/>
      <c r="E48" s="12"/>
      <c r="F48" s="12"/>
      <c r="G48" s="12"/>
    </row>
  </sheetData>
  <mergeCells count="3">
    <mergeCell ref="D3:E4"/>
    <mergeCell ref="L3:M4"/>
    <mergeCell ref="D1:J1"/>
  </mergeCells>
  <pageMargins left="0.25" right="0.25" top="0.75" bottom="0.75" header="0.3" footer="0.3"/>
  <pageSetup paperSize="9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U57"/>
  <sheetViews>
    <sheetView tabSelected="1" zoomScale="90" zoomScaleNormal="90" zoomScalePageLayoutView="90" workbookViewId="0">
      <selection activeCell="L58" sqref="L58"/>
    </sheetView>
  </sheetViews>
  <sheetFormatPr defaultColWidth="10.875" defaultRowHeight="12.75" x14ac:dyDescent="0.2"/>
  <cols>
    <col min="1" max="1" width="2.625" style="1" customWidth="1"/>
    <col min="2" max="3" width="10.875" style="1"/>
    <col min="4" max="5" width="8.875" style="1" customWidth="1"/>
    <col min="6" max="6" width="10.875" style="1" customWidth="1"/>
    <col min="7" max="7" width="10.875" style="1"/>
    <col min="8" max="10" width="8.125" style="1" customWidth="1"/>
    <col min="11" max="11" width="2.5" style="1" customWidth="1"/>
    <col min="12" max="12" width="8.125" style="1" customWidth="1"/>
    <col min="13" max="14" width="10.875" style="1" customWidth="1"/>
    <col min="15" max="15" width="10.875" style="1"/>
    <col min="16" max="18" width="8.125" style="1" customWidth="1"/>
    <col min="19" max="19" width="2.5" style="1" customWidth="1"/>
    <col min="20" max="16384" width="10.875" style="1"/>
  </cols>
  <sheetData>
    <row r="1" spans="2:21" ht="24.75" customHeight="1" x14ac:dyDescent="0.25">
      <c r="D1" s="127" t="s">
        <v>96</v>
      </c>
      <c r="E1" s="128"/>
      <c r="F1" s="128"/>
      <c r="G1" s="128"/>
      <c r="H1" s="128"/>
      <c r="I1" s="128"/>
      <c r="J1" s="128"/>
      <c r="K1" s="44"/>
      <c r="L1" s="127" t="s">
        <v>97</v>
      </c>
      <c r="M1" s="126"/>
      <c r="N1" s="126"/>
      <c r="O1" s="126"/>
      <c r="P1" s="126"/>
      <c r="Q1" s="126"/>
      <c r="R1" s="126"/>
      <c r="S1" s="45"/>
      <c r="T1" s="45"/>
      <c r="U1" s="45"/>
    </row>
    <row r="2" spans="2:21" ht="13.5" thickBot="1" x14ac:dyDescent="0.25">
      <c r="D2" s="42"/>
      <c r="E2" s="2"/>
      <c r="F2" s="2"/>
      <c r="G2" s="22"/>
      <c r="M2" s="29"/>
      <c r="N2" s="6"/>
      <c r="O2" s="6"/>
      <c r="S2" s="6"/>
      <c r="T2" s="6"/>
      <c r="U2" s="33"/>
    </row>
    <row r="3" spans="2:21" ht="12.75" customHeight="1" thickBot="1" x14ac:dyDescent="0.25">
      <c r="D3" s="121" t="s">
        <v>121</v>
      </c>
      <c r="E3" s="122"/>
      <c r="F3" s="40"/>
      <c r="G3" s="2"/>
      <c r="H3" s="12"/>
      <c r="K3" s="2"/>
      <c r="L3" s="121" t="s">
        <v>120</v>
      </c>
      <c r="M3" s="122"/>
      <c r="N3" s="6"/>
      <c r="O3" s="6"/>
      <c r="P3" s="12"/>
      <c r="S3" s="3"/>
    </row>
    <row r="4" spans="2:21" ht="12.75" customHeight="1" thickBot="1" x14ac:dyDescent="0.25">
      <c r="D4" s="129"/>
      <c r="E4" s="130"/>
      <c r="F4" s="35"/>
      <c r="G4" s="115" t="s">
        <v>55</v>
      </c>
      <c r="H4" s="59" t="s">
        <v>89</v>
      </c>
      <c r="I4" s="32"/>
      <c r="J4" s="53"/>
      <c r="K4" s="22"/>
      <c r="L4" s="129"/>
      <c r="M4" s="130"/>
      <c r="N4" s="6"/>
      <c r="O4" s="116" t="s">
        <v>55</v>
      </c>
      <c r="P4" s="59" t="s">
        <v>89</v>
      </c>
      <c r="Q4" s="32"/>
      <c r="R4" s="53"/>
      <c r="S4" s="4"/>
    </row>
    <row r="5" spans="2:21" ht="21.75" thickBot="1" x14ac:dyDescent="0.25">
      <c r="B5" s="85" t="s">
        <v>125</v>
      </c>
      <c r="C5" s="86" t="s">
        <v>126</v>
      </c>
      <c r="D5" s="43">
        <f>E5</f>
        <v>291.91000000000003</v>
      </c>
      <c r="E5" s="98">
        <v>291.91000000000003</v>
      </c>
      <c r="F5" s="38" t="s">
        <v>0</v>
      </c>
      <c r="G5" s="2"/>
      <c r="H5" s="60" t="s">
        <v>87</v>
      </c>
      <c r="I5" s="37" t="s">
        <v>90</v>
      </c>
      <c r="J5" s="61" t="s">
        <v>86</v>
      </c>
      <c r="K5" s="2"/>
      <c r="L5" s="36">
        <f>M5</f>
        <v>225.91</v>
      </c>
      <c r="M5" s="98">
        <v>225.91</v>
      </c>
      <c r="N5" s="38" t="s">
        <v>0</v>
      </c>
      <c r="O5" s="6"/>
      <c r="P5" s="60" t="s">
        <v>87</v>
      </c>
      <c r="Q5" s="37" t="s">
        <v>90</v>
      </c>
      <c r="R5" s="61" t="s">
        <v>86</v>
      </c>
      <c r="S5" s="3"/>
    </row>
    <row r="6" spans="2:21" x14ac:dyDescent="0.2">
      <c r="B6" s="109" t="s">
        <v>136</v>
      </c>
      <c r="C6" s="88">
        <v>1.63</v>
      </c>
      <c r="D6" s="28">
        <f>$E$5-('ROXIE DATA'!C70-'ROXIE DATA'!$C$69)</f>
        <v>290.59000000000003</v>
      </c>
      <c r="E6" s="47">
        <v>290.64</v>
      </c>
      <c r="F6" s="24" t="s">
        <v>1</v>
      </c>
      <c r="G6" s="2"/>
      <c r="H6" s="69">
        <f>D5-D6</f>
        <v>1.3199999999999932</v>
      </c>
      <c r="I6" s="12">
        <f>IF(OR(ISBLANK(E6),0),"",E5-E6)</f>
        <v>1.2700000000000387</v>
      </c>
      <c r="J6" s="70">
        <f>IF(OR(ISBLANK(E6),0),"",H6-I6)</f>
        <v>4.9999999999954525E-2</v>
      </c>
      <c r="K6" s="2"/>
      <c r="L6" s="28">
        <f>$M$5-('ROXIE DATA'!C114-'ROXIE DATA'!$C$113)</f>
        <v>224.6</v>
      </c>
      <c r="M6" s="47">
        <v>224.25</v>
      </c>
      <c r="N6" s="49" t="s">
        <v>1</v>
      </c>
      <c r="O6" s="6"/>
      <c r="P6" s="69">
        <f>L5-L6</f>
        <v>1.3100000000000023</v>
      </c>
      <c r="Q6" s="12">
        <f>IF(OR(ISBLANK(M6),0),"",M5-M6)</f>
        <v>1.6599999999999966</v>
      </c>
      <c r="R6" s="70">
        <f>IF(OR(ISBLANK(M6),0),"",P6-Q6)</f>
        <v>-0.34999999999999432</v>
      </c>
      <c r="S6" s="3"/>
    </row>
    <row r="7" spans="2:21" x14ac:dyDescent="0.2">
      <c r="B7" s="109" t="s">
        <v>136</v>
      </c>
      <c r="C7" s="88"/>
      <c r="D7" s="28">
        <f>$E$5-('ROXIE DATA'!C71-'ROXIE DATA'!$C$69)</f>
        <v>278.05</v>
      </c>
      <c r="E7" s="107">
        <v>278.20999999999998</v>
      </c>
      <c r="F7" s="38" t="s">
        <v>91</v>
      </c>
      <c r="G7" s="2"/>
      <c r="H7" s="75">
        <f t="shared" ref="H7:H43" si="0">D6-D7</f>
        <v>12.54000000000002</v>
      </c>
      <c r="I7" s="76">
        <f t="shared" ref="I7:I43" si="1">IF(OR(ISBLANK(E7),0),"",E6-E7)</f>
        <v>12.430000000000007</v>
      </c>
      <c r="J7" s="77">
        <f t="shared" ref="J7:J43" si="2">IF(OR(ISBLANK(E7),0),"",H7-I7)</f>
        <v>0.11000000000001364</v>
      </c>
      <c r="K7" s="2"/>
      <c r="L7" s="28">
        <f>$M$5-('ROXIE DATA'!C115-'ROXIE DATA'!$C$113)</f>
        <v>222.75</v>
      </c>
      <c r="M7" s="48">
        <v>222.71</v>
      </c>
      <c r="N7" s="49" t="s">
        <v>2</v>
      </c>
      <c r="O7" s="6"/>
      <c r="P7" s="69">
        <f t="shared" ref="P7:P41" si="3">L6-L7</f>
        <v>1.8499999999999943</v>
      </c>
      <c r="Q7" s="12">
        <f t="shared" ref="Q7:Q41" si="4">IF(OR(ISBLANK(M7),0),"",M6-M7)</f>
        <v>1.539999999999992</v>
      </c>
      <c r="R7" s="70">
        <f t="shared" ref="R7:R41" si="5">IF(OR(ISBLANK(M7),0),"",P7-Q7)</f>
        <v>0.31000000000000227</v>
      </c>
      <c r="S7" s="3"/>
    </row>
    <row r="8" spans="2:21" x14ac:dyDescent="0.2">
      <c r="B8" s="109" t="s">
        <v>137</v>
      </c>
      <c r="C8" s="88"/>
      <c r="D8" s="28">
        <f>$E$5-('ROXIE DATA'!C72-'ROXIE DATA'!$C$69)</f>
        <v>276.73</v>
      </c>
      <c r="E8" s="48">
        <v>276.62</v>
      </c>
      <c r="F8" s="24" t="s">
        <v>2</v>
      </c>
      <c r="G8" s="2"/>
      <c r="H8" s="69">
        <f t="shared" si="0"/>
        <v>1.3199999999999932</v>
      </c>
      <c r="I8" s="12">
        <f t="shared" si="1"/>
        <v>1.589999999999975</v>
      </c>
      <c r="J8" s="70">
        <f t="shared" si="2"/>
        <v>-0.26999999999998181</v>
      </c>
      <c r="K8" s="2"/>
      <c r="L8" s="28">
        <f>$M$5-('ROXIE DATA'!C116-'ROXIE DATA'!$C$113)</f>
        <v>220.91</v>
      </c>
      <c r="M8" s="48">
        <v>220.96</v>
      </c>
      <c r="N8" s="49" t="s">
        <v>27</v>
      </c>
      <c r="O8" s="6"/>
      <c r="P8" s="69">
        <f t="shared" si="3"/>
        <v>1.8400000000000034</v>
      </c>
      <c r="Q8" s="12">
        <f t="shared" si="4"/>
        <v>1.75</v>
      </c>
      <c r="R8" s="70">
        <f t="shared" si="5"/>
        <v>9.0000000000003411E-2</v>
      </c>
      <c r="S8" s="3"/>
    </row>
    <row r="9" spans="2:21" x14ac:dyDescent="0.2">
      <c r="B9" s="109" t="s">
        <v>136</v>
      </c>
      <c r="C9" s="88"/>
      <c r="D9" s="28">
        <f>$E$5-('ROXIE DATA'!C73-'ROXIE DATA'!$C$69)</f>
        <v>274.89</v>
      </c>
      <c r="E9" s="48">
        <v>275.12</v>
      </c>
      <c r="F9" s="24" t="s">
        <v>27</v>
      </c>
      <c r="G9" s="2"/>
      <c r="H9" s="69">
        <f t="shared" si="0"/>
        <v>1.8400000000000318</v>
      </c>
      <c r="I9" s="12">
        <f t="shared" si="1"/>
        <v>1.5</v>
      </c>
      <c r="J9" s="70">
        <f t="shared" si="2"/>
        <v>0.34000000000003183</v>
      </c>
      <c r="K9" s="2"/>
      <c r="L9" s="28">
        <f>$M$5-('ROXIE DATA'!C117-'ROXIE DATA'!$C$113)</f>
        <v>219.05</v>
      </c>
      <c r="M9" s="48">
        <v>218.98</v>
      </c>
      <c r="N9" s="49" t="s">
        <v>28</v>
      </c>
      <c r="O9" s="6"/>
      <c r="P9" s="69">
        <f t="shared" si="3"/>
        <v>1.8599999999999852</v>
      </c>
      <c r="Q9" s="12">
        <f t="shared" si="4"/>
        <v>1.9800000000000182</v>
      </c>
      <c r="R9" s="70">
        <f t="shared" si="5"/>
        <v>-0.12000000000003297</v>
      </c>
      <c r="S9" s="3"/>
    </row>
    <row r="10" spans="2:21" x14ac:dyDescent="0.2">
      <c r="B10" s="109" t="s">
        <v>136</v>
      </c>
      <c r="C10" s="88"/>
      <c r="D10" s="28">
        <f>$E$5-('ROXIE DATA'!C74-'ROXIE DATA'!$C$69)</f>
        <v>273.04000000000002</v>
      </c>
      <c r="E10" s="48">
        <v>272.57</v>
      </c>
      <c r="F10" s="24" t="s">
        <v>28</v>
      </c>
      <c r="G10" s="2"/>
      <c r="H10" s="69">
        <f t="shared" si="0"/>
        <v>1.8499999999999659</v>
      </c>
      <c r="I10" s="12">
        <f t="shared" si="1"/>
        <v>2.5500000000000114</v>
      </c>
      <c r="J10" s="70">
        <f t="shared" si="2"/>
        <v>-0.70000000000004547</v>
      </c>
      <c r="K10" s="2"/>
      <c r="L10" s="28">
        <f>$M$5-('ROXIE DATA'!C118-'ROXIE DATA'!$C$113)</f>
        <v>217.09</v>
      </c>
      <c r="M10" s="48">
        <v>216.46</v>
      </c>
      <c r="N10" s="49" t="s">
        <v>29</v>
      </c>
      <c r="O10" s="6"/>
      <c r="P10" s="69">
        <f t="shared" si="3"/>
        <v>1.960000000000008</v>
      </c>
      <c r="Q10" s="12">
        <f t="shared" si="4"/>
        <v>2.5199999999999818</v>
      </c>
      <c r="R10" s="70">
        <f t="shared" si="5"/>
        <v>-0.55999999999997385</v>
      </c>
      <c r="S10" s="3"/>
    </row>
    <row r="11" spans="2:21" x14ac:dyDescent="0.2">
      <c r="B11" s="109" t="s">
        <v>137</v>
      </c>
      <c r="C11" s="88"/>
      <c r="D11" s="28">
        <f>$E$5-('ROXIE DATA'!C75-'ROXIE DATA'!$C$69)</f>
        <v>271.19000000000005</v>
      </c>
      <c r="E11" s="48">
        <v>270.83</v>
      </c>
      <c r="F11" s="24" t="s">
        <v>29</v>
      </c>
      <c r="G11" s="2"/>
      <c r="H11" s="69">
        <f t="shared" si="0"/>
        <v>1.8499999999999659</v>
      </c>
      <c r="I11" s="12">
        <f t="shared" si="1"/>
        <v>1.7400000000000091</v>
      </c>
      <c r="J11" s="70">
        <f t="shared" si="2"/>
        <v>0.1099999999999568</v>
      </c>
      <c r="K11" s="2"/>
      <c r="L11" s="28">
        <f>$M$5-('ROXIE DATA'!C119-'ROXIE DATA'!$C$113)</f>
        <v>215.32</v>
      </c>
      <c r="M11" s="48">
        <v>214.66</v>
      </c>
      <c r="N11" s="49" t="s">
        <v>30</v>
      </c>
      <c r="O11" s="6"/>
      <c r="P11" s="69">
        <f t="shared" si="3"/>
        <v>1.7700000000000102</v>
      </c>
      <c r="Q11" s="12">
        <f t="shared" si="4"/>
        <v>1.8000000000000114</v>
      </c>
      <c r="R11" s="70">
        <f t="shared" si="5"/>
        <v>-3.0000000000001137E-2</v>
      </c>
      <c r="S11" s="3"/>
    </row>
    <row r="12" spans="2:21" x14ac:dyDescent="0.2">
      <c r="B12" s="109" t="s">
        <v>137</v>
      </c>
      <c r="C12" s="88"/>
      <c r="D12" s="28">
        <f>$E$5-('ROXIE DATA'!C76-'ROXIE DATA'!$C$69)</f>
        <v>269.33000000000004</v>
      </c>
      <c r="E12" s="48">
        <v>268.95</v>
      </c>
      <c r="F12" s="24" t="s">
        <v>30</v>
      </c>
      <c r="G12" s="2"/>
      <c r="H12" s="69">
        <f t="shared" si="0"/>
        <v>1.8600000000000136</v>
      </c>
      <c r="I12" s="12">
        <f t="shared" si="1"/>
        <v>1.8799999999999955</v>
      </c>
      <c r="J12" s="70">
        <f t="shared" si="2"/>
        <v>-1.999999999998181E-2</v>
      </c>
      <c r="K12" s="2"/>
      <c r="L12" s="28">
        <f>$M$5-('ROXIE DATA'!C120-'ROXIE DATA'!$C$113)</f>
        <v>213.45</v>
      </c>
      <c r="M12" s="48">
        <v>213.13</v>
      </c>
      <c r="N12" s="49" t="s">
        <v>31</v>
      </c>
      <c r="O12" s="6"/>
      <c r="P12" s="69">
        <f t="shared" si="3"/>
        <v>1.8700000000000045</v>
      </c>
      <c r="Q12" s="12">
        <f t="shared" si="4"/>
        <v>1.5300000000000011</v>
      </c>
      <c r="R12" s="70">
        <f t="shared" si="5"/>
        <v>0.34000000000000341</v>
      </c>
      <c r="S12" s="3"/>
    </row>
    <row r="13" spans="2:21" x14ac:dyDescent="0.2">
      <c r="B13" s="109" t="s">
        <v>137</v>
      </c>
      <c r="C13" s="88">
        <v>1.64</v>
      </c>
      <c r="D13" s="28">
        <f>$E$5-('ROXIE DATA'!C77-'ROXIE DATA'!$C$69)</f>
        <v>267.46000000000004</v>
      </c>
      <c r="E13" s="48">
        <v>266.89999999999998</v>
      </c>
      <c r="F13" s="24" t="s">
        <v>31</v>
      </c>
      <c r="G13" s="2"/>
      <c r="H13" s="69">
        <f t="shared" si="0"/>
        <v>1.8700000000000045</v>
      </c>
      <c r="I13" s="12">
        <f t="shared" si="1"/>
        <v>2.0500000000000114</v>
      </c>
      <c r="J13" s="70">
        <f t="shared" si="2"/>
        <v>-0.18000000000000682</v>
      </c>
      <c r="K13" s="2"/>
      <c r="L13" s="28">
        <f>$M$5-('ROXIE DATA'!C121-'ROXIE DATA'!$C$113)</f>
        <v>211.57</v>
      </c>
      <c r="M13" s="48">
        <v>211.65</v>
      </c>
      <c r="N13" s="49" t="s">
        <v>32</v>
      </c>
      <c r="O13" s="6"/>
      <c r="P13" s="69">
        <f t="shared" si="3"/>
        <v>1.8799999999999955</v>
      </c>
      <c r="Q13" s="12">
        <f t="shared" si="4"/>
        <v>1.4799999999999898</v>
      </c>
      <c r="R13" s="70">
        <f t="shared" si="5"/>
        <v>0.40000000000000568</v>
      </c>
      <c r="S13" s="3"/>
    </row>
    <row r="14" spans="2:21" x14ac:dyDescent="0.2">
      <c r="B14" s="109" t="s">
        <v>137</v>
      </c>
      <c r="C14" s="88"/>
      <c r="D14" s="28">
        <f>$E$5-('ROXIE DATA'!C78-'ROXIE DATA'!$C$69)</f>
        <v>265.59000000000003</v>
      </c>
      <c r="E14" s="48">
        <v>265.12</v>
      </c>
      <c r="F14" s="24" t="s">
        <v>32</v>
      </c>
      <c r="G14" s="2"/>
      <c r="H14" s="69">
        <f t="shared" si="0"/>
        <v>1.8700000000000045</v>
      </c>
      <c r="I14" s="12">
        <f t="shared" si="1"/>
        <v>1.7799999999999727</v>
      </c>
      <c r="J14" s="70">
        <f t="shared" si="2"/>
        <v>9.0000000000031832E-2</v>
      </c>
      <c r="K14" s="2"/>
      <c r="L14" s="28">
        <f>$M$5-('ROXIE DATA'!C122-'ROXIE DATA'!$C$113)</f>
        <v>209.69</v>
      </c>
      <c r="M14" s="48">
        <v>210.07</v>
      </c>
      <c r="N14" s="49" t="s">
        <v>33</v>
      </c>
      <c r="O14" s="6"/>
      <c r="P14" s="69">
        <f t="shared" si="3"/>
        <v>1.8799999999999955</v>
      </c>
      <c r="Q14" s="12">
        <f t="shared" si="4"/>
        <v>1.5800000000000125</v>
      </c>
      <c r="R14" s="70">
        <f t="shared" si="5"/>
        <v>0.29999999999998295</v>
      </c>
      <c r="S14" s="3"/>
    </row>
    <row r="15" spans="2:21" x14ac:dyDescent="0.2">
      <c r="B15" s="109" t="s">
        <v>137</v>
      </c>
      <c r="C15" s="88"/>
      <c r="D15" s="28">
        <f>$E$5-('ROXIE DATA'!C79-'ROXIE DATA'!$C$69)</f>
        <v>263.71000000000004</v>
      </c>
      <c r="E15" s="48">
        <v>263.27</v>
      </c>
      <c r="F15" s="24" t="s">
        <v>33</v>
      </c>
      <c r="G15" s="2"/>
      <c r="H15" s="69">
        <f t="shared" si="0"/>
        <v>1.8799999999999955</v>
      </c>
      <c r="I15" s="12">
        <f t="shared" si="1"/>
        <v>1.8500000000000227</v>
      </c>
      <c r="J15" s="70">
        <f t="shared" si="2"/>
        <v>2.9999999999972715E-2</v>
      </c>
      <c r="K15" s="2"/>
      <c r="L15" s="28">
        <f>$M$5-('ROXIE DATA'!C123-'ROXIE DATA'!$C$113)</f>
        <v>207.79</v>
      </c>
      <c r="M15" s="48">
        <v>207.17</v>
      </c>
      <c r="N15" s="49" t="s">
        <v>34</v>
      </c>
      <c r="O15" s="6"/>
      <c r="P15" s="69">
        <f t="shared" si="3"/>
        <v>1.9000000000000057</v>
      </c>
      <c r="Q15" s="12">
        <f t="shared" si="4"/>
        <v>2.9000000000000057</v>
      </c>
      <c r="R15" s="70">
        <f t="shared" si="5"/>
        <v>-1</v>
      </c>
      <c r="S15" s="3"/>
    </row>
    <row r="16" spans="2:21" x14ac:dyDescent="0.2">
      <c r="B16" s="109" t="s">
        <v>137</v>
      </c>
      <c r="C16" s="88"/>
      <c r="D16" s="28">
        <f>$E$5-('ROXIE DATA'!C80-'ROXIE DATA'!$C$69)</f>
        <v>261.83000000000004</v>
      </c>
      <c r="E16" s="48">
        <v>261.20999999999998</v>
      </c>
      <c r="F16" s="24" t="s">
        <v>34</v>
      </c>
      <c r="G16" s="2"/>
      <c r="H16" s="69">
        <f t="shared" si="0"/>
        <v>1.8799999999999955</v>
      </c>
      <c r="I16" s="12">
        <f t="shared" si="1"/>
        <v>2.0600000000000023</v>
      </c>
      <c r="J16" s="70">
        <f t="shared" si="2"/>
        <v>-0.18000000000000682</v>
      </c>
      <c r="K16" s="2"/>
      <c r="L16" s="28">
        <f>$M$5-('ROXIE DATA'!C124-'ROXIE DATA'!$C$113)</f>
        <v>205.89000000000001</v>
      </c>
      <c r="M16" s="48">
        <v>205.93</v>
      </c>
      <c r="N16" s="49" t="s">
        <v>35</v>
      </c>
      <c r="O16" s="6"/>
      <c r="P16" s="69">
        <f t="shared" si="3"/>
        <v>1.8999999999999773</v>
      </c>
      <c r="Q16" s="12">
        <f t="shared" si="4"/>
        <v>1.2399999999999807</v>
      </c>
      <c r="R16" s="70">
        <f t="shared" si="5"/>
        <v>0.65999999999999659</v>
      </c>
      <c r="S16" s="3"/>
    </row>
    <row r="17" spans="2:19" x14ac:dyDescent="0.2">
      <c r="B17" s="109" t="s">
        <v>137</v>
      </c>
      <c r="C17" s="88">
        <v>1.63</v>
      </c>
      <c r="D17" s="28">
        <f>$E$5-('ROXIE DATA'!C81-'ROXIE DATA'!$C$69)</f>
        <v>259.93</v>
      </c>
      <c r="E17" s="48">
        <v>259.17</v>
      </c>
      <c r="F17" s="24" t="s">
        <v>35</v>
      </c>
      <c r="G17" s="2"/>
      <c r="H17" s="69">
        <f t="shared" si="0"/>
        <v>1.9000000000000341</v>
      </c>
      <c r="I17" s="12">
        <f t="shared" si="1"/>
        <v>2.0399999999999636</v>
      </c>
      <c r="J17" s="70">
        <f t="shared" si="2"/>
        <v>-0.13999999999992951</v>
      </c>
      <c r="K17" s="2"/>
      <c r="L17" s="28">
        <f>$M$5-('ROXIE DATA'!C125-'ROXIE DATA'!$C$113)</f>
        <v>203.98</v>
      </c>
      <c r="M17" s="48">
        <v>203.37</v>
      </c>
      <c r="N17" s="49" t="s">
        <v>36</v>
      </c>
      <c r="O17" s="6"/>
      <c r="P17" s="69">
        <f t="shared" si="3"/>
        <v>1.910000000000025</v>
      </c>
      <c r="Q17" s="12">
        <f t="shared" si="4"/>
        <v>2.5600000000000023</v>
      </c>
      <c r="R17" s="70">
        <f t="shared" si="5"/>
        <v>-0.64999999999997726</v>
      </c>
      <c r="S17" s="3"/>
    </row>
    <row r="18" spans="2:19" x14ac:dyDescent="0.2">
      <c r="B18" s="109" t="s">
        <v>137</v>
      </c>
      <c r="C18" s="88"/>
      <c r="D18" s="28">
        <f>$E$5-('ROXIE DATA'!C82-'ROXIE DATA'!$C$69)</f>
        <v>258.03000000000003</v>
      </c>
      <c r="E18" s="48">
        <v>257.02</v>
      </c>
      <c r="F18" s="24" t="s">
        <v>36</v>
      </c>
      <c r="G18" s="2"/>
      <c r="H18" s="69">
        <f t="shared" si="0"/>
        <v>1.8999999999999773</v>
      </c>
      <c r="I18" s="12">
        <f t="shared" si="1"/>
        <v>2.1500000000000341</v>
      </c>
      <c r="J18" s="70">
        <f t="shared" si="2"/>
        <v>-0.25000000000005684</v>
      </c>
      <c r="K18" s="2"/>
      <c r="L18" s="28">
        <f>$M$5-('ROXIE DATA'!C126-'ROXIE DATA'!$C$113)</f>
        <v>202.07</v>
      </c>
      <c r="M18" s="48">
        <v>201.85</v>
      </c>
      <c r="N18" s="49" t="s">
        <v>37</v>
      </c>
      <c r="O18" s="6"/>
      <c r="P18" s="69">
        <f t="shared" si="3"/>
        <v>1.9099999999999966</v>
      </c>
      <c r="Q18" s="12">
        <f t="shared" si="4"/>
        <v>1.5200000000000102</v>
      </c>
      <c r="R18" s="70">
        <f t="shared" si="5"/>
        <v>0.38999999999998636</v>
      </c>
      <c r="S18" s="3"/>
    </row>
    <row r="19" spans="2:19" x14ac:dyDescent="0.2">
      <c r="B19" s="109" t="s">
        <v>137</v>
      </c>
      <c r="C19" s="88"/>
      <c r="D19" s="28">
        <f>$E$5-('ROXIE DATA'!C83-'ROXIE DATA'!$C$69)</f>
        <v>256.12</v>
      </c>
      <c r="E19" s="48">
        <v>255.32</v>
      </c>
      <c r="F19" s="24" t="s">
        <v>37</v>
      </c>
      <c r="G19" s="2"/>
      <c r="H19" s="69">
        <f t="shared" si="0"/>
        <v>1.910000000000025</v>
      </c>
      <c r="I19" s="12">
        <f t="shared" si="1"/>
        <v>1.6999999999999886</v>
      </c>
      <c r="J19" s="70">
        <f t="shared" si="2"/>
        <v>0.21000000000003638</v>
      </c>
      <c r="K19" s="2"/>
      <c r="L19" s="28">
        <f>$M$5-('ROXIE DATA'!C127-'ROXIE DATA'!$C$113)</f>
        <v>200.14000000000001</v>
      </c>
      <c r="M19" s="48">
        <v>199.32</v>
      </c>
      <c r="N19" s="49" t="s">
        <v>38</v>
      </c>
      <c r="O19" s="6"/>
      <c r="P19" s="69">
        <f t="shared" si="3"/>
        <v>1.9299999999999784</v>
      </c>
      <c r="Q19" s="12">
        <f t="shared" si="4"/>
        <v>2.5300000000000011</v>
      </c>
      <c r="R19" s="70">
        <f t="shared" si="5"/>
        <v>-0.60000000000002274</v>
      </c>
      <c r="S19" s="3"/>
    </row>
    <row r="20" spans="2:19" x14ac:dyDescent="0.2">
      <c r="B20" s="109" t="s">
        <v>137</v>
      </c>
      <c r="C20" s="88"/>
      <c r="D20" s="28">
        <f>$E$5-('ROXIE DATA'!C84-'ROXIE DATA'!$C$69)</f>
        <v>254.21</v>
      </c>
      <c r="E20" s="48">
        <v>252.8</v>
      </c>
      <c r="F20" s="24" t="s">
        <v>38</v>
      </c>
      <c r="G20" s="2"/>
      <c r="H20" s="69">
        <f t="shared" si="0"/>
        <v>1.9099999999999966</v>
      </c>
      <c r="I20" s="12">
        <f t="shared" si="1"/>
        <v>2.5199999999999818</v>
      </c>
      <c r="J20" s="112">
        <f t="shared" si="2"/>
        <v>-0.60999999999998522</v>
      </c>
      <c r="K20" s="2"/>
      <c r="L20" s="28">
        <f>$M$5-('ROXIE DATA'!C128-'ROXIE DATA'!$C$113)</f>
        <v>198.21</v>
      </c>
      <c r="M20" s="48">
        <v>197.65</v>
      </c>
      <c r="N20" s="49" t="s">
        <v>39</v>
      </c>
      <c r="O20" s="6"/>
      <c r="P20" s="69">
        <f t="shared" si="3"/>
        <v>1.9300000000000068</v>
      </c>
      <c r="Q20" s="12">
        <f t="shared" si="4"/>
        <v>1.6699999999999875</v>
      </c>
      <c r="R20" s="70">
        <f t="shared" si="5"/>
        <v>0.26000000000001933</v>
      </c>
      <c r="S20" s="3"/>
    </row>
    <row r="21" spans="2:19" x14ac:dyDescent="0.2">
      <c r="B21" s="109" t="s">
        <v>137</v>
      </c>
      <c r="C21" s="88"/>
      <c r="D21" s="28">
        <f>$E$5-('ROXIE DATA'!C85-'ROXIE DATA'!$C$69)</f>
        <v>252.28000000000003</v>
      </c>
      <c r="E21" s="48">
        <v>251.22</v>
      </c>
      <c r="F21" s="24" t="s">
        <v>39</v>
      </c>
      <c r="G21" s="2"/>
      <c r="H21" s="69">
        <f t="shared" si="0"/>
        <v>1.9299999999999784</v>
      </c>
      <c r="I21" s="12">
        <f t="shared" si="1"/>
        <v>1.5800000000000125</v>
      </c>
      <c r="J21" s="70">
        <f t="shared" si="2"/>
        <v>0.34999999999996589</v>
      </c>
      <c r="K21" s="2"/>
      <c r="L21" s="28">
        <f>$M$5-('ROXIE DATA'!C129-'ROXIE DATA'!$C$113)</f>
        <v>196.27</v>
      </c>
      <c r="M21" s="48">
        <v>195.61</v>
      </c>
      <c r="N21" s="49" t="s">
        <v>40</v>
      </c>
      <c r="O21" s="6"/>
      <c r="P21" s="69">
        <f t="shared" si="3"/>
        <v>1.9399999999999977</v>
      </c>
      <c r="Q21" s="12">
        <f t="shared" si="4"/>
        <v>2.039999999999992</v>
      </c>
      <c r="R21" s="70">
        <f t="shared" si="5"/>
        <v>-9.9999999999994316E-2</v>
      </c>
      <c r="S21" s="3"/>
    </row>
    <row r="22" spans="2:19" x14ac:dyDescent="0.2">
      <c r="B22" s="109" t="s">
        <v>137</v>
      </c>
      <c r="C22" s="88"/>
      <c r="D22" s="28">
        <f>$E$5-('ROXIE DATA'!C86-'ROXIE DATA'!$C$69)</f>
        <v>250.35000000000002</v>
      </c>
      <c r="E22" s="48">
        <v>249.69</v>
      </c>
      <c r="F22" s="24" t="s">
        <v>40</v>
      </c>
      <c r="G22" s="2"/>
      <c r="H22" s="69">
        <f t="shared" si="0"/>
        <v>1.9300000000000068</v>
      </c>
      <c r="I22" s="12">
        <f t="shared" si="1"/>
        <v>1.5300000000000011</v>
      </c>
      <c r="J22" s="70">
        <f t="shared" si="2"/>
        <v>0.40000000000000568</v>
      </c>
      <c r="K22" s="2"/>
      <c r="L22" s="28">
        <f>$M$5-('ROXIE DATA'!C130-'ROXIE DATA'!$C$113)</f>
        <v>194.31</v>
      </c>
      <c r="M22" s="48">
        <v>193.66</v>
      </c>
      <c r="N22" s="49" t="s">
        <v>41</v>
      </c>
      <c r="O22" s="6"/>
      <c r="P22" s="69">
        <f t="shared" si="3"/>
        <v>1.960000000000008</v>
      </c>
      <c r="Q22" s="12">
        <f t="shared" si="4"/>
        <v>1.9500000000000171</v>
      </c>
      <c r="R22" s="70">
        <f t="shared" si="5"/>
        <v>9.9999999999909051E-3</v>
      </c>
      <c r="S22" s="3"/>
    </row>
    <row r="23" spans="2:19" x14ac:dyDescent="0.2">
      <c r="B23" s="109" t="s">
        <v>140</v>
      </c>
      <c r="C23" s="88">
        <v>1.65</v>
      </c>
      <c r="D23" s="28">
        <f>$E$5-('ROXIE DATA'!C87-'ROXIE DATA'!$C$69)</f>
        <v>248.41000000000003</v>
      </c>
      <c r="E23" s="48">
        <v>247.67</v>
      </c>
      <c r="F23" s="24" t="s">
        <v>41</v>
      </c>
      <c r="G23" s="2"/>
      <c r="H23" s="69">
        <f t="shared" si="0"/>
        <v>1.9399999999999977</v>
      </c>
      <c r="I23" s="12">
        <f t="shared" si="1"/>
        <v>2.0200000000000102</v>
      </c>
      <c r="J23" s="70">
        <f t="shared" si="2"/>
        <v>-8.0000000000012506E-2</v>
      </c>
      <c r="K23" s="2"/>
      <c r="L23" s="28">
        <f>$M$5-('ROXIE DATA'!C131-'ROXIE DATA'!$C$113)</f>
        <v>192.35</v>
      </c>
      <c r="M23" s="48">
        <v>191.5</v>
      </c>
      <c r="N23" s="49" t="s">
        <v>42</v>
      </c>
      <c r="O23" s="6"/>
      <c r="P23" s="69">
        <f t="shared" si="3"/>
        <v>1.960000000000008</v>
      </c>
      <c r="Q23" s="12">
        <f t="shared" si="4"/>
        <v>2.1599999999999966</v>
      </c>
      <c r="R23" s="70">
        <f t="shared" si="5"/>
        <v>-0.19999999999998863</v>
      </c>
      <c r="S23" s="3"/>
    </row>
    <row r="24" spans="2:19" x14ac:dyDescent="0.2">
      <c r="B24" s="109" t="s">
        <v>137</v>
      </c>
      <c r="C24" s="88"/>
      <c r="D24" s="28">
        <f>$E$5-('ROXIE DATA'!C88-'ROXIE DATA'!$C$69)</f>
        <v>246.45000000000002</v>
      </c>
      <c r="E24" s="48">
        <v>245.69</v>
      </c>
      <c r="F24" s="24" t="s">
        <v>42</v>
      </c>
      <c r="G24" s="2"/>
      <c r="H24" s="69">
        <f t="shared" si="0"/>
        <v>1.960000000000008</v>
      </c>
      <c r="I24" s="12">
        <f t="shared" si="1"/>
        <v>1.9799999999999898</v>
      </c>
      <c r="J24" s="70">
        <f t="shared" si="2"/>
        <v>-1.999999999998181E-2</v>
      </c>
      <c r="K24" s="2"/>
      <c r="L24" s="28">
        <f>$M$5-('ROXIE DATA'!C132-'ROXIE DATA'!$C$113)</f>
        <v>145.63999999999999</v>
      </c>
      <c r="M24" s="107">
        <v>145.54</v>
      </c>
      <c r="N24" s="38" t="s">
        <v>91</v>
      </c>
      <c r="O24" s="6"/>
      <c r="P24" s="75">
        <f t="shared" si="3"/>
        <v>46.710000000000008</v>
      </c>
      <c r="Q24" s="76">
        <f t="shared" si="4"/>
        <v>45.960000000000008</v>
      </c>
      <c r="R24" s="77">
        <f t="shared" si="5"/>
        <v>0.75</v>
      </c>
      <c r="S24" s="3"/>
    </row>
    <row r="25" spans="2:19" x14ac:dyDescent="0.2">
      <c r="B25" s="109" t="s">
        <v>136</v>
      </c>
      <c r="C25" s="88"/>
      <c r="D25" s="28">
        <f>$E$5-('ROXIE DATA'!C89-'ROXIE DATA'!$C$69)</f>
        <v>223.05</v>
      </c>
      <c r="E25" s="107">
        <v>222.72</v>
      </c>
      <c r="F25" s="38" t="s">
        <v>91</v>
      </c>
      <c r="G25" s="2"/>
      <c r="H25" s="75">
        <f t="shared" si="0"/>
        <v>23.400000000000006</v>
      </c>
      <c r="I25" s="76">
        <f t="shared" si="1"/>
        <v>22.97</v>
      </c>
      <c r="J25" s="77">
        <f t="shared" si="2"/>
        <v>0.43000000000000682</v>
      </c>
      <c r="K25" s="2"/>
      <c r="L25" s="28">
        <f>$M$5-('ROXIE DATA'!C133-'ROXIE DATA'!$C$113)</f>
        <v>144.32</v>
      </c>
      <c r="M25" s="48">
        <v>141.69</v>
      </c>
      <c r="N25" s="50" t="s">
        <v>22</v>
      </c>
      <c r="O25" s="6"/>
      <c r="P25" s="69">
        <f t="shared" si="3"/>
        <v>1.3199999999999932</v>
      </c>
      <c r="Q25" s="12">
        <f t="shared" si="4"/>
        <v>3.8499999999999943</v>
      </c>
      <c r="R25" s="111">
        <f t="shared" si="5"/>
        <v>-2.5300000000000011</v>
      </c>
      <c r="S25" s="3"/>
    </row>
    <row r="26" spans="2:19" x14ac:dyDescent="0.2">
      <c r="B26" s="109" t="s">
        <v>136</v>
      </c>
      <c r="C26" s="88">
        <v>1.63</v>
      </c>
      <c r="D26" s="28">
        <f>$E$5-('ROXIE DATA'!C90-'ROXIE DATA'!$C$69)</f>
        <v>221.73000000000002</v>
      </c>
      <c r="E26" s="48">
        <v>219.43</v>
      </c>
      <c r="F26" s="25" t="s">
        <v>22</v>
      </c>
      <c r="G26" s="2"/>
      <c r="H26" s="69">
        <f t="shared" si="0"/>
        <v>1.3199999999999932</v>
      </c>
      <c r="I26" s="12">
        <f t="shared" si="1"/>
        <v>3.289999999999992</v>
      </c>
      <c r="J26" s="110">
        <f t="shared" si="2"/>
        <v>-1.9699999999999989</v>
      </c>
      <c r="K26" s="2"/>
      <c r="L26" s="28">
        <f>$M$5-('ROXIE DATA'!C134-'ROXIE DATA'!$C$113)</f>
        <v>142.26999999999998</v>
      </c>
      <c r="M26" s="48">
        <v>139.28</v>
      </c>
      <c r="N26" s="50" t="s">
        <v>23</v>
      </c>
      <c r="O26" s="6"/>
      <c r="P26" s="69">
        <f t="shared" si="3"/>
        <v>2.0500000000000114</v>
      </c>
      <c r="Q26" s="12">
        <f t="shared" si="4"/>
        <v>2.4099999999999966</v>
      </c>
      <c r="R26" s="70">
        <f t="shared" si="5"/>
        <v>-0.35999999999998522</v>
      </c>
      <c r="S26" s="3"/>
    </row>
    <row r="27" spans="2:19" x14ac:dyDescent="0.2">
      <c r="B27" s="109" t="s">
        <v>136</v>
      </c>
      <c r="C27" s="88"/>
      <c r="D27" s="28">
        <f>$E$5-('ROXIE DATA'!C91-'ROXIE DATA'!$C$69)</f>
        <v>197.78</v>
      </c>
      <c r="E27" s="107">
        <v>196.42</v>
      </c>
      <c r="F27" s="38" t="s">
        <v>91</v>
      </c>
      <c r="G27" s="2"/>
      <c r="H27" s="75">
        <f t="shared" si="0"/>
        <v>23.950000000000017</v>
      </c>
      <c r="I27" s="76">
        <f t="shared" si="1"/>
        <v>23.010000000000019</v>
      </c>
      <c r="J27" s="77">
        <f t="shared" si="2"/>
        <v>0.93999999999999773</v>
      </c>
      <c r="K27" s="2"/>
      <c r="L27" s="28">
        <f>$M$5-('ROXIE DATA'!C135-'ROXIE DATA'!$C$113)</f>
        <v>140.19999999999999</v>
      </c>
      <c r="M27" s="48">
        <v>137.46</v>
      </c>
      <c r="N27" s="50" t="s">
        <v>24</v>
      </c>
      <c r="O27" s="6"/>
      <c r="P27" s="69">
        <f t="shared" si="3"/>
        <v>2.0699999999999932</v>
      </c>
      <c r="Q27" s="12">
        <f t="shared" si="4"/>
        <v>1.8199999999999932</v>
      </c>
      <c r="R27" s="70">
        <f t="shared" si="5"/>
        <v>0.25</v>
      </c>
      <c r="S27" s="3"/>
    </row>
    <row r="28" spans="2:19" x14ac:dyDescent="0.2">
      <c r="B28" s="109" t="s">
        <v>136</v>
      </c>
      <c r="C28" s="88"/>
      <c r="D28" s="28">
        <f>$E$5-('ROXIE DATA'!C92-'ROXIE DATA'!$C$69)</f>
        <v>196.46</v>
      </c>
      <c r="E28" s="48">
        <v>193.22</v>
      </c>
      <c r="F28" s="25" t="s">
        <v>23</v>
      </c>
      <c r="G28" s="2"/>
      <c r="H28" s="69">
        <f t="shared" si="0"/>
        <v>1.3199999999999932</v>
      </c>
      <c r="I28" s="12">
        <f t="shared" si="1"/>
        <v>3.1999999999999886</v>
      </c>
      <c r="J28" s="111">
        <f t="shared" si="2"/>
        <v>-1.8799999999999955</v>
      </c>
      <c r="K28" s="2"/>
      <c r="L28" s="28">
        <f>$M$5-('ROXIE DATA'!C136-'ROXIE DATA'!$C$113)</f>
        <v>138.12</v>
      </c>
      <c r="M28" s="48">
        <v>135.09</v>
      </c>
      <c r="N28" s="50" t="s">
        <v>25</v>
      </c>
      <c r="O28" s="6"/>
      <c r="P28" s="69">
        <f t="shared" si="3"/>
        <v>2.0799999999999841</v>
      </c>
      <c r="Q28" s="12">
        <f t="shared" si="4"/>
        <v>2.3700000000000045</v>
      </c>
      <c r="R28" s="70">
        <f t="shared" si="5"/>
        <v>-0.29000000000002046</v>
      </c>
      <c r="S28" s="3"/>
    </row>
    <row r="29" spans="2:19" x14ac:dyDescent="0.2">
      <c r="B29" s="109" t="s">
        <v>136</v>
      </c>
      <c r="C29" s="88"/>
      <c r="D29" s="28">
        <f>$E$5-('ROXIE DATA'!C93-'ROXIE DATA'!$C$69)</f>
        <v>194.35</v>
      </c>
      <c r="E29" s="48">
        <v>191.21</v>
      </c>
      <c r="F29" s="25" t="s">
        <v>24</v>
      </c>
      <c r="G29" s="2"/>
      <c r="H29" s="69">
        <f t="shared" si="0"/>
        <v>2.1100000000000136</v>
      </c>
      <c r="I29" s="12">
        <f t="shared" si="1"/>
        <v>2.0099999999999909</v>
      </c>
      <c r="J29" s="70">
        <f t="shared" si="2"/>
        <v>0.10000000000002274</v>
      </c>
      <c r="K29" s="2"/>
      <c r="L29" s="28">
        <f>$M$5-('ROXIE DATA'!C137-'ROXIE DATA'!$C$113)</f>
        <v>136.01</v>
      </c>
      <c r="M29" s="48">
        <v>132.77000000000001</v>
      </c>
      <c r="N29" s="50" t="s">
        <v>43</v>
      </c>
      <c r="O29" s="6"/>
      <c r="P29" s="69">
        <f t="shared" si="3"/>
        <v>2.1100000000000136</v>
      </c>
      <c r="Q29" s="12">
        <f t="shared" si="4"/>
        <v>2.3199999999999932</v>
      </c>
      <c r="R29" s="70">
        <f t="shared" si="5"/>
        <v>-0.20999999999997954</v>
      </c>
      <c r="S29" s="3"/>
    </row>
    <row r="30" spans="2:19" x14ac:dyDescent="0.2">
      <c r="B30" s="109" t="s">
        <v>136</v>
      </c>
      <c r="C30" s="87">
        <v>1.64</v>
      </c>
      <c r="D30" s="28">
        <f>$E$5-('ROXIE DATA'!C94-'ROXIE DATA'!$C$69)</f>
        <v>192.21</v>
      </c>
      <c r="E30" s="48">
        <v>189.02</v>
      </c>
      <c r="F30" s="25" t="s">
        <v>25</v>
      </c>
      <c r="G30" s="2"/>
      <c r="H30" s="69">
        <f t="shared" si="0"/>
        <v>2.1399999999999864</v>
      </c>
      <c r="I30" s="12">
        <f t="shared" si="1"/>
        <v>2.1899999999999977</v>
      </c>
      <c r="J30" s="70">
        <f t="shared" si="2"/>
        <v>-5.0000000000011369E-2</v>
      </c>
      <c r="K30" s="2"/>
      <c r="L30" s="28">
        <f>$M$5-('ROXIE DATA'!C138-'ROXIE DATA'!$C$113)</f>
        <v>133.88</v>
      </c>
      <c r="M30" s="48">
        <v>130.66999999999999</v>
      </c>
      <c r="N30" s="50" t="s">
        <v>44</v>
      </c>
      <c r="O30" s="6"/>
      <c r="P30" s="69">
        <f t="shared" si="3"/>
        <v>2.1299999999999955</v>
      </c>
      <c r="Q30" s="12">
        <f t="shared" si="4"/>
        <v>2.1000000000000227</v>
      </c>
      <c r="R30" s="70">
        <f t="shared" si="5"/>
        <v>2.9999999999972715E-2</v>
      </c>
      <c r="S30" s="3"/>
    </row>
    <row r="31" spans="2:19" x14ac:dyDescent="0.2">
      <c r="B31" s="109" t="s">
        <v>136</v>
      </c>
      <c r="C31" s="88"/>
      <c r="D31" s="28">
        <f>$E$5-('ROXIE DATA'!C95-'ROXIE DATA'!$C$69)</f>
        <v>190.05000000000004</v>
      </c>
      <c r="E31" s="48">
        <v>186.7</v>
      </c>
      <c r="F31" s="25" t="s">
        <v>43</v>
      </c>
      <c r="G31" s="2"/>
      <c r="H31" s="69">
        <f t="shared" si="0"/>
        <v>2.1599999999999682</v>
      </c>
      <c r="I31" s="12">
        <f t="shared" si="1"/>
        <v>2.3200000000000216</v>
      </c>
      <c r="J31" s="70">
        <f t="shared" si="2"/>
        <v>-0.16000000000005343</v>
      </c>
      <c r="K31" s="2"/>
      <c r="L31" s="28">
        <f>$M$5-('ROXIE DATA'!C139-'ROXIE DATA'!$C$113)</f>
        <v>131.73000000000002</v>
      </c>
      <c r="M31" s="48">
        <v>127.86</v>
      </c>
      <c r="N31" s="50" t="s">
        <v>45</v>
      </c>
      <c r="O31" s="6"/>
      <c r="P31" s="69">
        <f t="shared" si="3"/>
        <v>2.1499999999999773</v>
      </c>
      <c r="Q31" s="12">
        <f t="shared" si="4"/>
        <v>2.8099999999999881</v>
      </c>
      <c r="R31" s="70">
        <f t="shared" si="5"/>
        <v>-0.6600000000000108</v>
      </c>
      <c r="S31" s="3"/>
    </row>
    <row r="32" spans="2:19" x14ac:dyDescent="0.2">
      <c r="B32" s="109" t="s">
        <v>136</v>
      </c>
      <c r="C32" s="88"/>
      <c r="D32" s="28">
        <f>$E$5-('ROXIE DATA'!C96-'ROXIE DATA'!$C$69)</f>
        <v>187.87000000000003</v>
      </c>
      <c r="E32" s="48">
        <v>184.7</v>
      </c>
      <c r="F32" s="25" t="s">
        <v>44</v>
      </c>
      <c r="G32" s="2"/>
      <c r="H32" s="69">
        <f t="shared" si="0"/>
        <v>2.1800000000000068</v>
      </c>
      <c r="I32" s="12">
        <f t="shared" si="1"/>
        <v>2</v>
      </c>
      <c r="J32" s="70">
        <f t="shared" si="2"/>
        <v>0.18000000000000682</v>
      </c>
      <c r="K32" s="2"/>
      <c r="L32" s="28">
        <f>$M$5-('ROXIE DATA'!C140-'ROXIE DATA'!$C$113)</f>
        <v>129.56</v>
      </c>
      <c r="M32" s="48">
        <v>125.72</v>
      </c>
      <c r="N32" s="50" t="s">
        <v>46</v>
      </c>
      <c r="O32" s="6"/>
      <c r="P32" s="69">
        <f t="shared" si="3"/>
        <v>2.1700000000000159</v>
      </c>
      <c r="Q32" s="12">
        <f t="shared" si="4"/>
        <v>2.1400000000000006</v>
      </c>
      <c r="R32" s="70">
        <f t="shared" si="5"/>
        <v>3.0000000000015348E-2</v>
      </c>
      <c r="S32" s="3"/>
    </row>
    <row r="33" spans="2:19" x14ac:dyDescent="0.2">
      <c r="B33" s="109" t="s">
        <v>136</v>
      </c>
      <c r="C33" s="87"/>
      <c r="D33" s="28">
        <f>$E$5-('ROXIE DATA'!C97-'ROXIE DATA'!$C$69)</f>
        <v>185.66</v>
      </c>
      <c r="E33" s="48">
        <v>182.34</v>
      </c>
      <c r="F33" s="25" t="s">
        <v>45</v>
      </c>
      <c r="G33" s="2"/>
      <c r="H33" s="69">
        <f t="shared" si="0"/>
        <v>2.2100000000000364</v>
      </c>
      <c r="I33" s="12">
        <f t="shared" si="1"/>
        <v>2.3599999999999852</v>
      </c>
      <c r="J33" s="70">
        <f t="shared" si="2"/>
        <v>-0.14999999999994884</v>
      </c>
      <c r="K33" s="2"/>
      <c r="L33" s="28">
        <f>$M$5-('ROXIE DATA'!C141-'ROXIE DATA'!$C$113)</f>
        <v>127.36000000000001</v>
      </c>
      <c r="M33" s="48">
        <v>122.66</v>
      </c>
      <c r="N33" s="50" t="s">
        <v>47</v>
      </c>
      <c r="O33" s="6"/>
      <c r="P33" s="69">
        <f t="shared" si="3"/>
        <v>2.1999999999999886</v>
      </c>
      <c r="Q33" s="12">
        <f t="shared" si="4"/>
        <v>3.0600000000000023</v>
      </c>
      <c r="R33" s="70">
        <f t="shared" si="5"/>
        <v>-0.86000000000001364</v>
      </c>
      <c r="S33" s="3"/>
    </row>
    <row r="34" spans="2:19" x14ac:dyDescent="0.2">
      <c r="B34" s="109" t="s">
        <v>136</v>
      </c>
      <c r="C34" s="87"/>
      <c r="D34" s="28">
        <f>$E$5-('ROXIE DATA'!C98-'ROXIE DATA'!$C$69)</f>
        <v>183.42000000000004</v>
      </c>
      <c r="E34" s="48">
        <v>179.85</v>
      </c>
      <c r="F34" s="25" t="s">
        <v>46</v>
      </c>
      <c r="G34" s="2"/>
      <c r="H34" s="69">
        <f t="shared" si="0"/>
        <v>2.2399999999999523</v>
      </c>
      <c r="I34" s="12">
        <f t="shared" si="1"/>
        <v>2.4900000000000091</v>
      </c>
      <c r="J34" s="70">
        <f t="shared" si="2"/>
        <v>-0.25000000000005684</v>
      </c>
      <c r="K34" s="2"/>
      <c r="L34" s="28">
        <f>$M$5-('ROXIE DATA'!C142-'ROXIE DATA'!$C$113)</f>
        <v>125.13</v>
      </c>
      <c r="M34" s="48">
        <v>120.66</v>
      </c>
      <c r="N34" s="50" t="s">
        <v>48</v>
      </c>
      <c r="O34" s="6"/>
      <c r="P34" s="69">
        <f t="shared" si="3"/>
        <v>2.2300000000000182</v>
      </c>
      <c r="Q34" s="12">
        <f t="shared" si="4"/>
        <v>2</v>
      </c>
      <c r="R34" s="70">
        <f t="shared" si="5"/>
        <v>0.23000000000001819</v>
      </c>
      <c r="S34" s="3"/>
    </row>
    <row r="35" spans="2:19" x14ac:dyDescent="0.2">
      <c r="B35" s="109" t="s">
        <v>136</v>
      </c>
      <c r="C35" s="87"/>
      <c r="D35" s="28">
        <f>$E$5-('ROXIE DATA'!C99-'ROXIE DATA'!$C$69)</f>
        <v>181.15</v>
      </c>
      <c r="E35" s="48">
        <v>177.49</v>
      </c>
      <c r="F35" s="25" t="s">
        <v>47</v>
      </c>
      <c r="G35" s="2"/>
      <c r="H35" s="69">
        <f t="shared" si="0"/>
        <v>2.2700000000000387</v>
      </c>
      <c r="I35" s="12">
        <f t="shared" si="1"/>
        <v>2.3599999999999852</v>
      </c>
      <c r="J35" s="70">
        <f t="shared" si="2"/>
        <v>-8.9999999999946567E-2</v>
      </c>
      <c r="K35" s="2"/>
      <c r="L35" s="28">
        <f>$M$5-('ROXIE DATA'!C143-'ROXIE DATA'!$C$113)</f>
        <v>122.87</v>
      </c>
      <c r="M35" s="48">
        <v>118.17</v>
      </c>
      <c r="N35" s="50" t="s">
        <v>49</v>
      </c>
      <c r="O35" s="6"/>
      <c r="P35" s="69">
        <f t="shared" si="3"/>
        <v>2.2599999999999909</v>
      </c>
      <c r="Q35" s="12">
        <f t="shared" si="4"/>
        <v>2.4899999999999949</v>
      </c>
      <c r="R35" s="70">
        <f t="shared" si="5"/>
        <v>-0.23000000000000398</v>
      </c>
      <c r="S35" s="3"/>
    </row>
    <row r="36" spans="2:19" x14ac:dyDescent="0.2">
      <c r="B36" s="109" t="s">
        <v>136</v>
      </c>
      <c r="C36" s="87">
        <v>1.64</v>
      </c>
      <c r="D36" s="28">
        <f>$E$5-('ROXIE DATA'!C100-'ROXIE DATA'!$C$69)</f>
        <v>178.85</v>
      </c>
      <c r="E36" s="48">
        <v>175.55</v>
      </c>
      <c r="F36" s="25" t="s">
        <v>48</v>
      </c>
      <c r="G36" s="2"/>
      <c r="H36" s="69">
        <f t="shared" si="0"/>
        <v>2.3000000000000114</v>
      </c>
      <c r="I36" s="12">
        <f t="shared" si="1"/>
        <v>1.9399999999999977</v>
      </c>
      <c r="J36" s="70">
        <f t="shared" si="2"/>
        <v>0.36000000000001364</v>
      </c>
      <c r="K36" s="2"/>
      <c r="L36" s="28">
        <f>$M$5-('ROXIE DATA'!C144-'ROXIE DATA'!$C$113)</f>
        <v>120.57999999999998</v>
      </c>
      <c r="M36" s="48">
        <v>115.92</v>
      </c>
      <c r="N36" s="50" t="s">
        <v>50</v>
      </c>
      <c r="O36" s="6"/>
      <c r="P36" s="69">
        <f t="shared" si="3"/>
        <v>2.2900000000000205</v>
      </c>
      <c r="Q36" s="12">
        <f t="shared" si="4"/>
        <v>2.25</v>
      </c>
      <c r="R36" s="70">
        <f t="shared" si="5"/>
        <v>4.0000000000020464E-2</v>
      </c>
      <c r="S36" s="3"/>
    </row>
    <row r="37" spans="2:19" x14ac:dyDescent="0.2">
      <c r="B37" s="109" t="s">
        <v>136</v>
      </c>
      <c r="C37" s="87"/>
      <c r="D37" s="28">
        <f>$E$5-('ROXIE DATA'!C101-'ROXIE DATA'!$C$69)</f>
        <v>176.50000000000003</v>
      </c>
      <c r="E37" s="48">
        <v>172.85</v>
      </c>
      <c r="F37" s="25" t="s">
        <v>49</v>
      </c>
      <c r="G37" s="2"/>
      <c r="H37" s="69">
        <f t="shared" si="0"/>
        <v>2.3499999999999659</v>
      </c>
      <c r="I37" s="12">
        <f t="shared" si="1"/>
        <v>2.7000000000000171</v>
      </c>
      <c r="J37" s="70">
        <f t="shared" si="2"/>
        <v>-0.35000000000005116</v>
      </c>
      <c r="K37" s="2"/>
      <c r="L37" s="28">
        <f>$M$5-('ROXIE DATA'!C145-'ROXIE DATA'!$C$113)</f>
        <v>118.26999999999998</v>
      </c>
      <c r="M37" s="48">
        <v>113.67</v>
      </c>
      <c r="N37" s="50" t="s">
        <v>51</v>
      </c>
      <c r="O37" s="6"/>
      <c r="P37" s="69">
        <f t="shared" si="3"/>
        <v>2.3100000000000023</v>
      </c>
      <c r="Q37" s="12">
        <f t="shared" si="4"/>
        <v>2.25</v>
      </c>
      <c r="R37" s="70">
        <f t="shared" si="5"/>
        <v>6.0000000000002274E-2</v>
      </c>
      <c r="S37" s="3"/>
    </row>
    <row r="38" spans="2:19" x14ac:dyDescent="0.2">
      <c r="B38" s="109" t="s">
        <v>136</v>
      </c>
      <c r="C38" s="87"/>
      <c r="D38" s="28">
        <f>$E$5-('ROXIE DATA'!C102-'ROXIE DATA'!$C$69)</f>
        <v>174.12000000000003</v>
      </c>
      <c r="E38" s="48">
        <v>170.67</v>
      </c>
      <c r="F38" s="25" t="s">
        <v>50</v>
      </c>
      <c r="G38" s="2"/>
      <c r="H38" s="69">
        <f t="shared" si="0"/>
        <v>2.3799999999999955</v>
      </c>
      <c r="I38" s="12">
        <f t="shared" si="1"/>
        <v>2.1800000000000068</v>
      </c>
      <c r="J38" s="70">
        <f t="shared" si="2"/>
        <v>0.19999999999998863</v>
      </c>
      <c r="K38" s="2"/>
      <c r="L38" s="28">
        <f>$M$5-('ROXIE DATA'!C146-'ROXIE DATA'!$C$113)</f>
        <v>115.89999999999998</v>
      </c>
      <c r="M38" s="48">
        <v>111.29</v>
      </c>
      <c r="N38" s="50" t="s">
        <v>52</v>
      </c>
      <c r="O38" s="6"/>
      <c r="P38" s="69">
        <f t="shared" si="3"/>
        <v>2.3700000000000045</v>
      </c>
      <c r="Q38" s="12">
        <f t="shared" si="4"/>
        <v>2.3799999999999955</v>
      </c>
      <c r="R38" s="70">
        <f t="shared" si="5"/>
        <v>-9.9999999999909051E-3</v>
      </c>
      <c r="S38" s="3"/>
    </row>
    <row r="39" spans="2:19" x14ac:dyDescent="0.2">
      <c r="B39" s="109" t="s">
        <v>136</v>
      </c>
      <c r="C39" s="87"/>
      <c r="D39" s="28">
        <f>$E$5-('ROXIE DATA'!C103-'ROXIE DATA'!$C$69)</f>
        <v>171.69000000000003</v>
      </c>
      <c r="E39" s="48">
        <v>168.31</v>
      </c>
      <c r="F39" s="25" t="s">
        <v>51</v>
      </c>
      <c r="G39" s="2"/>
      <c r="H39" s="69">
        <f t="shared" si="0"/>
        <v>2.4300000000000068</v>
      </c>
      <c r="I39" s="12">
        <f t="shared" si="1"/>
        <v>2.3599999999999852</v>
      </c>
      <c r="J39" s="70">
        <f t="shared" si="2"/>
        <v>7.00000000000216E-2</v>
      </c>
      <c r="K39" s="2"/>
      <c r="L39" s="28">
        <f>$M$5-('ROXIE DATA'!C147-'ROXIE DATA'!$C$113)</f>
        <v>113.5</v>
      </c>
      <c r="M39" s="48">
        <v>108.97</v>
      </c>
      <c r="N39" s="50" t="s">
        <v>53</v>
      </c>
      <c r="O39" s="6"/>
      <c r="P39" s="69">
        <f t="shared" si="3"/>
        <v>2.3999999999999773</v>
      </c>
      <c r="Q39" s="12">
        <f t="shared" si="4"/>
        <v>2.3200000000000074</v>
      </c>
      <c r="R39" s="70">
        <f t="shared" si="5"/>
        <v>7.9999999999969873E-2</v>
      </c>
      <c r="S39" s="3"/>
    </row>
    <row r="40" spans="2:19" x14ac:dyDescent="0.2">
      <c r="B40" s="109" t="s">
        <v>136</v>
      </c>
      <c r="C40" s="87"/>
      <c r="D40" s="28">
        <f>$E$5-('ROXIE DATA'!C104-'ROXIE DATA'!$C$69)</f>
        <v>169.22</v>
      </c>
      <c r="E40" s="48">
        <v>166</v>
      </c>
      <c r="F40" s="25" t="s">
        <v>52</v>
      </c>
      <c r="G40" s="2"/>
      <c r="H40" s="69">
        <f t="shared" si="0"/>
        <v>2.4700000000000273</v>
      </c>
      <c r="I40" s="12">
        <f t="shared" si="1"/>
        <v>2.3100000000000023</v>
      </c>
      <c r="J40" s="70">
        <f t="shared" si="2"/>
        <v>0.16000000000002501</v>
      </c>
      <c r="K40" s="2"/>
      <c r="L40" s="28">
        <f>$M$5-('ROXIE DATA'!C148-'ROXIE DATA'!$C$113)</f>
        <v>111.06</v>
      </c>
      <c r="M40" s="48">
        <v>106.81</v>
      </c>
      <c r="N40" s="50" t="s">
        <v>54</v>
      </c>
      <c r="O40" s="6"/>
      <c r="P40" s="69">
        <f t="shared" si="3"/>
        <v>2.4399999999999977</v>
      </c>
      <c r="Q40" s="12">
        <f t="shared" si="4"/>
        <v>2.1599999999999966</v>
      </c>
      <c r="R40" s="70">
        <f t="shared" si="5"/>
        <v>0.28000000000000114</v>
      </c>
      <c r="S40" s="3"/>
    </row>
    <row r="41" spans="2:19" ht="13.5" thickBot="1" x14ac:dyDescent="0.25">
      <c r="B41" s="109" t="s">
        <v>136</v>
      </c>
      <c r="C41" s="87"/>
      <c r="D41" s="28">
        <f>$E$5-('ROXIE DATA'!C105-'ROXIE DATA'!$C$69)</f>
        <v>166.70000000000002</v>
      </c>
      <c r="E41" s="48">
        <v>163.96</v>
      </c>
      <c r="F41" s="25" t="s">
        <v>53</v>
      </c>
      <c r="G41" s="2"/>
      <c r="H41" s="69">
        <f t="shared" si="0"/>
        <v>2.5199999999999818</v>
      </c>
      <c r="I41" s="12">
        <f t="shared" si="1"/>
        <v>2.039999999999992</v>
      </c>
      <c r="J41" s="70">
        <f t="shared" si="2"/>
        <v>0.47999999999998977</v>
      </c>
      <c r="K41" s="2"/>
      <c r="L41" s="28">
        <f>$M$5-('ROXIE DATA'!C149-'ROXIE DATA'!$C$113)</f>
        <v>100.75999999999999</v>
      </c>
      <c r="M41" s="108">
        <v>95.77</v>
      </c>
      <c r="N41" s="38" t="s">
        <v>26</v>
      </c>
      <c r="O41" s="6"/>
      <c r="P41" s="75">
        <f t="shared" si="3"/>
        <v>10.300000000000011</v>
      </c>
      <c r="Q41" s="76">
        <f t="shared" si="4"/>
        <v>11.040000000000006</v>
      </c>
      <c r="R41" s="77">
        <f t="shared" si="5"/>
        <v>-0.73999999999999488</v>
      </c>
      <c r="S41" s="3"/>
    </row>
    <row r="42" spans="2:19" x14ac:dyDescent="0.2">
      <c r="B42" s="109" t="s">
        <v>136</v>
      </c>
      <c r="C42" s="87"/>
      <c r="D42" s="28">
        <f>$E$5-('ROXIE DATA'!C106-'ROXIE DATA'!$C$69)</f>
        <v>164.12000000000003</v>
      </c>
      <c r="E42" s="48">
        <v>161.25</v>
      </c>
      <c r="F42" s="25" t="s">
        <v>54</v>
      </c>
      <c r="G42" s="2"/>
      <c r="H42" s="69">
        <f t="shared" si="0"/>
        <v>2.5799999999999841</v>
      </c>
      <c r="I42" s="12">
        <f t="shared" si="1"/>
        <v>2.710000000000008</v>
      </c>
      <c r="J42" s="70">
        <f t="shared" si="2"/>
        <v>-0.13000000000002387</v>
      </c>
      <c r="K42" s="2"/>
      <c r="L42" s="28"/>
      <c r="M42" s="119" t="s">
        <v>148</v>
      </c>
      <c r="N42" s="6"/>
      <c r="O42" s="6"/>
      <c r="P42" s="69"/>
      <c r="Q42" s="12"/>
      <c r="R42" s="70"/>
      <c r="S42" s="3"/>
    </row>
    <row r="43" spans="2:19" ht="13.5" thickBot="1" x14ac:dyDescent="0.25">
      <c r="B43" s="71"/>
      <c r="C43" s="84"/>
      <c r="D43" s="28">
        <f>$E$5-('ROXIE DATA'!C107-'ROXIE DATA'!$C$69)</f>
        <v>159.52000000000001</v>
      </c>
      <c r="E43" s="108">
        <v>155.09</v>
      </c>
      <c r="F43" s="38" t="s">
        <v>26</v>
      </c>
      <c r="G43" s="2"/>
      <c r="H43" s="78">
        <f t="shared" si="0"/>
        <v>4.6000000000000227</v>
      </c>
      <c r="I43" s="76">
        <f t="shared" si="1"/>
        <v>6.1599999999999966</v>
      </c>
      <c r="J43" s="77">
        <f t="shared" si="2"/>
        <v>-1.5599999999999739</v>
      </c>
      <c r="K43" s="2"/>
      <c r="L43" s="2"/>
      <c r="M43" s="2"/>
      <c r="N43" s="2"/>
      <c r="O43" s="2"/>
      <c r="P43" s="71"/>
      <c r="Q43" s="12"/>
      <c r="R43" s="70"/>
      <c r="S43" s="3"/>
    </row>
    <row r="44" spans="2:19" ht="13.5" thickBot="1" x14ac:dyDescent="0.25">
      <c r="D44" s="2"/>
      <c r="E44" s="120" t="s">
        <v>149</v>
      </c>
      <c r="F44" s="2"/>
      <c r="G44" s="2"/>
      <c r="H44" s="12"/>
      <c r="I44" s="72" t="s">
        <v>93</v>
      </c>
      <c r="J44" s="74">
        <f>SUM(J6:J43)</f>
        <v>-4.4300000000000068</v>
      </c>
      <c r="K44" s="2"/>
      <c r="L44" s="2"/>
      <c r="M44" s="2"/>
      <c r="N44" s="2"/>
      <c r="O44" s="2"/>
      <c r="P44" s="12"/>
      <c r="Q44" s="72" t="s">
        <v>93</v>
      </c>
      <c r="R44" s="74">
        <f>SUM(R6:R41)</f>
        <v>-4.9899999999999949</v>
      </c>
      <c r="S44" s="3"/>
    </row>
    <row r="45" spans="2:19" x14ac:dyDescent="0.2">
      <c r="D45" s="51"/>
      <c r="E45" s="46"/>
      <c r="F45" s="52" t="s">
        <v>87</v>
      </c>
      <c r="G45" s="52" t="s">
        <v>98</v>
      </c>
      <c r="H45" s="53"/>
      <c r="J45" s="41" t="s">
        <v>92</v>
      </c>
      <c r="K45" s="2"/>
      <c r="L45" s="2"/>
      <c r="M45" s="2"/>
      <c r="N45" s="2"/>
      <c r="O45" s="2"/>
      <c r="S45" s="3"/>
    </row>
    <row r="46" spans="2:19" ht="13.5" thickBot="1" x14ac:dyDescent="0.25">
      <c r="D46" s="54" t="s">
        <v>99</v>
      </c>
      <c r="E46" s="55"/>
      <c r="F46" s="57">
        <f>2082.8-D43-L41</f>
        <v>1822.5200000000002</v>
      </c>
      <c r="G46" s="58">
        <f>F46-(J44+R44)</f>
        <v>1831.9400000000003</v>
      </c>
      <c r="H46" s="56"/>
      <c r="I46" s="114">
        <f>F46-G46</f>
        <v>-9.4200000000000728</v>
      </c>
    </row>
    <row r="47" spans="2:19" x14ac:dyDescent="0.2">
      <c r="F47" s="118" t="s">
        <v>145</v>
      </c>
    </row>
    <row r="48" spans="2:19" x14ac:dyDescent="0.2">
      <c r="L48" s="118" t="s">
        <v>147</v>
      </c>
    </row>
    <row r="49" spans="3:12" x14ac:dyDescent="0.2">
      <c r="C49" s="1" t="s">
        <v>141</v>
      </c>
      <c r="L49" s="118" t="s">
        <v>146</v>
      </c>
    </row>
    <row r="50" spans="3:12" x14ac:dyDescent="0.2">
      <c r="C50" s="1" t="s">
        <v>142</v>
      </c>
    </row>
    <row r="52" spans="3:12" x14ac:dyDescent="0.2">
      <c r="C52" s="33" t="s">
        <v>143</v>
      </c>
    </row>
    <row r="53" spans="3:12" x14ac:dyDescent="0.2">
      <c r="C53" s="1" t="s">
        <v>138</v>
      </c>
      <c r="L53" s="33" t="s">
        <v>152</v>
      </c>
    </row>
    <row r="54" spans="3:12" x14ac:dyDescent="0.2">
      <c r="L54" s="33" t="s">
        <v>153</v>
      </c>
    </row>
    <row r="55" spans="3:12" x14ac:dyDescent="0.2">
      <c r="C55" s="118" t="s">
        <v>139</v>
      </c>
    </row>
    <row r="57" spans="3:12" x14ac:dyDescent="0.2">
      <c r="C57" s="1" t="s">
        <v>144</v>
      </c>
    </row>
  </sheetData>
  <mergeCells count="4">
    <mergeCell ref="D1:J1"/>
    <mergeCell ref="D3:E4"/>
    <mergeCell ref="L3:M4"/>
    <mergeCell ref="L1:R1"/>
  </mergeCells>
  <pageMargins left="0.25" right="0.25" top="0.75" bottom="0.75" header="0.3" footer="0.3"/>
  <pageSetup paperSize="9" scale="83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2" sqref="Z22"/>
    </sheetView>
  </sheetViews>
  <sheetFormatPr defaultColWidth="8.875" defaultRowHeight="15.75" x14ac:dyDescent="0.25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D4" sqref="D4:D7"/>
    </sheetView>
  </sheetViews>
  <sheetFormatPr defaultColWidth="11" defaultRowHeight="15.75" x14ac:dyDescent="0.25"/>
  <cols>
    <col min="3" max="3" width="13.625" customWidth="1"/>
  </cols>
  <sheetData>
    <row r="1" spans="1:6" x14ac:dyDescent="0.25">
      <c r="A1" s="16" t="s">
        <v>83</v>
      </c>
      <c r="B1" s="7"/>
      <c r="C1" s="8" t="s">
        <v>57</v>
      </c>
      <c r="D1" s="9" t="s">
        <v>68</v>
      </c>
    </row>
    <row r="2" spans="1:6" x14ac:dyDescent="0.25">
      <c r="A2" s="14" t="s">
        <v>69</v>
      </c>
      <c r="B2" s="17"/>
      <c r="C2" s="10" t="s">
        <v>58</v>
      </c>
      <c r="D2" s="11"/>
    </row>
    <row r="3" spans="1:6" x14ac:dyDescent="0.25">
      <c r="A3" s="14">
        <v>0</v>
      </c>
      <c r="B3" s="18" t="s">
        <v>67</v>
      </c>
      <c r="C3" s="10">
        <v>181.1</v>
      </c>
      <c r="D3" s="11">
        <v>0</v>
      </c>
    </row>
    <row r="4" spans="1:6" x14ac:dyDescent="0.25">
      <c r="A4" s="14">
        <v>1</v>
      </c>
      <c r="B4" s="17" t="s">
        <v>59</v>
      </c>
      <c r="C4" s="10">
        <v>182.49</v>
      </c>
      <c r="D4" s="11">
        <f>IF(A4&gt;0,C4-C3,0)</f>
        <v>1.3900000000000148</v>
      </c>
    </row>
    <row r="5" spans="1:6" x14ac:dyDescent="0.25">
      <c r="A5" s="14">
        <v>0</v>
      </c>
      <c r="B5" s="17" t="s">
        <v>60</v>
      </c>
      <c r="C5" s="10">
        <v>189.89</v>
      </c>
      <c r="D5" s="11">
        <f t="shared" ref="D5:D31" si="0">IF(A5&gt;0,C5-C4,0)</f>
        <v>0</v>
      </c>
    </row>
    <row r="6" spans="1:6" x14ac:dyDescent="0.25">
      <c r="A6" s="14">
        <v>2</v>
      </c>
      <c r="B6" s="17" t="s">
        <v>56</v>
      </c>
      <c r="C6" s="10">
        <v>191.25</v>
      </c>
      <c r="D6" s="11">
        <f t="shared" si="0"/>
        <v>1.3600000000000136</v>
      </c>
    </row>
    <row r="7" spans="1:6" x14ac:dyDescent="0.25">
      <c r="A7" s="14">
        <v>0</v>
      </c>
      <c r="B7" s="17" t="s">
        <v>61</v>
      </c>
      <c r="C7" s="10">
        <v>198.23</v>
      </c>
      <c r="D7" s="11">
        <f t="shared" si="0"/>
        <v>0</v>
      </c>
    </row>
    <row r="8" spans="1:6" x14ac:dyDescent="0.25">
      <c r="A8" s="14">
        <v>3</v>
      </c>
      <c r="B8" s="17" t="s">
        <v>4</v>
      </c>
      <c r="C8" s="10">
        <v>199.57</v>
      </c>
      <c r="D8" s="11">
        <f t="shared" si="0"/>
        <v>1.3400000000000034</v>
      </c>
    </row>
    <row r="9" spans="1:6" x14ac:dyDescent="0.25">
      <c r="A9" s="14">
        <v>4</v>
      </c>
      <c r="B9" s="17" t="s">
        <v>5</v>
      </c>
      <c r="C9" s="10">
        <v>201.19</v>
      </c>
      <c r="D9" s="11">
        <f t="shared" si="0"/>
        <v>1.6200000000000045</v>
      </c>
    </row>
    <row r="10" spans="1:6" x14ac:dyDescent="0.25">
      <c r="A10" s="14">
        <v>0</v>
      </c>
      <c r="B10" s="17" t="s">
        <v>62</v>
      </c>
      <c r="C10" s="10">
        <v>209.9</v>
      </c>
      <c r="D10" s="11">
        <f t="shared" si="0"/>
        <v>0</v>
      </c>
    </row>
    <row r="11" spans="1:6" x14ac:dyDescent="0.25">
      <c r="A11" s="14">
        <v>5</v>
      </c>
      <c r="B11" s="17" t="s">
        <v>6</v>
      </c>
      <c r="C11" s="10">
        <v>211.23</v>
      </c>
      <c r="D11" s="11">
        <f t="shared" si="0"/>
        <v>1.3299999999999841</v>
      </c>
      <c r="F11">
        <v>178.274</v>
      </c>
    </row>
    <row r="12" spans="1:6" x14ac:dyDescent="0.25">
      <c r="A12" s="14">
        <v>0</v>
      </c>
      <c r="B12" s="17" t="s">
        <v>63</v>
      </c>
      <c r="C12" s="10">
        <v>218.59</v>
      </c>
      <c r="D12" s="11">
        <f t="shared" si="0"/>
        <v>0</v>
      </c>
      <c r="F12">
        <v>195.69200000000001</v>
      </c>
    </row>
    <row r="13" spans="1:6" x14ac:dyDescent="0.25">
      <c r="A13" s="14">
        <v>6</v>
      </c>
      <c r="B13" s="17" t="s">
        <v>8</v>
      </c>
      <c r="C13" s="10">
        <v>219.91</v>
      </c>
      <c r="D13" s="11">
        <f t="shared" si="0"/>
        <v>1.3199999999999932</v>
      </c>
      <c r="F13">
        <v>-16</v>
      </c>
    </row>
    <row r="14" spans="1:6" x14ac:dyDescent="0.25">
      <c r="A14" s="14">
        <v>7</v>
      </c>
      <c r="B14" s="17" t="s">
        <v>9</v>
      </c>
      <c r="C14" s="10">
        <v>222.13</v>
      </c>
      <c r="D14" s="11">
        <f t="shared" si="0"/>
        <v>2.2199999999999989</v>
      </c>
      <c r="F14">
        <v>1465</v>
      </c>
    </row>
    <row r="15" spans="1:6" x14ac:dyDescent="0.25">
      <c r="A15" s="14">
        <v>8</v>
      </c>
      <c r="B15" s="17" t="s">
        <v>10</v>
      </c>
      <c r="C15" s="10">
        <v>224.38</v>
      </c>
      <c r="D15" s="11">
        <f t="shared" si="0"/>
        <v>2.25</v>
      </c>
      <c r="F15" s="117">
        <f>SUM(F11:F14)</f>
        <v>1822.9659999999999</v>
      </c>
    </row>
    <row r="16" spans="1:6" x14ac:dyDescent="0.25">
      <c r="A16" s="14">
        <v>9</v>
      </c>
      <c r="B16" s="17" t="s">
        <v>11</v>
      </c>
      <c r="C16" s="10">
        <v>226.65</v>
      </c>
      <c r="D16" s="11">
        <f t="shared" si="0"/>
        <v>2.2700000000000102</v>
      </c>
    </row>
    <row r="17" spans="1:4" x14ac:dyDescent="0.25">
      <c r="A17" s="14">
        <v>10</v>
      </c>
      <c r="B17" s="17" t="s">
        <v>12</v>
      </c>
      <c r="C17" s="10">
        <v>228.96</v>
      </c>
      <c r="D17" s="11">
        <f t="shared" si="0"/>
        <v>2.3100000000000023</v>
      </c>
    </row>
    <row r="18" spans="1:4" x14ac:dyDescent="0.25">
      <c r="A18" s="14">
        <v>11</v>
      </c>
      <c r="B18" s="17" t="s">
        <v>13</v>
      </c>
      <c r="C18" s="10">
        <v>231.3</v>
      </c>
      <c r="D18" s="11">
        <f t="shared" si="0"/>
        <v>2.3400000000000034</v>
      </c>
    </row>
    <row r="19" spans="1:4" x14ac:dyDescent="0.25">
      <c r="A19" s="14">
        <v>12</v>
      </c>
      <c r="B19" s="17" t="s">
        <v>14</v>
      </c>
      <c r="C19" s="10">
        <v>233.69</v>
      </c>
      <c r="D19" s="11">
        <f t="shared" si="0"/>
        <v>2.3899999999999864</v>
      </c>
    </row>
    <row r="20" spans="1:4" x14ac:dyDescent="0.25">
      <c r="A20" s="14">
        <v>0</v>
      </c>
      <c r="B20" s="17" t="s">
        <v>64</v>
      </c>
      <c r="C20" s="10">
        <v>254.25</v>
      </c>
      <c r="D20" s="11">
        <f t="shared" si="0"/>
        <v>0</v>
      </c>
    </row>
    <row r="21" spans="1:4" x14ac:dyDescent="0.25">
      <c r="A21" s="14">
        <v>13</v>
      </c>
      <c r="B21" s="17" t="s">
        <v>15</v>
      </c>
      <c r="C21" s="10">
        <v>255.57</v>
      </c>
      <c r="D21" s="11">
        <f t="shared" si="0"/>
        <v>1.3199999999999932</v>
      </c>
    </row>
    <row r="22" spans="1:4" x14ac:dyDescent="0.25">
      <c r="A22" s="14">
        <v>0</v>
      </c>
      <c r="B22" s="17" t="s">
        <v>65</v>
      </c>
      <c r="C22" s="10">
        <v>277.20999999999998</v>
      </c>
      <c r="D22" s="11">
        <f t="shared" si="0"/>
        <v>0</v>
      </c>
    </row>
    <row r="23" spans="1:4" x14ac:dyDescent="0.25">
      <c r="A23" s="14">
        <v>14</v>
      </c>
      <c r="B23" s="17" t="s">
        <v>17</v>
      </c>
      <c r="C23" s="10">
        <v>278.52999999999997</v>
      </c>
      <c r="D23" s="11">
        <f t="shared" si="0"/>
        <v>1.3199999999999932</v>
      </c>
    </row>
    <row r="24" spans="1:4" x14ac:dyDescent="0.25">
      <c r="A24" s="14">
        <v>15</v>
      </c>
      <c r="B24" s="17" t="s">
        <v>18</v>
      </c>
      <c r="C24" s="10">
        <v>281.23</v>
      </c>
      <c r="D24" s="11">
        <f t="shared" si="0"/>
        <v>2.7000000000000455</v>
      </c>
    </row>
    <row r="25" spans="1:4" x14ac:dyDescent="0.25">
      <c r="A25" s="14">
        <v>16</v>
      </c>
      <c r="B25" s="17" t="s">
        <v>19</v>
      </c>
      <c r="C25" s="10">
        <v>283.99</v>
      </c>
      <c r="D25" s="11">
        <f t="shared" si="0"/>
        <v>2.7599999999999909</v>
      </c>
    </row>
    <row r="26" spans="1:4" x14ac:dyDescent="0.25">
      <c r="A26" s="14">
        <v>17</v>
      </c>
      <c r="B26" s="17" t="s">
        <v>20</v>
      </c>
      <c r="C26" s="10">
        <v>286.82</v>
      </c>
      <c r="D26" s="11">
        <f t="shared" si="0"/>
        <v>2.8299999999999841</v>
      </c>
    </row>
    <row r="27" spans="1:4" x14ac:dyDescent="0.25">
      <c r="A27" s="14">
        <v>18</v>
      </c>
      <c r="B27" s="17" t="s">
        <v>21</v>
      </c>
      <c r="C27" s="10">
        <v>289.70999999999998</v>
      </c>
      <c r="D27" s="11">
        <f t="shared" si="0"/>
        <v>2.8899999999999864</v>
      </c>
    </row>
    <row r="28" spans="1:4" x14ac:dyDescent="0.25">
      <c r="A28" s="14">
        <v>19</v>
      </c>
      <c r="B28" s="17" t="s">
        <v>22</v>
      </c>
      <c r="C28" s="10">
        <v>292.7</v>
      </c>
      <c r="D28" s="11">
        <f t="shared" si="0"/>
        <v>2.9900000000000091</v>
      </c>
    </row>
    <row r="29" spans="1:4" x14ac:dyDescent="0.25">
      <c r="A29" s="14">
        <v>20</v>
      </c>
      <c r="B29" s="17" t="s">
        <v>23</v>
      </c>
      <c r="C29" s="10">
        <v>295.77999999999997</v>
      </c>
      <c r="D29" s="11">
        <f t="shared" si="0"/>
        <v>3.0799999999999841</v>
      </c>
    </row>
    <row r="30" spans="1:4" x14ac:dyDescent="0.25">
      <c r="A30" s="14">
        <v>21</v>
      </c>
      <c r="B30" s="17" t="s">
        <v>24</v>
      </c>
      <c r="C30" s="10">
        <v>298.99</v>
      </c>
      <c r="D30" s="11">
        <f t="shared" si="0"/>
        <v>3.2100000000000364</v>
      </c>
    </row>
    <row r="31" spans="1:4" x14ac:dyDescent="0.25">
      <c r="A31" s="15">
        <v>0</v>
      </c>
      <c r="B31" s="19" t="s">
        <v>66</v>
      </c>
      <c r="C31" s="20">
        <f>C30+4.39</f>
        <v>303.38</v>
      </c>
      <c r="D31" s="11">
        <f t="shared" si="0"/>
        <v>0</v>
      </c>
    </row>
    <row r="33" spans="1:4" x14ac:dyDescent="0.25">
      <c r="A33" s="16" t="s">
        <v>84</v>
      </c>
      <c r="B33" s="7"/>
      <c r="C33" s="8" t="s">
        <v>57</v>
      </c>
      <c r="D33" s="9" t="s">
        <v>68</v>
      </c>
    </row>
    <row r="34" spans="1:4" x14ac:dyDescent="0.25">
      <c r="A34" s="14" t="s">
        <v>69</v>
      </c>
      <c r="B34" s="17"/>
      <c r="C34" s="10" t="s">
        <v>58</v>
      </c>
      <c r="D34" s="11"/>
    </row>
    <row r="35" spans="1:4" x14ac:dyDescent="0.25">
      <c r="A35" s="14">
        <v>0</v>
      </c>
      <c r="B35" s="18" t="s">
        <v>70</v>
      </c>
      <c r="C35" s="11">
        <v>181.1</v>
      </c>
      <c r="D35" s="11">
        <f>IF(A35&gt;0,C35-C34,0)</f>
        <v>0</v>
      </c>
    </row>
    <row r="36" spans="1:4" x14ac:dyDescent="0.25">
      <c r="A36" s="14">
        <v>1</v>
      </c>
      <c r="B36" s="17" t="s">
        <v>59</v>
      </c>
      <c r="C36" s="11">
        <v>182.49</v>
      </c>
      <c r="D36" s="11">
        <f t="shared" ref="D36:D61" si="1">IF(A36&gt;0,C36-C35,0)</f>
        <v>1.3900000000000148</v>
      </c>
    </row>
    <row r="37" spans="1:4" x14ac:dyDescent="0.25">
      <c r="A37" s="14">
        <v>2</v>
      </c>
      <c r="B37" s="17" t="s">
        <v>56</v>
      </c>
      <c r="C37" s="11">
        <v>184.08</v>
      </c>
      <c r="D37" s="11">
        <f t="shared" si="1"/>
        <v>1.5900000000000034</v>
      </c>
    </row>
    <row r="38" spans="1:4" x14ac:dyDescent="0.25">
      <c r="A38" s="14">
        <v>0</v>
      </c>
      <c r="B38" s="17" t="s">
        <v>71</v>
      </c>
      <c r="C38" s="11">
        <v>198.23</v>
      </c>
      <c r="D38" s="11">
        <f t="shared" si="1"/>
        <v>0</v>
      </c>
    </row>
    <row r="39" spans="1:4" x14ac:dyDescent="0.25">
      <c r="A39" s="14">
        <v>3</v>
      </c>
      <c r="B39" s="17" t="s">
        <v>4</v>
      </c>
      <c r="C39" s="11">
        <v>199.57</v>
      </c>
      <c r="D39" s="11">
        <f t="shared" si="1"/>
        <v>1.3400000000000034</v>
      </c>
    </row>
    <row r="40" spans="1:4" x14ac:dyDescent="0.25">
      <c r="A40" s="14">
        <v>4</v>
      </c>
      <c r="B40" s="17" t="s">
        <v>5</v>
      </c>
      <c r="C40" s="11">
        <v>201.22</v>
      </c>
      <c r="D40" s="11">
        <f t="shared" si="1"/>
        <v>1.6500000000000057</v>
      </c>
    </row>
    <row r="41" spans="1:4" x14ac:dyDescent="0.25">
      <c r="A41" s="14">
        <v>5</v>
      </c>
      <c r="B41" s="17" t="s">
        <v>6</v>
      </c>
      <c r="C41" s="11">
        <v>202.86</v>
      </c>
      <c r="D41" s="11">
        <f t="shared" si="1"/>
        <v>1.6400000000000148</v>
      </c>
    </row>
    <row r="42" spans="1:4" x14ac:dyDescent="0.25">
      <c r="A42" s="14">
        <v>0</v>
      </c>
      <c r="B42" s="17" t="s">
        <v>72</v>
      </c>
      <c r="C42" s="11">
        <v>218.59</v>
      </c>
      <c r="D42" s="11">
        <f t="shared" si="1"/>
        <v>0</v>
      </c>
    </row>
    <row r="43" spans="1:4" x14ac:dyDescent="0.25">
      <c r="A43" s="14">
        <v>6</v>
      </c>
      <c r="B43" s="17" t="s">
        <v>8</v>
      </c>
      <c r="C43" s="11">
        <v>219.91</v>
      </c>
      <c r="D43" s="11">
        <f t="shared" si="1"/>
        <v>1.3199999999999932</v>
      </c>
    </row>
    <row r="44" spans="1:4" x14ac:dyDescent="0.25">
      <c r="A44" s="14">
        <v>7</v>
      </c>
      <c r="B44" s="17" t="s">
        <v>9</v>
      </c>
      <c r="C44" s="11">
        <v>222.13</v>
      </c>
      <c r="D44" s="11">
        <f t="shared" si="1"/>
        <v>2.2199999999999989</v>
      </c>
    </row>
    <row r="45" spans="1:4" x14ac:dyDescent="0.25">
      <c r="A45" s="14">
        <v>8</v>
      </c>
      <c r="B45" s="17" t="s">
        <v>10</v>
      </c>
      <c r="C45" s="11">
        <v>224.38</v>
      </c>
      <c r="D45" s="11">
        <f t="shared" si="1"/>
        <v>2.25</v>
      </c>
    </row>
    <row r="46" spans="1:4" x14ac:dyDescent="0.25">
      <c r="A46" s="14">
        <v>9</v>
      </c>
      <c r="B46" s="17" t="s">
        <v>11</v>
      </c>
      <c r="C46" s="11">
        <v>226.65</v>
      </c>
      <c r="D46" s="11">
        <f t="shared" si="1"/>
        <v>2.2700000000000102</v>
      </c>
    </row>
    <row r="47" spans="1:4" x14ac:dyDescent="0.25">
      <c r="A47" s="14">
        <v>10</v>
      </c>
      <c r="B47" s="17" t="s">
        <v>12</v>
      </c>
      <c r="C47" s="11">
        <v>228.96</v>
      </c>
      <c r="D47" s="11">
        <f t="shared" si="1"/>
        <v>2.3100000000000023</v>
      </c>
    </row>
    <row r="48" spans="1:4" x14ac:dyDescent="0.25">
      <c r="A48" s="14">
        <v>11</v>
      </c>
      <c r="B48" s="17" t="s">
        <v>13</v>
      </c>
      <c r="C48" s="11">
        <v>231.3</v>
      </c>
      <c r="D48" s="11">
        <f t="shared" si="1"/>
        <v>2.3400000000000034</v>
      </c>
    </row>
    <row r="49" spans="1:4" x14ac:dyDescent="0.25">
      <c r="A49" s="14">
        <v>12</v>
      </c>
      <c r="B49" s="17" t="s">
        <v>14</v>
      </c>
      <c r="C49" s="11">
        <v>233.69</v>
      </c>
      <c r="D49" s="11">
        <f t="shared" si="1"/>
        <v>2.3899999999999864</v>
      </c>
    </row>
    <row r="50" spans="1:4" x14ac:dyDescent="0.25">
      <c r="A50" s="14">
        <v>13</v>
      </c>
      <c r="B50" s="17" t="s">
        <v>15</v>
      </c>
      <c r="C50" s="11">
        <v>236.11</v>
      </c>
      <c r="D50" s="11">
        <f t="shared" si="1"/>
        <v>2.4200000000000159</v>
      </c>
    </row>
    <row r="51" spans="1:4" x14ac:dyDescent="0.25">
      <c r="A51" s="14">
        <v>0</v>
      </c>
      <c r="B51" s="17" t="s">
        <v>73</v>
      </c>
      <c r="C51" s="11">
        <v>277.20999999999998</v>
      </c>
      <c r="D51" s="11">
        <f t="shared" si="1"/>
        <v>0</v>
      </c>
    </row>
    <row r="52" spans="1:4" x14ac:dyDescent="0.25">
      <c r="A52" s="14">
        <v>14</v>
      </c>
      <c r="B52" s="17" t="s">
        <v>17</v>
      </c>
      <c r="C52" s="11">
        <v>278.52999999999997</v>
      </c>
      <c r="D52" s="11">
        <f t="shared" si="1"/>
        <v>1.3199999999999932</v>
      </c>
    </row>
    <row r="53" spans="1:4" x14ac:dyDescent="0.25">
      <c r="A53" s="14">
        <v>15</v>
      </c>
      <c r="B53" s="17" t="s">
        <v>18</v>
      </c>
      <c r="C53" s="11">
        <v>280.98</v>
      </c>
      <c r="D53" s="11">
        <f t="shared" si="1"/>
        <v>2.4500000000000455</v>
      </c>
    </row>
    <row r="54" spans="1:4" x14ac:dyDescent="0.25">
      <c r="A54" s="14">
        <v>16</v>
      </c>
      <c r="B54" s="17" t="s">
        <v>19</v>
      </c>
      <c r="C54" s="11">
        <v>283.49</v>
      </c>
      <c r="D54" s="11">
        <f t="shared" si="1"/>
        <v>2.5099999999999909</v>
      </c>
    </row>
    <row r="55" spans="1:4" x14ac:dyDescent="0.25">
      <c r="A55" s="14">
        <v>17</v>
      </c>
      <c r="B55" s="17" t="s">
        <v>20</v>
      </c>
      <c r="C55" s="11">
        <v>286.04000000000002</v>
      </c>
      <c r="D55" s="11">
        <f t="shared" si="1"/>
        <v>2.5500000000000114</v>
      </c>
    </row>
    <row r="56" spans="1:4" x14ac:dyDescent="0.25">
      <c r="A56" s="14">
        <v>18</v>
      </c>
      <c r="B56" s="17" t="s">
        <v>21</v>
      </c>
      <c r="C56" s="11">
        <v>288.66000000000003</v>
      </c>
      <c r="D56" s="11">
        <f t="shared" si="1"/>
        <v>2.6200000000000045</v>
      </c>
    </row>
    <row r="57" spans="1:4" x14ac:dyDescent="0.25">
      <c r="A57" s="14">
        <v>19</v>
      </c>
      <c r="B57" s="17" t="s">
        <v>22</v>
      </c>
      <c r="C57" s="11">
        <v>291.36</v>
      </c>
      <c r="D57" s="11">
        <f t="shared" si="1"/>
        <v>2.6999999999999886</v>
      </c>
    </row>
    <row r="58" spans="1:4" x14ac:dyDescent="0.25">
      <c r="A58" s="14">
        <v>20</v>
      </c>
      <c r="B58" s="17" t="s">
        <v>23</v>
      </c>
      <c r="C58" s="11">
        <v>294.13</v>
      </c>
      <c r="D58" s="11">
        <f t="shared" si="1"/>
        <v>2.7699999999999818</v>
      </c>
    </row>
    <row r="59" spans="1:4" x14ac:dyDescent="0.25">
      <c r="A59" s="14">
        <v>21</v>
      </c>
      <c r="B59" s="17" t="s">
        <v>24</v>
      </c>
      <c r="C59" s="11">
        <v>297.01</v>
      </c>
      <c r="D59" s="11">
        <f t="shared" si="1"/>
        <v>2.8799999999999955</v>
      </c>
    </row>
    <row r="60" spans="1:4" x14ac:dyDescent="0.25">
      <c r="A60" s="14">
        <v>22</v>
      </c>
      <c r="B60" s="17" t="s">
        <v>25</v>
      </c>
      <c r="C60" s="11">
        <v>300</v>
      </c>
      <c r="D60" s="11">
        <f t="shared" si="1"/>
        <v>2.9900000000000091</v>
      </c>
    </row>
    <row r="61" spans="1:4" x14ac:dyDescent="0.25">
      <c r="A61" s="14">
        <v>0</v>
      </c>
      <c r="B61" s="17" t="s">
        <v>82</v>
      </c>
      <c r="C61" s="11">
        <f>C60+9.89</f>
        <v>309.89</v>
      </c>
      <c r="D61" s="11">
        <f t="shared" si="1"/>
        <v>0</v>
      </c>
    </row>
    <row r="62" spans="1:4" x14ac:dyDescent="0.25">
      <c r="A62" s="14"/>
      <c r="B62" s="17"/>
      <c r="C62" s="10"/>
      <c r="D62" s="11"/>
    </row>
    <row r="63" spans="1:4" x14ac:dyDescent="0.25">
      <c r="A63" s="15"/>
      <c r="B63" s="19"/>
      <c r="C63" s="20"/>
      <c r="D63" s="21"/>
    </row>
    <row r="66" spans="1:4" x14ac:dyDescent="0.25">
      <c r="A66" t="s">
        <v>85</v>
      </c>
    </row>
    <row r="67" spans="1:4" x14ac:dyDescent="0.25">
      <c r="A67" s="16"/>
      <c r="B67" s="7"/>
      <c r="C67" s="8" t="s">
        <v>57</v>
      </c>
      <c r="D67" s="9" t="s">
        <v>68</v>
      </c>
    </row>
    <row r="68" spans="1:4" x14ac:dyDescent="0.25">
      <c r="A68" s="14" t="s">
        <v>69</v>
      </c>
      <c r="B68" s="17"/>
      <c r="C68" s="10" t="s">
        <v>58</v>
      </c>
      <c r="D68" s="11"/>
    </row>
    <row r="69" spans="1:4" x14ac:dyDescent="0.25">
      <c r="A69" s="14">
        <v>0</v>
      </c>
      <c r="B69" s="18" t="s">
        <v>75</v>
      </c>
      <c r="C69" s="17">
        <v>171.29</v>
      </c>
      <c r="D69" s="11">
        <v>0</v>
      </c>
    </row>
    <row r="70" spans="1:4" x14ac:dyDescent="0.25">
      <c r="A70" s="14">
        <v>1</v>
      </c>
      <c r="B70" s="17" t="s">
        <v>59</v>
      </c>
      <c r="C70" s="17">
        <v>172.61</v>
      </c>
      <c r="D70" s="11">
        <f>IF(A70&gt;0,C70-C69,0)</f>
        <v>1.3200000000000216</v>
      </c>
    </row>
    <row r="71" spans="1:4" x14ac:dyDescent="0.25">
      <c r="A71" s="14">
        <v>0</v>
      </c>
      <c r="B71" s="17" t="s">
        <v>76</v>
      </c>
      <c r="C71" s="17">
        <v>185.15</v>
      </c>
      <c r="D71" s="11">
        <f t="shared" ref="D71:D107" si="2">IF(A71&gt;0,C71-C70,0)</f>
        <v>0</v>
      </c>
    </row>
    <row r="72" spans="1:4" x14ac:dyDescent="0.25">
      <c r="A72" s="14">
        <v>2</v>
      </c>
      <c r="B72" s="17" t="s">
        <v>56</v>
      </c>
      <c r="C72" s="17">
        <v>186.47</v>
      </c>
      <c r="D72" s="11">
        <f t="shared" si="2"/>
        <v>1.3199999999999932</v>
      </c>
    </row>
    <row r="73" spans="1:4" x14ac:dyDescent="0.25">
      <c r="A73" s="14">
        <v>3</v>
      </c>
      <c r="B73" s="17" t="s">
        <v>4</v>
      </c>
      <c r="C73" s="17">
        <v>188.31</v>
      </c>
      <c r="D73" s="11">
        <f t="shared" si="2"/>
        <v>1.8400000000000034</v>
      </c>
    </row>
    <row r="74" spans="1:4" x14ac:dyDescent="0.25">
      <c r="A74" s="14">
        <v>4</v>
      </c>
      <c r="B74" s="17" t="s">
        <v>5</v>
      </c>
      <c r="C74" s="17">
        <v>190.16</v>
      </c>
      <c r="D74" s="11">
        <f t="shared" si="2"/>
        <v>1.8499999999999943</v>
      </c>
    </row>
    <row r="75" spans="1:4" x14ac:dyDescent="0.25">
      <c r="A75" s="14">
        <v>5</v>
      </c>
      <c r="B75" s="17" t="s">
        <v>6</v>
      </c>
      <c r="C75" s="17">
        <v>192.01</v>
      </c>
      <c r="D75" s="11">
        <f t="shared" si="2"/>
        <v>1.8499999999999943</v>
      </c>
    </row>
    <row r="76" spans="1:4" x14ac:dyDescent="0.25">
      <c r="A76" s="14">
        <v>6</v>
      </c>
      <c r="B76" s="17" t="s">
        <v>8</v>
      </c>
      <c r="C76" s="17">
        <v>193.87</v>
      </c>
      <c r="D76" s="11">
        <f t="shared" si="2"/>
        <v>1.8600000000000136</v>
      </c>
    </row>
    <row r="77" spans="1:4" x14ac:dyDescent="0.25">
      <c r="A77" s="14">
        <v>7</v>
      </c>
      <c r="B77" s="17" t="s">
        <v>9</v>
      </c>
      <c r="C77" s="17">
        <v>195.74</v>
      </c>
      <c r="D77" s="11">
        <f t="shared" si="2"/>
        <v>1.8700000000000045</v>
      </c>
    </row>
    <row r="78" spans="1:4" x14ac:dyDescent="0.25">
      <c r="A78" s="14">
        <v>8</v>
      </c>
      <c r="B78" s="17" t="s">
        <v>10</v>
      </c>
      <c r="C78" s="17">
        <v>197.61</v>
      </c>
      <c r="D78" s="11">
        <f t="shared" si="2"/>
        <v>1.8700000000000045</v>
      </c>
    </row>
    <row r="79" spans="1:4" x14ac:dyDescent="0.25">
      <c r="A79" s="14">
        <v>9</v>
      </c>
      <c r="B79" s="17" t="s">
        <v>11</v>
      </c>
      <c r="C79" s="17">
        <v>199.49</v>
      </c>
      <c r="D79" s="11">
        <f t="shared" si="2"/>
        <v>1.8799999999999955</v>
      </c>
    </row>
    <row r="80" spans="1:4" x14ac:dyDescent="0.25">
      <c r="A80" s="14">
        <v>10</v>
      </c>
      <c r="B80" s="17" t="s">
        <v>12</v>
      </c>
      <c r="C80" s="17">
        <v>201.37</v>
      </c>
      <c r="D80" s="11">
        <f t="shared" si="2"/>
        <v>1.8799999999999955</v>
      </c>
    </row>
    <row r="81" spans="1:4" x14ac:dyDescent="0.25">
      <c r="A81" s="14">
        <v>11</v>
      </c>
      <c r="B81" s="17" t="s">
        <v>13</v>
      </c>
      <c r="C81" s="17">
        <v>203.27</v>
      </c>
      <c r="D81" s="11">
        <f t="shared" si="2"/>
        <v>1.9000000000000057</v>
      </c>
    </row>
    <row r="82" spans="1:4" x14ac:dyDescent="0.25">
      <c r="A82" s="14">
        <v>12</v>
      </c>
      <c r="B82" s="17" t="s">
        <v>14</v>
      </c>
      <c r="C82" s="17">
        <v>205.17</v>
      </c>
      <c r="D82" s="11">
        <f t="shared" si="2"/>
        <v>1.8999999999999773</v>
      </c>
    </row>
    <row r="83" spans="1:4" x14ac:dyDescent="0.25">
      <c r="A83" s="14">
        <v>13</v>
      </c>
      <c r="B83" s="17" t="s">
        <v>15</v>
      </c>
      <c r="C83" s="17">
        <v>207.08</v>
      </c>
      <c r="D83" s="11">
        <f t="shared" si="2"/>
        <v>1.910000000000025</v>
      </c>
    </row>
    <row r="84" spans="1:4" x14ac:dyDescent="0.25">
      <c r="A84" s="14">
        <v>14</v>
      </c>
      <c r="B84" s="17" t="s">
        <v>17</v>
      </c>
      <c r="C84" s="17">
        <v>208.99</v>
      </c>
      <c r="D84" s="11">
        <f t="shared" si="2"/>
        <v>1.9099999999999966</v>
      </c>
    </row>
    <row r="85" spans="1:4" x14ac:dyDescent="0.25">
      <c r="A85" s="14">
        <v>15</v>
      </c>
      <c r="B85" s="17" t="s">
        <v>18</v>
      </c>
      <c r="C85" s="17">
        <v>210.92</v>
      </c>
      <c r="D85" s="11">
        <f t="shared" si="2"/>
        <v>1.9299999999999784</v>
      </c>
    </row>
    <row r="86" spans="1:4" x14ac:dyDescent="0.25">
      <c r="A86" s="14">
        <v>16</v>
      </c>
      <c r="B86" s="17" t="s">
        <v>19</v>
      </c>
      <c r="C86" s="17">
        <v>212.85</v>
      </c>
      <c r="D86" s="11">
        <f t="shared" si="2"/>
        <v>1.9300000000000068</v>
      </c>
    </row>
    <row r="87" spans="1:4" x14ac:dyDescent="0.25">
      <c r="A87" s="14">
        <v>17</v>
      </c>
      <c r="B87" s="17" t="s">
        <v>20</v>
      </c>
      <c r="C87" s="17">
        <v>214.79</v>
      </c>
      <c r="D87" s="11">
        <f t="shared" si="2"/>
        <v>1.9399999999999977</v>
      </c>
    </row>
    <row r="88" spans="1:4" x14ac:dyDescent="0.25">
      <c r="A88" s="14">
        <v>18</v>
      </c>
      <c r="B88" s="17" t="s">
        <v>21</v>
      </c>
      <c r="C88" s="17">
        <v>216.75</v>
      </c>
      <c r="D88" s="11">
        <f t="shared" si="2"/>
        <v>1.960000000000008</v>
      </c>
    </row>
    <row r="89" spans="1:4" x14ac:dyDescent="0.25">
      <c r="A89" s="14">
        <v>0</v>
      </c>
      <c r="B89" s="17" t="s">
        <v>77</v>
      </c>
      <c r="C89" s="17">
        <v>240.15</v>
      </c>
      <c r="D89" s="11">
        <f t="shared" si="2"/>
        <v>0</v>
      </c>
    </row>
    <row r="90" spans="1:4" x14ac:dyDescent="0.25">
      <c r="A90" s="14">
        <v>19</v>
      </c>
      <c r="B90" s="17" t="s">
        <v>22</v>
      </c>
      <c r="C90" s="17">
        <v>241.47</v>
      </c>
      <c r="D90" s="11">
        <f t="shared" si="2"/>
        <v>1.3199999999999932</v>
      </c>
    </row>
    <row r="91" spans="1:4" x14ac:dyDescent="0.25">
      <c r="A91" s="14">
        <v>0</v>
      </c>
      <c r="B91" s="17" t="s">
        <v>74</v>
      </c>
      <c r="C91" s="17">
        <v>265.42</v>
      </c>
      <c r="D91" s="11">
        <f t="shared" si="2"/>
        <v>0</v>
      </c>
    </row>
    <row r="92" spans="1:4" x14ac:dyDescent="0.25">
      <c r="A92" s="14">
        <v>20</v>
      </c>
      <c r="B92" s="17" t="s">
        <v>23</v>
      </c>
      <c r="C92" s="17">
        <v>266.74</v>
      </c>
      <c r="D92" s="11">
        <f t="shared" si="2"/>
        <v>1.3199999999999932</v>
      </c>
    </row>
    <row r="93" spans="1:4" x14ac:dyDescent="0.25">
      <c r="A93" s="14">
        <v>21</v>
      </c>
      <c r="B93" s="17" t="s">
        <v>24</v>
      </c>
      <c r="C93" s="17">
        <v>268.85000000000002</v>
      </c>
      <c r="D93" s="11">
        <f t="shared" si="2"/>
        <v>2.1100000000000136</v>
      </c>
    </row>
    <row r="94" spans="1:4" x14ac:dyDescent="0.25">
      <c r="A94" s="14">
        <v>22</v>
      </c>
      <c r="B94" s="17" t="s">
        <v>25</v>
      </c>
      <c r="C94" s="17">
        <v>270.99</v>
      </c>
      <c r="D94" s="11">
        <f t="shared" si="2"/>
        <v>2.1399999999999864</v>
      </c>
    </row>
    <row r="95" spans="1:4" x14ac:dyDescent="0.25">
      <c r="A95" s="14">
        <v>23</v>
      </c>
      <c r="B95" s="17" t="s">
        <v>43</v>
      </c>
      <c r="C95" s="17">
        <v>273.14999999999998</v>
      </c>
      <c r="D95" s="11">
        <f t="shared" si="2"/>
        <v>2.1599999999999682</v>
      </c>
    </row>
    <row r="96" spans="1:4" x14ac:dyDescent="0.25">
      <c r="A96" s="14">
        <v>24</v>
      </c>
      <c r="B96" s="17" t="s">
        <v>44</v>
      </c>
      <c r="C96" s="17">
        <v>275.33</v>
      </c>
      <c r="D96" s="11">
        <f t="shared" si="2"/>
        <v>2.1800000000000068</v>
      </c>
    </row>
    <row r="97" spans="1:4" x14ac:dyDescent="0.25">
      <c r="A97" s="14">
        <v>25</v>
      </c>
      <c r="B97" s="17" t="s">
        <v>45</v>
      </c>
      <c r="C97" s="17">
        <v>277.54000000000002</v>
      </c>
      <c r="D97" s="11">
        <f t="shared" si="2"/>
        <v>2.2100000000000364</v>
      </c>
    </row>
    <row r="98" spans="1:4" x14ac:dyDescent="0.25">
      <c r="A98" s="14">
        <v>26</v>
      </c>
      <c r="B98" s="17" t="s">
        <v>46</v>
      </c>
      <c r="C98" s="17">
        <v>279.77999999999997</v>
      </c>
      <c r="D98" s="11">
        <f t="shared" si="2"/>
        <v>2.2399999999999523</v>
      </c>
    </row>
    <row r="99" spans="1:4" x14ac:dyDescent="0.25">
      <c r="A99" s="14">
        <v>27</v>
      </c>
      <c r="B99" s="17" t="s">
        <v>47</v>
      </c>
      <c r="C99" s="17">
        <v>282.05</v>
      </c>
      <c r="D99" s="11">
        <f t="shared" si="2"/>
        <v>2.2700000000000387</v>
      </c>
    </row>
    <row r="100" spans="1:4" x14ac:dyDescent="0.25">
      <c r="A100" s="14">
        <v>28</v>
      </c>
      <c r="B100" s="17" t="s">
        <v>48</v>
      </c>
      <c r="C100" s="17">
        <v>284.35000000000002</v>
      </c>
      <c r="D100" s="11">
        <f t="shared" si="2"/>
        <v>2.3000000000000114</v>
      </c>
    </row>
    <row r="101" spans="1:4" x14ac:dyDescent="0.25">
      <c r="A101" s="14">
        <v>29</v>
      </c>
      <c r="B101" s="17" t="s">
        <v>49</v>
      </c>
      <c r="C101" s="17">
        <v>286.7</v>
      </c>
      <c r="D101" s="11">
        <f t="shared" si="2"/>
        <v>2.3499999999999659</v>
      </c>
    </row>
    <row r="102" spans="1:4" x14ac:dyDescent="0.25">
      <c r="A102" s="14">
        <v>30</v>
      </c>
      <c r="B102" s="17" t="s">
        <v>50</v>
      </c>
      <c r="C102" s="17">
        <v>289.08</v>
      </c>
      <c r="D102" s="11">
        <f t="shared" si="2"/>
        <v>2.3799999999999955</v>
      </c>
    </row>
    <row r="103" spans="1:4" x14ac:dyDescent="0.25">
      <c r="A103" s="14">
        <v>31</v>
      </c>
      <c r="B103" s="17" t="s">
        <v>51</v>
      </c>
      <c r="C103" s="17">
        <v>291.51</v>
      </c>
      <c r="D103" s="11">
        <f t="shared" si="2"/>
        <v>2.4300000000000068</v>
      </c>
    </row>
    <row r="104" spans="1:4" x14ac:dyDescent="0.25">
      <c r="A104" s="14">
        <v>32</v>
      </c>
      <c r="B104" s="17" t="s">
        <v>52</v>
      </c>
      <c r="C104" s="17">
        <v>293.98</v>
      </c>
      <c r="D104" s="11">
        <f t="shared" si="2"/>
        <v>2.4700000000000273</v>
      </c>
    </row>
    <row r="105" spans="1:4" x14ac:dyDescent="0.25">
      <c r="A105" s="14">
        <v>33</v>
      </c>
      <c r="B105" s="17" t="s">
        <v>53</v>
      </c>
      <c r="C105" s="17">
        <v>296.5</v>
      </c>
      <c r="D105" s="11">
        <f t="shared" si="2"/>
        <v>2.5199999999999818</v>
      </c>
    </row>
    <row r="106" spans="1:4" x14ac:dyDescent="0.25">
      <c r="A106" s="14">
        <v>34</v>
      </c>
      <c r="B106" s="17" t="s">
        <v>54</v>
      </c>
      <c r="C106" s="17">
        <v>299.08</v>
      </c>
      <c r="D106" s="11">
        <f t="shared" si="2"/>
        <v>2.5799999999999841</v>
      </c>
    </row>
    <row r="107" spans="1:4" x14ac:dyDescent="0.25">
      <c r="A107" s="14">
        <v>0</v>
      </c>
      <c r="B107" s="18" t="s">
        <v>78</v>
      </c>
      <c r="C107" s="17">
        <f>C106+4.6</f>
        <v>303.68</v>
      </c>
      <c r="D107" s="11">
        <f t="shared" si="2"/>
        <v>0</v>
      </c>
    </row>
    <row r="111" spans="1:4" x14ac:dyDescent="0.25">
      <c r="A111" s="16"/>
      <c r="B111" s="7"/>
      <c r="C111" s="8" t="s">
        <v>57</v>
      </c>
      <c r="D111" s="9" t="s">
        <v>68</v>
      </c>
    </row>
    <row r="112" spans="1:4" x14ac:dyDescent="0.25">
      <c r="A112" s="14" t="s">
        <v>69</v>
      </c>
      <c r="B112" s="17"/>
      <c r="C112" s="10" t="s">
        <v>58</v>
      </c>
      <c r="D112" s="11"/>
    </row>
    <row r="113" spans="1:4" x14ac:dyDescent="0.25">
      <c r="A113" s="14">
        <v>0</v>
      </c>
      <c r="B113" s="18" t="s">
        <v>79</v>
      </c>
      <c r="C113" s="11">
        <v>185.15</v>
      </c>
      <c r="D113" s="11">
        <v>0</v>
      </c>
    </row>
    <row r="114" spans="1:4" x14ac:dyDescent="0.25">
      <c r="A114" s="14">
        <v>1</v>
      </c>
      <c r="B114" s="17" t="s">
        <v>59</v>
      </c>
      <c r="C114" s="11">
        <v>186.46</v>
      </c>
      <c r="D114" s="11">
        <f>IF(A114&gt;0,C114-C113,0)</f>
        <v>1.3100000000000023</v>
      </c>
    </row>
    <row r="115" spans="1:4" x14ac:dyDescent="0.25">
      <c r="A115" s="14">
        <v>2</v>
      </c>
      <c r="B115" s="17" t="s">
        <v>56</v>
      </c>
      <c r="C115" s="11">
        <v>188.31</v>
      </c>
      <c r="D115" s="11">
        <f t="shared" ref="D115:D149" si="3">IF(A115&gt;0,C115-C114,0)</f>
        <v>1.8499999999999943</v>
      </c>
    </row>
    <row r="116" spans="1:4" x14ac:dyDescent="0.25">
      <c r="A116" s="14">
        <v>3</v>
      </c>
      <c r="B116" s="17" t="s">
        <v>4</v>
      </c>
      <c r="C116" s="11">
        <v>190.15</v>
      </c>
      <c r="D116" s="11">
        <f t="shared" si="3"/>
        <v>1.8400000000000034</v>
      </c>
    </row>
    <row r="117" spans="1:4" x14ac:dyDescent="0.25">
      <c r="A117" s="14">
        <v>4</v>
      </c>
      <c r="B117" s="17" t="s">
        <v>5</v>
      </c>
      <c r="C117" s="11">
        <v>192.01</v>
      </c>
      <c r="D117" s="11">
        <f t="shared" si="3"/>
        <v>1.8599999999999852</v>
      </c>
    </row>
    <row r="118" spans="1:4" x14ac:dyDescent="0.25">
      <c r="A118" s="14">
        <v>5</v>
      </c>
      <c r="B118" s="17" t="s">
        <v>6</v>
      </c>
      <c r="C118" s="11">
        <v>193.97</v>
      </c>
      <c r="D118" s="11">
        <f t="shared" si="3"/>
        <v>1.960000000000008</v>
      </c>
    </row>
    <row r="119" spans="1:4" x14ac:dyDescent="0.25">
      <c r="A119" s="14">
        <v>6</v>
      </c>
      <c r="B119" s="17" t="s">
        <v>8</v>
      </c>
      <c r="C119" s="11">
        <v>195.74</v>
      </c>
      <c r="D119" s="11">
        <f t="shared" si="3"/>
        <v>1.7700000000000102</v>
      </c>
    </row>
    <row r="120" spans="1:4" x14ac:dyDescent="0.25">
      <c r="A120" s="14">
        <v>7</v>
      </c>
      <c r="B120" s="17" t="s">
        <v>9</v>
      </c>
      <c r="C120" s="11">
        <v>197.61</v>
      </c>
      <c r="D120" s="11">
        <f t="shared" si="3"/>
        <v>1.8700000000000045</v>
      </c>
    </row>
    <row r="121" spans="1:4" x14ac:dyDescent="0.25">
      <c r="A121" s="14">
        <v>8</v>
      </c>
      <c r="B121" s="17" t="s">
        <v>10</v>
      </c>
      <c r="C121" s="11">
        <v>199.49</v>
      </c>
      <c r="D121" s="11">
        <f t="shared" si="3"/>
        <v>1.8799999999999955</v>
      </c>
    </row>
    <row r="122" spans="1:4" x14ac:dyDescent="0.25">
      <c r="A122" s="14">
        <v>9</v>
      </c>
      <c r="B122" s="17" t="s">
        <v>11</v>
      </c>
      <c r="C122" s="11">
        <v>201.37</v>
      </c>
      <c r="D122" s="11">
        <f t="shared" si="3"/>
        <v>1.8799999999999955</v>
      </c>
    </row>
    <row r="123" spans="1:4" x14ac:dyDescent="0.25">
      <c r="A123" s="14">
        <v>10</v>
      </c>
      <c r="B123" s="17" t="s">
        <v>12</v>
      </c>
      <c r="C123" s="11">
        <v>203.27</v>
      </c>
      <c r="D123" s="11">
        <f t="shared" si="3"/>
        <v>1.9000000000000057</v>
      </c>
    </row>
    <row r="124" spans="1:4" x14ac:dyDescent="0.25">
      <c r="A124" s="14">
        <v>11</v>
      </c>
      <c r="B124" s="17" t="s">
        <v>13</v>
      </c>
      <c r="C124" s="11">
        <v>205.17</v>
      </c>
      <c r="D124" s="11">
        <f t="shared" si="3"/>
        <v>1.8999999999999773</v>
      </c>
    </row>
    <row r="125" spans="1:4" x14ac:dyDescent="0.25">
      <c r="A125" s="14">
        <v>12</v>
      </c>
      <c r="B125" s="17" t="s">
        <v>14</v>
      </c>
      <c r="C125" s="11">
        <v>207.08</v>
      </c>
      <c r="D125" s="11">
        <f t="shared" si="3"/>
        <v>1.910000000000025</v>
      </c>
    </row>
    <row r="126" spans="1:4" x14ac:dyDescent="0.25">
      <c r="A126" s="14">
        <v>13</v>
      </c>
      <c r="B126" s="17" t="s">
        <v>15</v>
      </c>
      <c r="C126" s="11">
        <v>208.99</v>
      </c>
      <c r="D126" s="11">
        <f t="shared" si="3"/>
        <v>1.9099999999999966</v>
      </c>
    </row>
    <row r="127" spans="1:4" x14ac:dyDescent="0.25">
      <c r="A127" s="14">
        <v>14</v>
      </c>
      <c r="B127" s="17" t="s">
        <v>17</v>
      </c>
      <c r="C127" s="11">
        <v>210.92</v>
      </c>
      <c r="D127" s="11">
        <f t="shared" si="3"/>
        <v>1.9299999999999784</v>
      </c>
    </row>
    <row r="128" spans="1:4" x14ac:dyDescent="0.25">
      <c r="A128" s="14">
        <v>15</v>
      </c>
      <c r="B128" s="17" t="s">
        <v>18</v>
      </c>
      <c r="C128" s="11">
        <v>212.85</v>
      </c>
      <c r="D128" s="11">
        <f t="shared" si="3"/>
        <v>1.9300000000000068</v>
      </c>
    </row>
    <row r="129" spans="1:4" x14ac:dyDescent="0.25">
      <c r="A129" s="14">
        <v>16</v>
      </c>
      <c r="B129" s="17" t="s">
        <v>19</v>
      </c>
      <c r="C129" s="11">
        <v>214.79</v>
      </c>
      <c r="D129" s="11">
        <f t="shared" si="3"/>
        <v>1.9399999999999977</v>
      </c>
    </row>
    <row r="130" spans="1:4" x14ac:dyDescent="0.25">
      <c r="A130" s="14">
        <v>17</v>
      </c>
      <c r="B130" s="17" t="s">
        <v>20</v>
      </c>
      <c r="C130" s="11">
        <v>216.75</v>
      </c>
      <c r="D130" s="11">
        <f t="shared" si="3"/>
        <v>1.960000000000008</v>
      </c>
    </row>
    <row r="131" spans="1:4" x14ac:dyDescent="0.25">
      <c r="A131" s="14">
        <v>18</v>
      </c>
      <c r="B131" s="17" t="s">
        <v>21</v>
      </c>
      <c r="C131" s="11">
        <v>218.71</v>
      </c>
      <c r="D131" s="11">
        <f t="shared" si="3"/>
        <v>1.960000000000008</v>
      </c>
    </row>
    <row r="132" spans="1:4" x14ac:dyDescent="0.25">
      <c r="A132" s="14">
        <v>0</v>
      </c>
      <c r="B132" s="17" t="s">
        <v>80</v>
      </c>
      <c r="C132" s="11">
        <v>265.42</v>
      </c>
      <c r="D132" s="11">
        <f t="shared" si="3"/>
        <v>0</v>
      </c>
    </row>
    <row r="133" spans="1:4" x14ac:dyDescent="0.25">
      <c r="A133" s="14">
        <v>19</v>
      </c>
      <c r="B133" s="17" t="s">
        <v>22</v>
      </c>
      <c r="C133" s="11">
        <v>266.74</v>
      </c>
      <c r="D133" s="11">
        <f t="shared" si="3"/>
        <v>1.3199999999999932</v>
      </c>
    </row>
    <row r="134" spans="1:4" x14ac:dyDescent="0.25">
      <c r="A134" s="14">
        <v>20</v>
      </c>
      <c r="B134" s="17" t="s">
        <v>23</v>
      </c>
      <c r="C134" s="11">
        <v>268.79000000000002</v>
      </c>
      <c r="D134" s="11">
        <f t="shared" si="3"/>
        <v>2.0500000000000114</v>
      </c>
    </row>
    <row r="135" spans="1:4" x14ac:dyDescent="0.25">
      <c r="A135" s="14">
        <v>21</v>
      </c>
      <c r="B135" s="17" t="s">
        <v>24</v>
      </c>
      <c r="C135" s="11">
        <v>270.86</v>
      </c>
      <c r="D135" s="11">
        <f t="shared" si="3"/>
        <v>2.0699999999999932</v>
      </c>
    </row>
    <row r="136" spans="1:4" x14ac:dyDescent="0.25">
      <c r="A136" s="14">
        <v>22</v>
      </c>
      <c r="B136" s="17" t="s">
        <v>25</v>
      </c>
      <c r="C136" s="11">
        <v>272.94</v>
      </c>
      <c r="D136" s="11">
        <f t="shared" si="3"/>
        <v>2.0799999999999841</v>
      </c>
    </row>
    <row r="137" spans="1:4" x14ac:dyDescent="0.25">
      <c r="A137" s="14">
        <v>23</v>
      </c>
      <c r="B137" s="17" t="s">
        <v>43</v>
      </c>
      <c r="C137" s="11">
        <v>275.05</v>
      </c>
      <c r="D137" s="11">
        <f t="shared" si="3"/>
        <v>2.1100000000000136</v>
      </c>
    </row>
    <row r="138" spans="1:4" x14ac:dyDescent="0.25">
      <c r="A138" s="14">
        <v>24</v>
      </c>
      <c r="B138" s="17" t="s">
        <v>44</v>
      </c>
      <c r="C138" s="11">
        <v>277.18</v>
      </c>
      <c r="D138" s="11">
        <f t="shared" si="3"/>
        <v>2.1299999999999955</v>
      </c>
    </row>
    <row r="139" spans="1:4" x14ac:dyDescent="0.25">
      <c r="A139" s="14">
        <v>25</v>
      </c>
      <c r="B139" s="17" t="s">
        <v>45</v>
      </c>
      <c r="C139" s="11">
        <v>279.33</v>
      </c>
      <c r="D139" s="11">
        <f t="shared" si="3"/>
        <v>2.1499999999999773</v>
      </c>
    </row>
    <row r="140" spans="1:4" x14ac:dyDescent="0.25">
      <c r="A140" s="14">
        <v>26</v>
      </c>
      <c r="B140" s="17" t="s">
        <v>46</v>
      </c>
      <c r="C140" s="11">
        <v>281.5</v>
      </c>
      <c r="D140" s="11">
        <f t="shared" si="3"/>
        <v>2.1700000000000159</v>
      </c>
    </row>
    <row r="141" spans="1:4" x14ac:dyDescent="0.25">
      <c r="A141" s="14">
        <v>27</v>
      </c>
      <c r="B141" s="17" t="s">
        <v>47</v>
      </c>
      <c r="C141" s="11">
        <v>283.7</v>
      </c>
      <c r="D141" s="11">
        <f t="shared" si="3"/>
        <v>2.1999999999999886</v>
      </c>
    </row>
    <row r="142" spans="1:4" x14ac:dyDescent="0.25">
      <c r="A142" s="14">
        <v>28</v>
      </c>
      <c r="B142" s="17" t="s">
        <v>48</v>
      </c>
      <c r="C142" s="11">
        <v>285.93</v>
      </c>
      <c r="D142" s="11">
        <f t="shared" si="3"/>
        <v>2.2300000000000182</v>
      </c>
    </row>
    <row r="143" spans="1:4" x14ac:dyDescent="0.25">
      <c r="A143" s="14">
        <v>29</v>
      </c>
      <c r="B143" s="17" t="s">
        <v>49</v>
      </c>
      <c r="C143" s="11">
        <v>288.19</v>
      </c>
      <c r="D143" s="11">
        <f t="shared" si="3"/>
        <v>2.2599999999999909</v>
      </c>
    </row>
    <row r="144" spans="1:4" x14ac:dyDescent="0.25">
      <c r="A144" s="14">
        <v>30</v>
      </c>
      <c r="B144" s="17" t="s">
        <v>50</v>
      </c>
      <c r="C144" s="11">
        <v>290.48</v>
      </c>
      <c r="D144" s="11">
        <f t="shared" si="3"/>
        <v>2.2900000000000205</v>
      </c>
    </row>
    <row r="145" spans="1:4" x14ac:dyDescent="0.25">
      <c r="A145" s="14">
        <v>31</v>
      </c>
      <c r="B145" s="17" t="s">
        <v>51</v>
      </c>
      <c r="C145" s="11">
        <v>292.79000000000002</v>
      </c>
      <c r="D145" s="11">
        <f t="shared" si="3"/>
        <v>2.3100000000000023</v>
      </c>
    </row>
    <row r="146" spans="1:4" x14ac:dyDescent="0.25">
      <c r="A146" s="14">
        <v>32</v>
      </c>
      <c r="B146" s="17" t="s">
        <v>52</v>
      </c>
      <c r="C146" s="11">
        <v>295.16000000000003</v>
      </c>
      <c r="D146" s="11">
        <f t="shared" si="3"/>
        <v>2.3700000000000045</v>
      </c>
    </row>
    <row r="147" spans="1:4" x14ac:dyDescent="0.25">
      <c r="A147" s="14">
        <v>33</v>
      </c>
      <c r="B147" s="17" t="s">
        <v>53</v>
      </c>
      <c r="C147" s="11">
        <v>297.56</v>
      </c>
      <c r="D147" s="11">
        <f t="shared" si="3"/>
        <v>2.3999999999999773</v>
      </c>
    </row>
    <row r="148" spans="1:4" x14ac:dyDescent="0.25">
      <c r="A148" s="14">
        <v>34</v>
      </c>
      <c r="B148" s="17" t="s">
        <v>54</v>
      </c>
      <c r="C148" s="11">
        <v>300</v>
      </c>
      <c r="D148" s="11">
        <f t="shared" si="3"/>
        <v>2.4399999999999977</v>
      </c>
    </row>
    <row r="149" spans="1:4" x14ac:dyDescent="0.25">
      <c r="A149" s="14">
        <v>0</v>
      </c>
      <c r="B149" s="17" t="s">
        <v>81</v>
      </c>
      <c r="C149" s="11">
        <f>C148+10.3</f>
        <v>310.3</v>
      </c>
      <c r="D149" s="11">
        <f t="shared" si="3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Parametres</vt:lpstr>
      <vt:lpstr>couche interne</vt:lpstr>
      <vt:lpstr>couche externe</vt:lpstr>
      <vt:lpstr>Graphes</vt:lpstr>
      <vt:lpstr>ROXIE DATA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Smekens</dc:creator>
  <cp:lastModifiedBy>Jacky Mazet</cp:lastModifiedBy>
  <cp:lastPrinted>2013-04-19T16:57:06Z</cp:lastPrinted>
  <dcterms:created xsi:type="dcterms:W3CDTF">2012-10-01T10:21:44Z</dcterms:created>
  <dcterms:modified xsi:type="dcterms:W3CDTF">2013-06-17T12:46:24Z</dcterms:modified>
</cp:coreProperties>
</file>