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15" yWindow="-15" windowWidth="28860" windowHeight="13215" tabRatio="500" activeTab="2"/>
  </bookViews>
  <sheets>
    <sheet name="Parametres" sheetId="6" r:id="rId1"/>
    <sheet name="couche interne" sheetId="3" r:id="rId2"/>
    <sheet name="couche externe" sheetId="5" r:id="rId3"/>
    <sheet name="Graphe IL" sheetId="10" r:id="rId4"/>
    <sheet name="Graphes OL" sheetId="7" r:id="rId5"/>
    <sheet name="ROXIE DATA" sheetId="2" r:id="rId6"/>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G48" i="5"/>
  <c r="H48" s="1"/>
  <c r="G42" i="3"/>
  <c r="H42" s="1"/>
  <c r="L4" i="5"/>
  <c r="L7" s="1"/>
  <c r="C4"/>
  <c r="C6" s="1"/>
  <c r="C8"/>
  <c r="C10"/>
  <c r="C12"/>
  <c r="C14"/>
  <c r="C16"/>
  <c r="C18"/>
  <c r="C20"/>
  <c r="C22"/>
  <c r="C24"/>
  <c r="C25"/>
  <c r="C26"/>
  <c r="C27"/>
  <c r="C28"/>
  <c r="C29"/>
  <c r="C30"/>
  <c r="C31"/>
  <c r="C32"/>
  <c r="C33"/>
  <c r="C34"/>
  <c r="C35"/>
  <c r="C36"/>
  <c r="C37"/>
  <c r="C38"/>
  <c r="C39"/>
  <c r="C40"/>
  <c r="C41"/>
  <c r="C42"/>
  <c r="C5"/>
  <c r="L8"/>
  <c r="L10"/>
  <c r="L12"/>
  <c r="L14"/>
  <c r="L16"/>
  <c r="L18"/>
  <c r="L20"/>
  <c r="L22"/>
  <c r="L24"/>
  <c r="L26"/>
  <c r="L28"/>
  <c r="L30"/>
  <c r="L32"/>
  <c r="L34"/>
  <c r="L36"/>
  <c r="L38"/>
  <c r="L40"/>
  <c r="C9" i="3"/>
  <c r="C11" s="1"/>
  <c r="L9"/>
  <c r="L10" s="1"/>
  <c r="C12"/>
  <c r="C20"/>
  <c r="C24"/>
  <c r="C28"/>
  <c r="C32"/>
  <c r="C36"/>
  <c r="H10"/>
  <c r="H24"/>
  <c r="L35"/>
  <c r="G5" i="5"/>
  <c r="H5"/>
  <c r="I5" s="1"/>
  <c r="H6"/>
  <c r="H7"/>
  <c r="H8"/>
  <c r="H9"/>
  <c r="H10"/>
  <c r="I10" s="1"/>
  <c r="H11"/>
  <c r="I11" s="1"/>
  <c r="H12"/>
  <c r="I12" s="1"/>
  <c r="H13"/>
  <c r="I13" s="1"/>
  <c r="H14"/>
  <c r="I14" s="1"/>
  <c r="H15"/>
  <c r="I15" s="1"/>
  <c r="H16"/>
  <c r="I16" s="1"/>
  <c r="H17"/>
  <c r="I17" s="1"/>
  <c r="H18"/>
  <c r="I18" s="1"/>
  <c r="H19"/>
  <c r="I19" s="1"/>
  <c r="H20"/>
  <c r="I20" s="1"/>
  <c r="H21"/>
  <c r="I21"/>
  <c r="H22"/>
  <c r="I22" s="1"/>
  <c r="H23"/>
  <c r="I23" s="1"/>
  <c r="H24"/>
  <c r="I24" s="1"/>
  <c r="H25"/>
  <c r="I25" s="1"/>
  <c r="G26"/>
  <c r="H26"/>
  <c r="I26" s="1"/>
  <c r="H27"/>
  <c r="I27"/>
  <c r="G28"/>
  <c r="H28"/>
  <c r="I28" s="1"/>
  <c r="H29"/>
  <c r="I29" s="1"/>
  <c r="G30"/>
  <c r="H30"/>
  <c r="I30" s="1"/>
  <c r="H31"/>
  <c r="I31" s="1"/>
  <c r="G32"/>
  <c r="H32"/>
  <c r="I32" s="1"/>
  <c r="H33"/>
  <c r="I33" s="1"/>
  <c r="G34"/>
  <c r="H34"/>
  <c r="I34" s="1"/>
  <c r="H35"/>
  <c r="I35" s="1"/>
  <c r="G36"/>
  <c r="H36"/>
  <c r="I36" s="1"/>
  <c r="H37"/>
  <c r="I37"/>
  <c r="G38"/>
  <c r="H38"/>
  <c r="I38" s="1"/>
  <c r="H39"/>
  <c r="I39" s="1"/>
  <c r="G40"/>
  <c r="H40"/>
  <c r="I40" s="1"/>
  <c r="H41"/>
  <c r="I41" s="1"/>
  <c r="G42"/>
  <c r="H42"/>
  <c r="I42"/>
  <c r="Q5"/>
  <c r="R5"/>
  <c r="Q6"/>
  <c r="R6" s="1"/>
  <c r="Q7"/>
  <c r="R7" s="1"/>
  <c r="Q8"/>
  <c r="R8" s="1"/>
  <c r="Q9"/>
  <c r="R9" s="1"/>
  <c r="Q10"/>
  <c r="R10" s="1"/>
  <c r="Q11"/>
  <c r="R11" s="1"/>
  <c r="Q12"/>
  <c r="R12" s="1"/>
  <c r="Q13"/>
  <c r="R13" s="1"/>
  <c r="Q14"/>
  <c r="R14" s="1"/>
  <c r="Q15"/>
  <c r="R15" s="1"/>
  <c r="Q16"/>
  <c r="R16" s="1"/>
  <c r="Q17"/>
  <c r="R17"/>
  <c r="Q18"/>
  <c r="R18" s="1"/>
  <c r="Q19"/>
  <c r="R19" s="1"/>
  <c r="Q20"/>
  <c r="R20" s="1"/>
  <c r="Q21"/>
  <c r="R21" s="1"/>
  <c r="Q22"/>
  <c r="R22" s="1"/>
  <c r="Q23"/>
  <c r="R23" s="1"/>
  <c r="Q24"/>
  <c r="R24" s="1"/>
  <c r="Q25"/>
  <c r="R25" s="1"/>
  <c r="Q26"/>
  <c r="R26" s="1"/>
  <c r="Q27"/>
  <c r="R27"/>
  <c r="Q28"/>
  <c r="R28" s="1"/>
  <c r="Q29"/>
  <c r="R29" s="1"/>
  <c r="Q30"/>
  <c r="R30" s="1"/>
  <c r="Q31"/>
  <c r="R31" s="1"/>
  <c r="Q32"/>
  <c r="R32" s="1"/>
  <c r="Q33"/>
  <c r="R33" s="1"/>
  <c r="Q34"/>
  <c r="R34" s="1"/>
  <c r="Q35"/>
  <c r="R35" s="1"/>
  <c r="Q36"/>
  <c r="R36" s="1"/>
  <c r="Q37"/>
  <c r="R37" s="1"/>
  <c r="Q38"/>
  <c r="R38" s="1"/>
  <c r="Q39"/>
  <c r="R39"/>
  <c r="Q40"/>
  <c r="R40"/>
  <c r="L11" i="3"/>
  <c r="L12"/>
  <c r="L13"/>
  <c r="L14"/>
  <c r="L15"/>
  <c r="L16"/>
  <c r="L17"/>
  <c r="L18"/>
  <c r="P19" s="1"/>
  <c r="L19"/>
  <c r="L20"/>
  <c r="L21"/>
  <c r="L22"/>
  <c r="P23" s="1"/>
  <c r="L23"/>
  <c r="L24"/>
  <c r="L25"/>
  <c r="L26"/>
  <c r="L27"/>
  <c r="L28"/>
  <c r="L29"/>
  <c r="L30"/>
  <c r="L31"/>
  <c r="L32"/>
  <c r="L33"/>
  <c r="L34"/>
  <c r="H11"/>
  <c r="I11" s="1"/>
  <c r="H12"/>
  <c r="I12" s="1"/>
  <c r="H13"/>
  <c r="I13" s="1"/>
  <c r="H14"/>
  <c r="I14" s="1"/>
  <c r="H15"/>
  <c r="I15" s="1"/>
  <c r="H16"/>
  <c r="I16"/>
  <c r="H17"/>
  <c r="I17" s="1"/>
  <c r="H18"/>
  <c r="I18" s="1"/>
  <c r="H19"/>
  <c r="I19"/>
  <c r="H20"/>
  <c r="I20" s="1"/>
  <c r="H21"/>
  <c r="I21" s="1"/>
  <c r="H22"/>
  <c r="I22"/>
  <c r="H23"/>
  <c r="I23"/>
  <c r="I24"/>
  <c r="H25"/>
  <c r="I25" s="1"/>
  <c r="H26"/>
  <c r="I26" s="1"/>
  <c r="H27"/>
  <c r="I27" s="1"/>
  <c r="H28"/>
  <c r="I28" s="1"/>
  <c r="H29"/>
  <c r="I29" s="1"/>
  <c r="H30"/>
  <c r="I30" s="1"/>
  <c r="H31"/>
  <c r="I31" s="1"/>
  <c r="H32"/>
  <c r="I32" s="1"/>
  <c r="H33"/>
  <c r="I33" s="1"/>
  <c r="H34"/>
  <c r="I34" s="1"/>
  <c r="H35"/>
  <c r="I35" s="1"/>
  <c r="H36"/>
  <c r="I36" s="1"/>
  <c r="H37"/>
  <c r="I37" s="1"/>
  <c r="Q10"/>
  <c r="R10" s="1"/>
  <c r="Q11"/>
  <c r="R11" s="1"/>
  <c r="Q12"/>
  <c r="R12" s="1"/>
  <c r="P13"/>
  <c r="Q13"/>
  <c r="R13" s="1"/>
  <c r="Q14"/>
  <c r="R14" s="1"/>
  <c r="Q15"/>
  <c r="R15" s="1"/>
  <c r="Q16"/>
  <c r="R16" s="1"/>
  <c r="P17"/>
  <c r="Q17"/>
  <c r="R17" s="1"/>
  <c r="Q18"/>
  <c r="R18" s="1"/>
  <c r="Q19"/>
  <c r="R19" s="1"/>
  <c r="Q20"/>
  <c r="R20" s="1"/>
  <c r="P21"/>
  <c r="Q21"/>
  <c r="R21" s="1"/>
  <c r="Q22"/>
  <c r="R22" s="1"/>
  <c r="Q23"/>
  <c r="R23" s="1"/>
  <c r="Q24"/>
  <c r="R24" s="1"/>
  <c r="P25"/>
  <c r="Q25"/>
  <c r="R25" s="1"/>
  <c r="Q26"/>
  <c r="R26" s="1"/>
  <c r="P27"/>
  <c r="Q27"/>
  <c r="R27" s="1"/>
  <c r="Q28"/>
  <c r="R28" s="1"/>
  <c r="P29"/>
  <c r="Q29"/>
  <c r="R29" s="1"/>
  <c r="Q30"/>
  <c r="R30" s="1"/>
  <c r="P31"/>
  <c r="Q31"/>
  <c r="R31"/>
  <c r="Q32"/>
  <c r="R32" s="1"/>
  <c r="P33"/>
  <c r="Q33"/>
  <c r="R33" s="1"/>
  <c r="Q34"/>
  <c r="R34" s="1"/>
  <c r="P35"/>
  <c r="Q35"/>
  <c r="R35" s="1"/>
  <c r="D115" i="2"/>
  <c r="D116"/>
  <c r="D117"/>
  <c r="D118"/>
  <c r="D119"/>
  <c r="D120"/>
  <c r="D121"/>
  <c r="D122"/>
  <c r="D123"/>
  <c r="D124"/>
  <c r="D125"/>
  <c r="D126"/>
  <c r="D127"/>
  <c r="D128"/>
  <c r="D129"/>
  <c r="D130"/>
  <c r="D131"/>
  <c r="D132"/>
  <c r="D133"/>
  <c r="D134"/>
  <c r="D135"/>
  <c r="D136"/>
  <c r="D137"/>
  <c r="D138"/>
  <c r="D139"/>
  <c r="D140"/>
  <c r="D141"/>
  <c r="D142"/>
  <c r="D143"/>
  <c r="D144"/>
  <c r="D145"/>
  <c r="D146"/>
  <c r="D147"/>
  <c r="D148"/>
  <c r="D149"/>
  <c r="D114"/>
  <c r="D71"/>
  <c r="D72"/>
  <c r="D73"/>
  <c r="D74"/>
  <c r="D75"/>
  <c r="D76"/>
  <c r="D77"/>
  <c r="D78"/>
  <c r="D79"/>
  <c r="D80"/>
  <c r="D81"/>
  <c r="D82"/>
  <c r="D83"/>
  <c r="D84"/>
  <c r="D85"/>
  <c r="D86"/>
  <c r="D87"/>
  <c r="D88"/>
  <c r="D89"/>
  <c r="D90"/>
  <c r="D91"/>
  <c r="D92"/>
  <c r="D93"/>
  <c r="D94"/>
  <c r="D95"/>
  <c r="D96"/>
  <c r="D97"/>
  <c r="D98"/>
  <c r="D99"/>
  <c r="D100"/>
  <c r="D101"/>
  <c r="D102"/>
  <c r="D103"/>
  <c r="D104"/>
  <c r="D105"/>
  <c r="D106"/>
  <c r="D107"/>
  <c r="D70"/>
  <c r="D36"/>
  <c r="D37"/>
  <c r="D38"/>
  <c r="D39"/>
  <c r="D40"/>
  <c r="D41"/>
  <c r="D42"/>
  <c r="D43"/>
  <c r="D44"/>
  <c r="D45"/>
  <c r="D46"/>
  <c r="D47"/>
  <c r="D48"/>
  <c r="D49"/>
  <c r="D50"/>
  <c r="D51"/>
  <c r="D52"/>
  <c r="D53"/>
  <c r="D54"/>
  <c r="D55"/>
  <c r="D56"/>
  <c r="D57"/>
  <c r="D58"/>
  <c r="D59"/>
  <c r="D60"/>
  <c r="D61"/>
  <c r="D35"/>
  <c r="D5"/>
  <c r="D6"/>
  <c r="D7"/>
  <c r="D8"/>
  <c r="D9"/>
  <c r="D10"/>
  <c r="D11"/>
  <c r="D12"/>
  <c r="D13"/>
  <c r="D14"/>
  <c r="D15"/>
  <c r="D16"/>
  <c r="D17"/>
  <c r="D18"/>
  <c r="D19"/>
  <c r="D20"/>
  <c r="D21"/>
  <c r="D22"/>
  <c r="D23"/>
  <c r="D24"/>
  <c r="D25"/>
  <c r="D26"/>
  <c r="D27"/>
  <c r="D28"/>
  <c r="D29"/>
  <c r="D30"/>
  <c r="D31"/>
  <c r="D4"/>
  <c r="I10" i="3"/>
  <c r="C23" i="5" l="1"/>
  <c r="G24" s="1"/>
  <c r="C21"/>
  <c r="G22" s="1"/>
  <c r="C19"/>
  <c r="G20" s="1"/>
  <c r="C17"/>
  <c r="G18" s="1"/>
  <c r="C15"/>
  <c r="G16" s="1"/>
  <c r="C13"/>
  <c r="G14" s="1"/>
  <c r="C11"/>
  <c r="G12" s="1"/>
  <c r="C9"/>
  <c r="G10" s="1"/>
  <c r="C7"/>
  <c r="G8" s="1"/>
  <c r="I8" s="1"/>
  <c r="I6"/>
  <c r="G6"/>
  <c r="L6"/>
  <c r="P7" s="1"/>
  <c r="C10" i="3"/>
  <c r="G10" s="1"/>
  <c r="C34"/>
  <c r="C30"/>
  <c r="C26"/>
  <c r="C22"/>
  <c r="C16"/>
  <c r="P15"/>
  <c r="R43" i="5"/>
  <c r="R38" i="3"/>
  <c r="E48" i="5"/>
  <c r="G41"/>
  <c r="G39"/>
  <c r="G37"/>
  <c r="G35"/>
  <c r="G33"/>
  <c r="G31"/>
  <c r="G29"/>
  <c r="G27"/>
  <c r="G25"/>
  <c r="G23"/>
  <c r="G21"/>
  <c r="G19"/>
  <c r="G17"/>
  <c r="G15"/>
  <c r="G13"/>
  <c r="G11"/>
  <c r="G9"/>
  <c r="I9" s="1"/>
  <c r="G7"/>
  <c r="I7" s="1"/>
  <c r="I43" s="1"/>
  <c r="P34" i="3"/>
  <c r="P32"/>
  <c r="P30"/>
  <c r="P28"/>
  <c r="P26"/>
  <c r="P24"/>
  <c r="P22"/>
  <c r="P20"/>
  <c r="P18"/>
  <c r="P16"/>
  <c r="P14"/>
  <c r="P12"/>
  <c r="P8" i="5"/>
  <c r="I38" i="3"/>
  <c r="C37"/>
  <c r="G37" s="1"/>
  <c r="C35"/>
  <c r="C33"/>
  <c r="C31"/>
  <c r="C29"/>
  <c r="C27"/>
  <c r="C25"/>
  <c r="C23"/>
  <c r="G24" s="1"/>
  <c r="C21"/>
  <c r="G22" s="1"/>
  <c r="C18"/>
  <c r="C14"/>
  <c r="L5" i="5"/>
  <c r="L39"/>
  <c r="L37"/>
  <c r="L35"/>
  <c r="L33"/>
  <c r="L31"/>
  <c r="L29"/>
  <c r="L27"/>
  <c r="L25"/>
  <c r="L23"/>
  <c r="L21"/>
  <c r="L19"/>
  <c r="L17"/>
  <c r="L15"/>
  <c r="L13"/>
  <c r="L11"/>
  <c r="L9"/>
  <c r="P11" i="3"/>
  <c r="P10"/>
  <c r="G11"/>
  <c r="G12"/>
  <c r="C19"/>
  <c r="C17"/>
  <c r="C15"/>
  <c r="C13"/>
  <c r="F48" i="5" l="1"/>
  <c r="P10"/>
  <c r="P9"/>
  <c r="P14"/>
  <c r="P13"/>
  <c r="P18"/>
  <c r="P17"/>
  <c r="P22"/>
  <c r="P21"/>
  <c r="P26"/>
  <c r="P25"/>
  <c r="P30"/>
  <c r="P29"/>
  <c r="P34"/>
  <c r="P33"/>
  <c r="P38"/>
  <c r="P37"/>
  <c r="P6"/>
  <c r="P5"/>
  <c r="G28" i="3"/>
  <c r="G27"/>
  <c r="G32"/>
  <c r="G31"/>
  <c r="G36"/>
  <c r="G35"/>
  <c r="G21"/>
  <c r="P12" i="5"/>
  <c r="P11"/>
  <c r="P16"/>
  <c r="P15"/>
  <c r="P20"/>
  <c r="P19"/>
  <c r="P24"/>
  <c r="P23"/>
  <c r="P28"/>
  <c r="P27"/>
  <c r="P32"/>
  <c r="P31"/>
  <c r="P36"/>
  <c r="P35"/>
  <c r="P40"/>
  <c r="P39"/>
  <c r="G26" i="3"/>
  <c r="G25"/>
  <c r="G30"/>
  <c r="G29"/>
  <c r="G34"/>
  <c r="G33"/>
  <c r="E42"/>
  <c r="F42" s="1"/>
  <c r="G23"/>
  <c r="G15"/>
  <c r="G16"/>
  <c r="G13"/>
  <c r="G14"/>
  <c r="G17"/>
  <c r="G18"/>
  <c r="G19"/>
  <c r="G20"/>
</calcChain>
</file>

<file path=xl/sharedStrings.xml><?xml version="1.0" encoding="utf-8"?>
<sst xmlns="http://schemas.openxmlformats.org/spreadsheetml/2006/main" count="451" uniqueCount="169">
  <si>
    <t>KEY</t>
  </si>
  <si>
    <t>TURN 1</t>
  </si>
  <si>
    <t>TURN 2</t>
  </si>
  <si>
    <t>SPACER 3</t>
  </si>
  <si>
    <t>TURN3</t>
  </si>
  <si>
    <t>TURN4</t>
  </si>
  <si>
    <t>TURN5</t>
  </si>
  <si>
    <t>SPACER2</t>
  </si>
  <si>
    <t>TURN6</t>
  </si>
  <si>
    <t>TURN7</t>
  </si>
  <si>
    <t>TURN8</t>
  </si>
  <si>
    <t>TURN9</t>
  </si>
  <si>
    <t>TURN10</t>
  </si>
  <si>
    <t>TURN11</t>
  </si>
  <si>
    <t>TURN12</t>
  </si>
  <si>
    <t>TURN13</t>
  </si>
  <si>
    <t>SPACER1</t>
  </si>
  <si>
    <t>TURN14</t>
  </si>
  <si>
    <t>TURN15</t>
  </si>
  <si>
    <t>TURN16</t>
  </si>
  <si>
    <t>TURN17</t>
  </si>
  <si>
    <t>TURN18</t>
  </si>
  <si>
    <t>TURN19</t>
  </si>
  <si>
    <t>TURN20</t>
  </si>
  <si>
    <t>TURN21</t>
  </si>
  <si>
    <t>TURN22</t>
  </si>
  <si>
    <t>SADDLE</t>
  </si>
  <si>
    <t>TURN 3</t>
  </si>
  <si>
    <t>TURN 4</t>
  </si>
  <si>
    <t>TURN 5</t>
  </si>
  <si>
    <t>TURN 6</t>
  </si>
  <si>
    <t>TURN 7</t>
  </si>
  <si>
    <t>TURN 8</t>
  </si>
  <si>
    <t>TURN 9</t>
  </si>
  <si>
    <t>TURN 10</t>
  </si>
  <si>
    <t>TURN 11</t>
  </si>
  <si>
    <t>TURN 12</t>
  </si>
  <si>
    <t>TURN 13</t>
  </si>
  <si>
    <t>TURN 14</t>
  </si>
  <si>
    <t>TURN 15</t>
  </si>
  <si>
    <t>TURN 16</t>
  </si>
  <si>
    <t>TURN 17</t>
  </si>
  <si>
    <t>TURN 18</t>
  </si>
  <si>
    <t>TURN23</t>
  </si>
  <si>
    <t>TURN24</t>
  </si>
  <si>
    <t>TURN25</t>
  </si>
  <si>
    <t>TURN26</t>
  </si>
  <si>
    <t>TURN27</t>
  </si>
  <si>
    <t>TURN28</t>
  </si>
  <si>
    <t>TURN29</t>
  </si>
  <si>
    <t>TURN30</t>
  </si>
  <si>
    <t>TURN31</t>
  </si>
  <si>
    <t>TURN32</t>
  </si>
  <si>
    <t>TURN33</t>
  </si>
  <si>
    <t>TURN34</t>
  </si>
  <si>
    <t>OL</t>
  </si>
  <si>
    <t>TURN2</t>
  </si>
  <si>
    <t>design</t>
  </si>
  <si>
    <t>(ROXIE ref.)</t>
  </si>
  <si>
    <t>TURN1</t>
  </si>
  <si>
    <t>C3LI-6</t>
  </si>
  <si>
    <t>C3LI-5</t>
  </si>
  <si>
    <t>C3LI-4</t>
  </si>
  <si>
    <t>C3LI-3</t>
  </si>
  <si>
    <t>C3LI-2</t>
  </si>
  <si>
    <t>C3LI-1</t>
  </si>
  <si>
    <t>C3LI-S</t>
  </si>
  <si>
    <t>C3LI-K</t>
  </si>
  <si>
    <t>delta/turn</t>
  </si>
  <si>
    <t>0 = spacer</t>
  </si>
  <si>
    <t>C3RI-K</t>
  </si>
  <si>
    <t>C3RI-3</t>
  </si>
  <si>
    <t>C3RI-2</t>
  </si>
  <si>
    <t>C3RI-1</t>
  </si>
  <si>
    <t>C3LO-1</t>
  </si>
  <si>
    <t>C3LO-K</t>
  </si>
  <si>
    <t>C3LO-3</t>
  </si>
  <si>
    <t>C3LO-2</t>
  </si>
  <si>
    <t>C3LO-S</t>
  </si>
  <si>
    <t>C3RO-K</t>
  </si>
  <si>
    <t>C3RO-1</t>
  </si>
  <si>
    <t>C3RO-S</t>
  </si>
  <si>
    <t>C3RI-S</t>
  </si>
  <si>
    <t>COIL-IL_LE</t>
  </si>
  <si>
    <t>COIL IL RE</t>
  </si>
  <si>
    <t>COIL OL_LE</t>
  </si>
  <si>
    <t>erreur</t>
  </si>
  <si>
    <t>theorique</t>
  </si>
  <si>
    <t>mesuré</t>
  </si>
  <si>
    <t>cote d'encombrement du cable</t>
  </si>
  <si>
    <t>réel</t>
  </si>
  <si>
    <t>SPACER</t>
  </si>
  <si>
    <t>cumulé (positif : bobine trop courte , négatif: bobine trop longue)</t>
  </si>
  <si>
    <t>cumulé:</t>
  </si>
  <si>
    <t>COUCHE INTERNE - COTE CONNEXIONS (IL-LE / CS-CC)</t>
  </si>
  <si>
    <t>COUCHE INTERNE - COTE OPPOSE AUX CONNEXIONS (IL-RE / NCS-COC)</t>
  </si>
  <si>
    <t>COUCHE EXTERNE - COTE CONNEXIONS (IL-LE / CS-CC)</t>
  </si>
  <si>
    <t>COUCHE EXTERNE - COTE OPPOSE AUX CONNEXIONS (IL-RE / NCS-COC)</t>
  </si>
  <si>
    <t>Paramètres de bobinage:</t>
  </si>
  <si>
    <t xml:space="preserve">Version bobine: </t>
  </si>
  <si>
    <t>CERNv3</t>
  </si>
  <si>
    <t>CERNv8</t>
  </si>
  <si>
    <t>Version espaceurs:</t>
  </si>
  <si>
    <t>Calage des poles</t>
  </si>
  <si>
    <t>2 x 1.5 mm</t>
  </si>
  <si>
    <t>L tot poles</t>
  </si>
  <si>
    <t>c.f LHCMBHST00003 vA</t>
  </si>
  <si>
    <t>Ltot mandrin</t>
  </si>
  <si>
    <t>théorique</t>
  </si>
  <si>
    <t>Identifiant Bobine</t>
  </si>
  <si>
    <t>LHCMBHSP003___</t>
  </si>
  <si>
    <t>tension</t>
  </si>
  <si>
    <t>ep cable</t>
  </si>
  <si>
    <t>estimé(1)</t>
  </si>
  <si>
    <t>(1) estimé au départ en fonction de la position des keys pour un mandrin de 2082.8mm</t>
  </si>
  <si>
    <t>L bobine:</t>
  </si>
  <si>
    <t>Post-cure</t>
  </si>
  <si>
    <t>cumulé en cours</t>
  </si>
  <si>
    <t>post-cure</t>
  </si>
  <si>
    <t>Identifiant Cable</t>
  </si>
  <si>
    <t>Vérifications géométriques</t>
  </si>
  <si>
    <t>LHCMBHSP005___</t>
  </si>
  <si>
    <t>Position pôle CC/ext. mandrin</t>
  </si>
  <si>
    <t>Position pôle COC/ext. mandrin</t>
  </si>
  <si>
    <t>(estimé)</t>
  </si>
  <si>
    <r>
      <t>Distance clé &lt;-&gt; extrémité du mandrin (</t>
    </r>
    <r>
      <rPr>
        <b/>
        <sz val="9"/>
        <color rgb="FF006100"/>
        <rFont val="Calibri"/>
        <family val="2"/>
        <scheme val="minor"/>
      </rPr>
      <t>229.09 mm</t>
    </r>
    <r>
      <rPr>
        <sz val="9"/>
        <color rgb="FF006100"/>
        <rFont val="Calibri"/>
        <family val="2"/>
        <scheme val="minor"/>
      </rPr>
      <t>)</t>
    </r>
  </si>
  <si>
    <t>Commentaires opérateurs</t>
  </si>
  <si>
    <r>
      <t>Distance clé &lt;-&gt; extrémité du mandrin (</t>
    </r>
    <r>
      <rPr>
        <b/>
        <sz val="9"/>
        <color rgb="FF006100"/>
        <rFont val="Calibri"/>
        <family val="2"/>
        <scheme val="minor"/>
      </rPr>
      <t>283.1 mm</t>
    </r>
    <r>
      <rPr>
        <sz val="9"/>
        <color rgb="FF006100"/>
        <rFont val="Calibri"/>
        <family val="2"/>
        <scheme val="minor"/>
      </rPr>
      <t>)</t>
    </r>
  </si>
  <si>
    <r>
      <t>Distance clé &lt;-&gt; extrémité du mandrin (</t>
    </r>
    <r>
      <rPr>
        <b/>
        <sz val="9"/>
        <color rgb="FF006100"/>
        <rFont val="Calibri"/>
        <family val="2"/>
        <scheme val="minor"/>
      </rPr>
      <t>225.35 mm</t>
    </r>
    <r>
      <rPr>
        <sz val="9"/>
        <color rgb="FF006100"/>
        <rFont val="Calibri"/>
        <family val="2"/>
        <scheme val="minor"/>
      </rPr>
      <t>)</t>
    </r>
  </si>
  <si>
    <r>
      <t>Distance clé &lt;-&gt; extrémité du mandrin (</t>
    </r>
    <r>
      <rPr>
        <b/>
        <sz val="9"/>
        <color rgb="FF006100"/>
        <rFont val="Calibri"/>
        <family val="2"/>
        <scheme val="minor"/>
      </rPr>
      <t>294.87 mm</t>
    </r>
    <r>
      <rPr>
        <sz val="9"/>
        <color rgb="FF006100"/>
        <rFont val="Calibri"/>
        <family val="2"/>
        <scheme val="minor"/>
      </rPr>
      <t>)</t>
    </r>
  </si>
  <si>
    <t>a compléter</t>
  </si>
  <si>
    <t>no série à compléter</t>
  </si>
  <si>
    <t>Project</t>
  </si>
  <si>
    <t>DS 11T</t>
  </si>
  <si>
    <t>Coil number</t>
  </si>
  <si>
    <t>Cable identification</t>
  </si>
  <si>
    <t>Cable avec Keystone,mica plus core</t>
  </si>
  <si>
    <t>Operator</t>
  </si>
  <si>
    <t>Date</t>
  </si>
  <si>
    <t>11 T Dipole cable xxxxxx</t>
  </si>
  <si>
    <t>109 (RRP132/169)</t>
  </si>
  <si>
    <t>H15OC0162A</t>
  </si>
  <si>
    <t>Prise de la cote de longueur du pole 1571.25 mm au niveau du mandrin.</t>
  </si>
  <si>
    <t>13/08/2014</t>
  </si>
  <si>
    <t>Calage clef coté CC 0.3 au saut de couche et 0.5 mm opposé au saut de couche calage coté COC 0.5 mm des deux cotées.</t>
  </si>
  <si>
    <t>Réalisation de 30 Ten Stacs le 18/08/2014.</t>
  </si>
  <si>
    <t>Mise en place de la fibre S2 936 33 épaisseur 0.15 mm rouleau de 20 mm doublée uniquement à l'intérieure et racordée à l'extérieure sans overlap sur les Espaceurs.</t>
  </si>
  <si>
    <t xml:space="preserve">BINDER  </t>
  </si>
  <si>
    <t>Cumulé coté CC 1.23 en positif et coté COC 1.83 en positif.</t>
  </si>
  <si>
    <t>Teste électrique réalisé sur chaque espaceur lors de leur mise en place.</t>
  </si>
  <si>
    <t>OUTIL</t>
  </si>
  <si>
    <t>Cote de la bobine sans les SADDLES au niveau du mandrin 1806 67 mm avant curing.</t>
  </si>
  <si>
    <t>Pas de déformation du cable dans les tetes.</t>
  </si>
  <si>
    <t>Carlos Fernandes, Philippe Berard</t>
  </si>
  <si>
    <t>Pas de court circuit a la fin du bobinage</t>
  </si>
  <si>
    <t>Mise en place de la fibre autour des poles S2 936 33 épaisseur 0.15 mm rouleau de 16 mm colée avec recouvrement de 50 mm coté CC opposé au saut de couche.</t>
  </si>
  <si>
    <t>Cote de la bobine avec les SADDLES 1820.67 mm avant curing.</t>
  </si>
  <si>
    <t>Défaut sur cable coté CC à 550 mm du mandrin coté saut de couche sous le pooch.</t>
  </si>
  <si>
    <t>Jeux entre les poles 12002 et 12003  coté CC 1.5 mm.Jeux entre les poles 12003 et 12004  coté COC 1.16 mm</t>
  </si>
  <si>
    <t>Utilisation du binder uniquement sur le 1er tour, ensuite nous avons utilise uniquement l'outil, pas le twist</t>
  </si>
  <si>
    <t>fibre autour du 1er espaceur cote coc   S2 33  636   20 mm  epaisseur 0.15  doublee uniquement a l'interieur</t>
  </si>
  <si>
    <t>fibre atour du 1er espaceur cote cc   S2  33   636  16 mm  epaisseur 0.15, une seule bande coince derriere le cable du saut de couche</t>
  </si>
  <si>
    <t>les poles, l'outillage de bobinage et la fibre cote cc on été montes par PB</t>
  </si>
  <si>
    <t>pas de court circuit au demarage du bobinage</t>
  </si>
  <si>
    <t>les cotes des espaceurs et du cable a chaque virage sont prises avec la fibre</t>
  </si>
  <si>
    <t>prise de la cote totale du pole au niveau du mandrin 1563.91, prise sans la fibre</t>
  </si>
  <si>
    <t>Bobinage sans binder, uniquement avec l'outil</t>
  </si>
  <si>
    <t>pas de court circuit a la fin du bobinage</t>
  </si>
  <si>
    <t>Cote de longueur bobine apres curing OUTER 1499.16 mm.</t>
  </si>
</sst>
</file>

<file path=xl/styles.xml><?xml version="1.0" encoding="utf-8"?>
<styleSheet xmlns="http://schemas.openxmlformats.org/spreadsheetml/2006/main">
  <numFmts count="1">
    <numFmt numFmtId="164" formatCode="0.0"/>
  </numFmts>
  <fonts count="37">
    <font>
      <sz val="12"/>
      <color theme="1"/>
      <name val="Calibri"/>
      <family val="2"/>
      <scheme val="minor"/>
    </font>
    <font>
      <sz val="12"/>
      <color rgb="FF9C0006"/>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0"/>
      <color rgb="FF9C0006"/>
      <name val="Calibri"/>
      <family val="2"/>
      <scheme val="minor"/>
    </font>
    <font>
      <sz val="10"/>
      <color theme="1"/>
      <name val="Calibri"/>
      <family val="2"/>
      <scheme val="minor"/>
    </font>
    <font>
      <sz val="12"/>
      <color rgb="FF006100"/>
      <name val="Calibri"/>
      <family val="2"/>
      <scheme val="minor"/>
    </font>
    <font>
      <sz val="10"/>
      <color rgb="FF006100"/>
      <name val="Calibri"/>
      <family val="2"/>
      <scheme val="minor"/>
    </font>
    <font>
      <sz val="10"/>
      <color theme="1"/>
      <name val="Calibri"/>
      <family val="2"/>
      <scheme val="minor"/>
    </font>
    <font>
      <sz val="10"/>
      <color theme="0" tint="-0.499984740745262"/>
      <name val="Calibri"/>
      <family val="2"/>
      <scheme val="minor"/>
    </font>
    <font>
      <sz val="10"/>
      <name val="Calibri"/>
      <family val="2"/>
      <scheme val="minor"/>
    </font>
    <font>
      <i/>
      <sz val="10"/>
      <color theme="5"/>
      <name val="Calibri"/>
      <family val="2"/>
      <scheme val="minor"/>
    </font>
    <font>
      <sz val="9"/>
      <color rgb="FF006100"/>
      <name val="Calibri"/>
      <family val="2"/>
      <scheme val="minor"/>
    </font>
    <font>
      <sz val="8"/>
      <color rgb="FF006100"/>
      <name val="Calibri"/>
      <family val="2"/>
      <scheme val="minor"/>
    </font>
    <font>
      <sz val="10"/>
      <color rgb="FF006100"/>
      <name val="Calibri"/>
      <family val="2"/>
      <scheme val="minor"/>
    </font>
    <font>
      <b/>
      <sz val="10"/>
      <color theme="1"/>
      <name val="Calibri"/>
      <family val="2"/>
      <scheme val="minor"/>
    </font>
    <font>
      <b/>
      <i/>
      <sz val="10"/>
      <color rgb="FF006100"/>
      <name val="Calibri"/>
      <family val="2"/>
      <scheme val="minor"/>
    </font>
    <font>
      <sz val="12"/>
      <color theme="1"/>
      <name val="Calibri"/>
      <family val="2"/>
      <scheme val="minor"/>
    </font>
    <font>
      <b/>
      <sz val="12"/>
      <color theme="1"/>
      <name val="Calibri"/>
      <family val="2"/>
      <scheme val="minor"/>
    </font>
    <font>
      <b/>
      <sz val="10"/>
      <color rgb="FF006100"/>
      <name val="Calibri"/>
      <family val="2"/>
      <scheme val="minor"/>
    </font>
    <font>
      <b/>
      <sz val="14"/>
      <color rgb="FF006100"/>
      <name val="Calibri"/>
      <family val="2"/>
      <scheme val="minor"/>
    </font>
    <font>
      <b/>
      <sz val="14"/>
      <color rgb="FFFF0000"/>
      <name val="Calibri"/>
      <family val="2"/>
      <scheme val="minor"/>
    </font>
    <font>
      <b/>
      <sz val="10"/>
      <color rgb="FFFF0000"/>
      <name val="Calibri"/>
      <family val="2"/>
      <scheme val="minor"/>
    </font>
    <font>
      <b/>
      <sz val="10"/>
      <color rgb="FF9C0006"/>
      <name val="Calibri"/>
      <family val="2"/>
      <scheme val="minor"/>
    </font>
    <font>
      <sz val="12"/>
      <color rgb="FF3F3F76"/>
      <name val="Calibri"/>
      <family val="2"/>
      <scheme val="minor"/>
    </font>
    <font>
      <b/>
      <u/>
      <sz val="12"/>
      <color theme="1"/>
      <name val="Calibri"/>
      <family val="2"/>
      <scheme val="minor"/>
    </font>
    <font>
      <b/>
      <sz val="12"/>
      <color rgb="FF3F3F76"/>
      <name val="Calibri"/>
      <family val="2"/>
      <scheme val="minor"/>
    </font>
    <font>
      <b/>
      <sz val="9"/>
      <color rgb="FF006100"/>
      <name val="Calibri"/>
      <family val="2"/>
      <scheme val="minor"/>
    </font>
    <font>
      <i/>
      <sz val="8"/>
      <color theme="1"/>
      <name val="Calibri"/>
      <family val="2"/>
      <scheme val="minor"/>
    </font>
    <font>
      <b/>
      <u/>
      <sz val="10"/>
      <name val="Calibri"/>
      <family val="2"/>
      <scheme val="minor"/>
    </font>
    <font>
      <sz val="10"/>
      <color theme="1" tint="0.499984740745262"/>
      <name val="Calibri"/>
      <family val="2"/>
      <scheme val="minor"/>
    </font>
    <font>
      <b/>
      <sz val="16"/>
      <color theme="1"/>
      <name val="Calibri"/>
      <family val="2"/>
      <scheme val="minor"/>
    </font>
    <font>
      <sz val="10"/>
      <color rgb="FF002060"/>
      <name val="Calibri"/>
      <family val="2"/>
      <scheme val="minor"/>
    </font>
    <font>
      <sz val="10"/>
      <color rgb="FF7030A0"/>
      <name val="Calibri"/>
      <family val="2"/>
      <scheme val="minor"/>
    </font>
    <font>
      <sz val="10"/>
      <color rgb="FFFF0000"/>
      <name val="Calibri"/>
      <family val="2"/>
      <scheme val="minor"/>
    </font>
    <font>
      <sz val="10"/>
      <color rgb="FF9C0006"/>
      <name val="Calibri"/>
      <family val="2"/>
      <scheme val="minor"/>
    </font>
  </fonts>
  <fills count="9">
    <fill>
      <patternFill patternType="none"/>
    </fill>
    <fill>
      <patternFill patternType="gray125"/>
    </fill>
    <fill>
      <patternFill patternType="solid">
        <fgColor rgb="FFFFC7CE"/>
      </patternFill>
    </fill>
    <fill>
      <patternFill patternType="solid">
        <fgColor rgb="FFC6EFCE"/>
      </patternFill>
    </fill>
    <fill>
      <patternFill patternType="solid">
        <fgColor rgb="FFFFFFCC"/>
        <bgColor indexed="64"/>
      </patternFill>
    </fill>
    <fill>
      <patternFill patternType="solid">
        <fgColor theme="5" tint="0.79998168889431442"/>
        <bgColor indexed="64"/>
      </patternFill>
    </fill>
    <fill>
      <patternFill patternType="solid">
        <fgColor rgb="FFFFFFCC"/>
      </patternFill>
    </fill>
    <fill>
      <patternFill patternType="solid">
        <fgColor theme="0"/>
        <bgColor indexed="64"/>
      </patternFill>
    </fill>
    <fill>
      <patternFill patternType="solid">
        <fgColor rgb="FFFFCC99"/>
      </patternFill>
    </fill>
  </fills>
  <borders count="39">
    <border>
      <left/>
      <right/>
      <top/>
      <bottom/>
      <diagonal/>
    </border>
    <border>
      <left/>
      <right/>
      <top/>
      <bottom style="hair">
        <color auto="1"/>
      </bottom>
      <diagonal/>
    </border>
    <border>
      <left/>
      <right/>
      <top style="hair">
        <color auto="1"/>
      </top>
      <bottom style="hair">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hair">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right/>
      <top style="medium">
        <color auto="1"/>
      </top>
      <bottom/>
      <diagonal/>
    </border>
    <border>
      <left style="medium">
        <color auto="1"/>
      </left>
      <right style="medium">
        <color auto="1"/>
      </right>
      <top/>
      <bottom style="hair">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style="thin">
        <color rgb="FF7F7F7F"/>
      </left>
      <right style="thin">
        <color rgb="FF7F7F7F"/>
      </right>
      <top style="thin">
        <color rgb="FF7F7F7F"/>
      </top>
      <bottom style="thin">
        <color rgb="FF7F7F7F"/>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right style="medium">
        <color auto="1"/>
      </right>
      <top style="hair">
        <color auto="1"/>
      </top>
      <bottom style="medium">
        <color auto="1"/>
      </bottom>
      <diagonal/>
    </border>
    <border>
      <left style="medium">
        <color auto="1"/>
      </left>
      <right/>
      <top style="medium">
        <color auto="1"/>
      </top>
      <bottom style="medium">
        <color auto="1"/>
      </bottom>
      <diagonal/>
    </border>
    <border>
      <left/>
      <right/>
      <top style="medium">
        <color indexed="64"/>
      </top>
      <bottom style="medium">
        <color indexed="64"/>
      </bottom>
      <diagonal/>
    </border>
  </borders>
  <cellStyleXfs count="259">
    <xf numFmtId="0" fontId="0" fillId="0" borderId="0"/>
    <xf numFmtId="0" fontId="1"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3"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8" fillId="6" borderId="27" applyNumberFormat="0" applyFont="0" applyAlignment="0" applyProtection="0"/>
    <xf numFmtId="0" fontId="25" fillId="8" borderId="33" applyNumberFormat="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5">
    <xf numFmtId="0" fontId="0" fillId="0" borderId="0" xfId="0"/>
    <xf numFmtId="0" fontId="6" fillId="0" borderId="0" xfId="0" applyFont="1" applyFill="1"/>
    <xf numFmtId="0" fontId="8" fillId="0" borderId="0" xfId="16" applyFont="1" applyFill="1" applyBorder="1"/>
    <xf numFmtId="0" fontId="7" fillId="0" borderId="0" xfId="16" applyFill="1" applyBorder="1"/>
    <xf numFmtId="0" fontId="5" fillId="0" borderId="0" xfId="1" applyFont="1" applyFill="1" applyBorder="1"/>
    <xf numFmtId="0" fontId="7" fillId="3" borderId="3" xfId="16" applyBorder="1"/>
    <xf numFmtId="0" fontId="7" fillId="3" borderId="4" xfId="16" applyBorder="1"/>
    <xf numFmtId="0" fontId="7" fillId="3" borderId="5" xfId="16" applyBorder="1"/>
    <xf numFmtId="0" fontId="7" fillId="3" borderId="0" xfId="16" applyBorder="1"/>
    <xf numFmtId="0" fontId="7" fillId="3" borderId="7" xfId="16" applyBorder="1"/>
    <xf numFmtId="0" fontId="6" fillId="0" borderId="0" xfId="0" applyFont="1" applyFill="1" applyBorder="1"/>
    <xf numFmtId="0" fontId="8" fillId="0" borderId="11" xfId="16" applyFont="1" applyFill="1" applyBorder="1" applyAlignment="1">
      <alignment horizontal="right"/>
    </xf>
    <xf numFmtId="0" fontId="7" fillId="3" borderId="13" xfId="16" applyBorder="1" applyAlignment="1">
      <alignment horizontal="center"/>
    </xf>
    <xf numFmtId="0" fontId="7" fillId="3" borderId="14" xfId="16" applyBorder="1" applyAlignment="1">
      <alignment horizontal="center"/>
    </xf>
    <xf numFmtId="0" fontId="7" fillId="3" borderId="12" xfId="16" applyBorder="1" applyAlignment="1">
      <alignment horizontal="center"/>
    </xf>
    <xf numFmtId="0" fontId="7" fillId="3" borderId="6" xfId="16" applyBorder="1"/>
    <xf numFmtId="0" fontId="7" fillId="3" borderId="6" xfId="16" applyBorder="1" applyAlignment="1">
      <alignment horizontal="left"/>
    </xf>
    <xf numFmtId="0" fontId="7" fillId="3" borderId="8" xfId="16" applyBorder="1"/>
    <xf numFmtId="0" fontId="7" fillId="3" borderId="9" xfId="16" applyBorder="1"/>
    <xf numFmtId="0" fontId="7" fillId="3" borderId="10" xfId="16" applyBorder="1"/>
    <xf numFmtId="0" fontId="8" fillId="0" borderId="0" xfId="16" applyFont="1" applyFill="1" applyBorder="1" applyAlignment="1">
      <alignment horizontal="center"/>
    </xf>
    <xf numFmtId="0" fontId="11" fillId="0" borderId="1" xfId="16" applyFont="1" applyFill="1" applyBorder="1" applyAlignment="1">
      <alignment horizontal="left"/>
    </xf>
    <xf numFmtId="0" fontId="11" fillId="0" borderId="2" xfId="16" applyFont="1" applyFill="1" applyBorder="1" applyAlignment="1">
      <alignment horizontal="left"/>
    </xf>
    <xf numFmtId="0" fontId="11" fillId="0" borderId="2" xfId="16" applyFont="1" applyFill="1" applyBorder="1"/>
    <xf numFmtId="0" fontId="10" fillId="0" borderId="0" xfId="16" applyFont="1" applyFill="1" applyBorder="1"/>
    <xf numFmtId="0" fontId="11" fillId="4" borderId="16" xfId="0" applyFont="1" applyFill="1" applyBorder="1" applyAlignment="1">
      <alignment horizontal="center" vertical="center"/>
    </xf>
    <xf numFmtId="0" fontId="6" fillId="0" borderId="18" xfId="0" applyFont="1" applyFill="1" applyBorder="1"/>
    <xf numFmtId="0" fontId="9" fillId="0" borderId="0" xfId="0" applyFont="1" applyFill="1"/>
    <xf numFmtId="0" fontId="11" fillId="4" borderId="19" xfId="16" applyFont="1" applyFill="1" applyBorder="1" applyAlignment="1">
      <alignment horizontal="center" vertical="center"/>
    </xf>
    <xf numFmtId="0" fontId="8" fillId="0" borderId="22" xfId="16" applyFont="1" applyFill="1" applyBorder="1"/>
    <xf numFmtId="0" fontId="9" fillId="0" borderId="0" xfId="0" applyFont="1" applyFill="1" applyBorder="1"/>
    <xf numFmtId="0" fontId="12" fillId="5" borderId="2" xfId="16" applyFont="1" applyFill="1" applyBorder="1" applyAlignment="1">
      <alignment horizontal="left"/>
    </xf>
    <xf numFmtId="0" fontId="5" fillId="5" borderId="2" xfId="1" applyFont="1" applyFill="1" applyBorder="1" applyAlignment="1">
      <alignment horizontal="right"/>
    </xf>
    <xf numFmtId="0" fontId="8" fillId="0" borderId="22" xfId="16" applyFont="1" applyFill="1" applyBorder="1" applyAlignment="1">
      <alignment horizontal="right"/>
    </xf>
    <xf numFmtId="0" fontId="17" fillId="0" borderId="0" xfId="16" applyFont="1" applyFill="1" applyBorder="1"/>
    <xf numFmtId="0" fontId="10" fillId="0" borderId="24" xfId="16" applyFont="1" applyFill="1" applyBorder="1"/>
    <xf numFmtId="0" fontId="15" fillId="0" borderId="0" xfId="16" applyFont="1" applyFill="1" applyBorder="1" applyAlignment="1">
      <alignment horizontal="center" vertical="center"/>
    </xf>
    <xf numFmtId="0" fontId="0" fillId="0" borderId="0" xfId="0" applyAlignment="1">
      <alignment horizontal="center" vertical="center"/>
    </xf>
    <xf numFmtId="0" fontId="6" fillId="4" borderId="15" xfId="0" applyFont="1" applyFill="1" applyBorder="1"/>
    <xf numFmtId="0" fontId="6" fillId="4" borderId="16" xfId="0" applyFont="1" applyFill="1" applyBorder="1"/>
    <xf numFmtId="0" fontId="11" fillId="0" borderId="2" xfId="1" applyFont="1" applyFill="1" applyBorder="1" applyAlignment="1">
      <alignment horizontal="left"/>
    </xf>
    <xf numFmtId="0" fontId="11" fillId="0" borderId="2" xfId="1" applyFont="1" applyFill="1" applyBorder="1"/>
    <xf numFmtId="0" fontId="8" fillId="0" borderId="20" xfId="16" applyFont="1" applyFill="1" applyBorder="1"/>
    <xf numFmtId="0" fontId="6" fillId="0" borderId="21" xfId="0" applyFont="1" applyFill="1" applyBorder="1"/>
    <xf numFmtId="0" fontId="9" fillId="0" borderId="20" xfId="0" applyFont="1" applyFill="1" applyBorder="1"/>
    <xf numFmtId="0" fontId="9" fillId="0" borderId="22" xfId="0" applyFont="1" applyFill="1" applyBorder="1"/>
    <xf numFmtId="0" fontId="9" fillId="0" borderId="23" xfId="0" applyFont="1" applyFill="1" applyBorder="1"/>
    <xf numFmtId="0" fontId="6" fillId="0" borderId="0" xfId="0" applyFont="1" applyFill="1" applyBorder="1" applyAlignment="1">
      <alignment horizontal="center"/>
    </xf>
    <xf numFmtId="0" fontId="6" fillId="0" borderId="22" xfId="0" applyFont="1" applyFill="1" applyBorder="1"/>
    <xf numFmtId="0" fontId="6" fillId="0" borderId="23" xfId="0" applyFont="1" applyFill="1" applyBorder="1"/>
    <xf numFmtId="0" fontId="6" fillId="0" borderId="24" xfId="0" applyFont="1" applyFill="1" applyBorder="1"/>
    <xf numFmtId="0" fontId="16" fillId="0" borderId="24" xfId="0" applyFont="1" applyFill="1" applyBorder="1" applyAlignment="1">
      <alignment horizontal="right"/>
    </xf>
    <xf numFmtId="0" fontId="16" fillId="0" borderId="25" xfId="0" applyFont="1" applyFill="1" applyBorder="1" applyAlignment="1">
      <alignment horizontal="center"/>
    </xf>
    <xf numFmtId="0" fontId="16" fillId="0" borderId="25" xfId="0" applyFont="1" applyFill="1" applyBorder="1" applyAlignment="1">
      <alignment horizontal="right"/>
    </xf>
    <xf numFmtId="0" fontId="6" fillId="5" borderId="22" xfId="0" applyFont="1" applyFill="1" applyBorder="1"/>
    <xf numFmtId="0" fontId="6" fillId="5" borderId="0" xfId="0" applyFont="1" applyFill="1" applyBorder="1"/>
    <xf numFmtId="0" fontId="6" fillId="5" borderId="23" xfId="0" applyFont="1" applyFill="1" applyBorder="1"/>
    <xf numFmtId="0" fontId="6" fillId="5" borderId="24" xfId="0" applyFont="1" applyFill="1" applyBorder="1"/>
    <xf numFmtId="0" fontId="0" fillId="6" borderId="27" xfId="169" applyFont="1"/>
    <xf numFmtId="0" fontId="19" fillId="6" borderId="27" xfId="169" applyFont="1"/>
    <xf numFmtId="0" fontId="15" fillId="0" borderId="0" xfId="16" applyFont="1" applyFill="1" applyBorder="1" applyAlignment="1">
      <alignment horizontal="center" vertical="center"/>
    </xf>
    <xf numFmtId="0" fontId="10" fillId="0" borderId="26" xfId="16" applyFont="1" applyFill="1" applyBorder="1"/>
    <xf numFmtId="0" fontId="10" fillId="0" borderId="31" xfId="16" applyFont="1" applyFill="1" applyBorder="1"/>
    <xf numFmtId="0" fontId="10" fillId="0" borderId="29" xfId="16" applyFont="1" applyFill="1" applyBorder="1"/>
    <xf numFmtId="0" fontId="10" fillId="0" borderId="30" xfId="16" applyFont="1" applyFill="1" applyBorder="1"/>
    <xf numFmtId="0" fontId="21" fillId="0" borderId="0" xfId="16" applyFont="1" applyFill="1" applyBorder="1" applyAlignment="1">
      <alignment vertical="center"/>
    </xf>
    <xf numFmtId="0" fontId="0" fillId="0" borderId="0" xfId="0" applyAlignment="1">
      <alignment vertical="center"/>
    </xf>
    <xf numFmtId="0" fontId="22" fillId="4" borderId="28" xfId="0" applyFont="1" applyFill="1" applyBorder="1" applyAlignment="1">
      <alignment horizontal="center" vertical="center"/>
    </xf>
    <xf numFmtId="0" fontId="23" fillId="0" borderId="0" xfId="16" applyFont="1" applyFill="1" applyBorder="1"/>
    <xf numFmtId="0" fontId="6" fillId="7" borderId="23" xfId="0" applyFont="1" applyFill="1" applyBorder="1"/>
    <xf numFmtId="0" fontId="20" fillId="0" borderId="0" xfId="16" applyFont="1" applyFill="1" applyBorder="1" applyAlignment="1">
      <alignment horizontal="center"/>
    </xf>
    <xf numFmtId="0" fontId="24" fillId="0" borderId="0" xfId="1" applyFont="1" applyFill="1" applyBorder="1" applyAlignment="1">
      <alignment horizontal="center"/>
    </xf>
    <xf numFmtId="0" fontId="19" fillId="0" borderId="0" xfId="0" applyFont="1"/>
    <xf numFmtId="0" fontId="7" fillId="3" borderId="3" xfId="16" applyBorder="1" applyAlignment="1">
      <alignment horizontal="center"/>
    </xf>
    <xf numFmtId="0" fontId="7" fillId="3" borderId="6" xfId="16" applyBorder="1" applyAlignment="1">
      <alignment horizontal="center"/>
    </xf>
    <xf numFmtId="0" fontId="7" fillId="3" borderId="8" xfId="16" applyBorder="1" applyAlignment="1">
      <alignment horizontal="center"/>
    </xf>
    <xf numFmtId="0" fontId="11" fillId="4" borderId="34" xfId="16" applyFont="1" applyFill="1" applyBorder="1" applyAlignment="1">
      <alignment horizontal="center" vertical="center"/>
    </xf>
    <xf numFmtId="0" fontId="11" fillId="4" borderId="35" xfId="0" applyFont="1" applyFill="1" applyBorder="1" applyAlignment="1">
      <alignment horizontal="center" vertical="center"/>
    </xf>
    <xf numFmtId="0" fontId="14" fillId="0" borderId="22" xfId="16" applyFont="1" applyFill="1" applyBorder="1" applyAlignment="1">
      <alignment horizontal="right" wrapText="1"/>
    </xf>
    <xf numFmtId="0" fontId="16" fillId="0" borderId="0" xfId="0" applyFont="1" applyFill="1" applyBorder="1" applyAlignment="1">
      <alignment horizontal="center"/>
    </xf>
    <xf numFmtId="0" fontId="0" fillId="0" borderId="0" xfId="0" applyFill="1" applyAlignment="1">
      <alignment horizontal="center" vertical="center"/>
    </xf>
    <xf numFmtId="0" fontId="20" fillId="0" borderId="26" xfId="16" applyFont="1" applyFill="1" applyBorder="1" applyAlignment="1">
      <alignment horizontal="center"/>
    </xf>
    <xf numFmtId="0" fontId="8" fillId="0" borderId="24" xfId="16" applyFont="1" applyFill="1" applyBorder="1"/>
    <xf numFmtId="0" fontId="26" fillId="6" borderId="0" xfId="169" applyFont="1" applyBorder="1"/>
    <xf numFmtId="0" fontId="25" fillId="8" borderId="33" xfId="170" quotePrefix="1" applyAlignment="1">
      <alignment horizontal="center"/>
    </xf>
    <xf numFmtId="0" fontId="27" fillId="8" borderId="33" xfId="170" applyFont="1" applyAlignment="1">
      <alignment horizontal="center"/>
    </xf>
    <xf numFmtId="0" fontId="6" fillId="0" borderId="18" xfId="0" applyFont="1" applyFill="1" applyBorder="1" applyAlignment="1">
      <alignment horizontal="center"/>
    </xf>
    <xf numFmtId="164" fontId="8" fillId="0" borderId="26" xfId="16" applyNumberFormat="1" applyFont="1" applyFill="1" applyBorder="1" applyAlignment="1">
      <alignment horizontal="center"/>
    </xf>
    <xf numFmtId="164" fontId="6" fillId="0" borderId="26" xfId="0" applyNumberFormat="1" applyFont="1" applyFill="1" applyBorder="1" applyAlignment="1">
      <alignment horizontal="center"/>
    </xf>
    <xf numFmtId="0" fontId="20" fillId="0" borderId="18" xfId="16" applyFont="1" applyFill="1" applyBorder="1" applyAlignment="1">
      <alignment horizontal="center"/>
    </xf>
    <xf numFmtId="0" fontId="24" fillId="0" borderId="21" xfId="1" applyFont="1" applyFill="1" applyBorder="1" applyAlignment="1">
      <alignment horizontal="center"/>
    </xf>
    <xf numFmtId="164" fontId="24" fillId="0" borderId="25" xfId="1" applyNumberFormat="1" applyFont="1" applyFill="1" applyBorder="1" applyAlignment="1">
      <alignment horizontal="center"/>
    </xf>
    <xf numFmtId="0" fontId="24" fillId="0" borderId="29" xfId="1" applyFont="1" applyFill="1" applyBorder="1" applyAlignment="1">
      <alignment horizontal="center"/>
    </xf>
    <xf numFmtId="164" fontId="24" fillId="0" borderId="31" xfId="1" applyNumberFormat="1" applyFont="1" applyFill="1" applyBorder="1" applyAlignment="1">
      <alignment horizontal="center"/>
    </xf>
    <xf numFmtId="0" fontId="5" fillId="5" borderId="37" xfId="1" applyFont="1" applyFill="1" applyBorder="1" applyAlignment="1">
      <alignment horizontal="center"/>
    </xf>
    <xf numFmtId="0" fontId="5" fillId="5" borderId="32" xfId="1" applyFont="1" applyFill="1" applyBorder="1" applyAlignment="1">
      <alignment horizontal="center"/>
    </xf>
    <xf numFmtId="0" fontId="29" fillId="0" borderId="0" xfId="0" applyFont="1" applyFill="1"/>
    <xf numFmtId="0" fontId="14" fillId="0" borderId="28" xfId="16" applyFont="1" applyFill="1" applyBorder="1" applyAlignment="1">
      <alignment horizontal="right" wrapText="1"/>
    </xf>
    <xf numFmtId="0" fontId="11" fillId="5" borderId="16" xfId="0" applyFont="1" applyFill="1" applyBorder="1" applyAlignment="1">
      <alignment horizontal="center" vertical="center"/>
    </xf>
    <xf numFmtId="0" fontId="11" fillId="5" borderId="17" xfId="0" applyFont="1" applyFill="1" applyBorder="1" applyAlignment="1">
      <alignment horizontal="center" vertical="center"/>
    </xf>
    <xf numFmtId="0" fontId="11" fillId="5" borderId="35" xfId="0" applyFont="1" applyFill="1" applyBorder="1" applyAlignment="1">
      <alignment horizontal="center" vertical="center"/>
    </xf>
    <xf numFmtId="0" fontId="11" fillId="5" borderId="36" xfId="0" applyFont="1" applyFill="1" applyBorder="1" applyAlignment="1">
      <alignment horizontal="center" vertical="center"/>
    </xf>
    <xf numFmtId="0" fontId="6" fillId="5" borderId="16" xfId="0" applyFont="1" applyFill="1" applyBorder="1"/>
    <xf numFmtId="0" fontId="6" fillId="5" borderId="17" xfId="0" applyFont="1" applyFill="1" applyBorder="1"/>
    <xf numFmtId="0" fontId="6" fillId="0" borderId="28" xfId="0" applyFont="1" applyFill="1" applyBorder="1"/>
    <xf numFmtId="0" fontId="6" fillId="0" borderId="32" xfId="0" applyFont="1" applyFill="1" applyBorder="1"/>
    <xf numFmtId="0" fontId="11" fillId="4" borderId="0" xfId="0" applyFont="1" applyFill="1" applyBorder="1" applyAlignment="1">
      <alignment horizontal="left" vertical="center"/>
    </xf>
    <xf numFmtId="0" fontId="30" fillId="4" borderId="3" xfId="0" applyFont="1" applyFill="1" applyBorder="1" applyAlignment="1">
      <alignment horizontal="left" vertical="center"/>
    </xf>
    <xf numFmtId="0" fontId="11" fillId="4" borderId="4" xfId="0" applyFont="1" applyFill="1" applyBorder="1" applyAlignment="1">
      <alignment horizontal="left" vertical="center"/>
    </xf>
    <xf numFmtId="0" fontId="11" fillId="4" borderId="5" xfId="0" applyFont="1" applyFill="1" applyBorder="1" applyAlignment="1">
      <alignment horizontal="left" vertical="center"/>
    </xf>
    <xf numFmtId="0" fontId="11" fillId="4" borderId="6" xfId="0" applyFont="1" applyFill="1" applyBorder="1" applyAlignment="1">
      <alignment horizontal="left" vertical="center"/>
    </xf>
    <xf numFmtId="0" fontId="11" fillId="4" borderId="7" xfId="0" applyFont="1" applyFill="1" applyBorder="1" applyAlignment="1">
      <alignment horizontal="left" vertical="center"/>
    </xf>
    <xf numFmtId="0" fontId="11" fillId="4" borderId="8" xfId="0" applyFont="1" applyFill="1" applyBorder="1" applyAlignment="1">
      <alignment horizontal="left" vertical="center"/>
    </xf>
    <xf numFmtId="0" fontId="11" fillId="4" borderId="9" xfId="0" applyFont="1" applyFill="1" applyBorder="1" applyAlignment="1">
      <alignment horizontal="left" vertical="center"/>
    </xf>
    <xf numFmtId="0" fontId="11" fillId="4" borderId="10" xfId="0" applyFont="1" applyFill="1" applyBorder="1" applyAlignment="1">
      <alignment horizontal="left" vertical="center"/>
    </xf>
    <xf numFmtId="0" fontId="31" fillId="0" borderId="20" xfId="0" applyFont="1" applyFill="1" applyBorder="1"/>
    <xf numFmtId="0" fontId="31" fillId="0" borderId="18" xfId="0" applyFont="1" applyFill="1" applyBorder="1"/>
    <xf numFmtId="0" fontId="31" fillId="0" borderId="21" xfId="0" applyFont="1" applyFill="1" applyBorder="1"/>
    <xf numFmtId="0" fontId="31" fillId="0" borderId="22" xfId="0" applyFont="1" applyFill="1" applyBorder="1" applyAlignment="1">
      <alignment horizontal="center"/>
    </xf>
    <xf numFmtId="0" fontId="31" fillId="0" borderId="0" xfId="0" applyFont="1" applyFill="1" applyBorder="1" applyAlignment="1">
      <alignment horizontal="center"/>
    </xf>
    <xf numFmtId="0" fontId="31" fillId="0" borderId="23" xfId="0" applyFont="1" applyFill="1" applyBorder="1" applyAlignment="1">
      <alignment horizontal="center"/>
    </xf>
    <xf numFmtId="0" fontId="31" fillId="5" borderId="22" xfId="0" applyFont="1" applyFill="1" applyBorder="1" applyAlignment="1">
      <alignment horizontal="center"/>
    </xf>
    <xf numFmtId="0" fontId="31" fillId="5" borderId="0" xfId="0" applyFont="1" applyFill="1" applyBorder="1" applyAlignment="1">
      <alignment horizontal="center"/>
    </xf>
    <xf numFmtId="0" fontId="31" fillId="5" borderId="23" xfId="0" applyFont="1" applyFill="1" applyBorder="1" applyAlignment="1">
      <alignment horizontal="center"/>
    </xf>
    <xf numFmtId="0" fontId="31" fillId="5" borderId="24" xfId="0" applyFont="1" applyFill="1" applyBorder="1" applyAlignment="1">
      <alignment horizontal="center"/>
    </xf>
    <xf numFmtId="0" fontId="31" fillId="0" borderId="22" xfId="0" applyFont="1" applyFill="1" applyBorder="1"/>
    <xf numFmtId="0" fontId="31" fillId="0" borderId="0" xfId="0" applyFont="1" applyFill="1" applyBorder="1"/>
    <xf numFmtId="0" fontId="31" fillId="0" borderId="23" xfId="0" applyFont="1" applyFill="1" applyBorder="1"/>
    <xf numFmtId="0" fontId="31" fillId="0" borderId="24" xfId="0" applyFont="1" applyFill="1" applyBorder="1"/>
    <xf numFmtId="0" fontId="11" fillId="4" borderId="17" xfId="0" applyFont="1" applyFill="1" applyBorder="1" applyAlignment="1">
      <alignment horizontal="center" vertical="center"/>
    </xf>
    <xf numFmtId="0" fontId="11" fillId="0" borderId="23" xfId="0" applyFont="1" applyFill="1" applyBorder="1"/>
    <xf numFmtId="0" fontId="27" fillId="6" borderId="27" xfId="169" applyFont="1" applyAlignment="1">
      <alignment horizontal="center"/>
    </xf>
    <xf numFmtId="0" fontId="6" fillId="0" borderId="0" xfId="0" applyFont="1" applyFill="1" applyBorder="1" applyAlignment="1">
      <alignment horizontal="center"/>
    </xf>
    <xf numFmtId="0" fontId="34" fillId="0" borderId="0" xfId="0" applyFont="1" applyFill="1" applyBorder="1"/>
    <xf numFmtId="0" fontId="33" fillId="0" borderId="0" xfId="0" applyFont="1" applyFill="1"/>
    <xf numFmtId="0" fontId="35" fillId="0" borderId="0" xfId="1" applyFont="1" applyFill="1" applyBorder="1"/>
    <xf numFmtId="0" fontId="36" fillId="0" borderId="0" xfId="1" applyFont="1" applyFill="1" applyBorder="1"/>
    <xf numFmtId="0" fontId="13" fillId="0" borderId="20" xfId="16" applyFont="1" applyFill="1" applyBorder="1" applyAlignment="1">
      <alignment wrapText="1"/>
    </xf>
    <xf numFmtId="0" fontId="0" fillId="0" borderId="21" xfId="0" applyBorder="1" applyAlignment="1"/>
    <xf numFmtId="0" fontId="0" fillId="0" borderId="24" xfId="0" applyBorder="1" applyAlignment="1"/>
    <xf numFmtId="0" fontId="0" fillId="0" borderId="25" xfId="0" applyBorder="1" applyAlignment="1"/>
    <xf numFmtId="0" fontId="21" fillId="0" borderId="0" xfId="16" applyFont="1" applyFill="1" applyBorder="1" applyAlignment="1">
      <alignment horizontal="center" vertical="center"/>
    </xf>
    <xf numFmtId="0" fontId="0" fillId="0" borderId="0" xfId="0" applyAlignment="1">
      <alignment horizontal="center" vertical="center"/>
    </xf>
    <xf numFmtId="0" fontId="6" fillId="0" borderId="20" xfId="0" applyFont="1" applyFill="1" applyBorder="1" applyAlignment="1">
      <alignment horizontal="center"/>
    </xf>
    <xf numFmtId="0" fontId="6" fillId="0" borderId="18" xfId="0" applyFont="1" applyFill="1" applyBorder="1" applyAlignment="1">
      <alignment horizontal="center"/>
    </xf>
    <xf numFmtId="0" fontId="6" fillId="0" borderId="21" xfId="0" applyFont="1" applyFill="1" applyBorder="1" applyAlignment="1">
      <alignment horizontal="center"/>
    </xf>
    <xf numFmtId="0" fontId="9" fillId="0" borderId="20" xfId="0" applyFont="1" applyFill="1" applyBorder="1" applyAlignment="1">
      <alignment horizontal="center"/>
    </xf>
    <xf numFmtId="0" fontId="32" fillId="0" borderId="0" xfId="0" applyFont="1" applyFill="1" applyAlignment="1">
      <alignment horizontal="center"/>
    </xf>
    <xf numFmtId="0" fontId="6" fillId="0" borderId="0" xfId="0" applyFont="1" applyFill="1" applyAlignment="1">
      <alignment horizontal="center"/>
    </xf>
    <xf numFmtId="0" fontId="6" fillId="0" borderId="37" xfId="0" applyFont="1" applyFill="1" applyBorder="1" applyAlignment="1">
      <alignment horizontal="center"/>
    </xf>
    <xf numFmtId="0" fontId="6" fillId="0" borderId="38" xfId="0" applyFont="1" applyFill="1" applyBorder="1" applyAlignment="1">
      <alignment horizontal="center"/>
    </xf>
    <xf numFmtId="0" fontId="6" fillId="0" borderId="32" xfId="0" applyFont="1" applyFill="1" applyBorder="1" applyAlignment="1">
      <alignment horizontal="center"/>
    </xf>
    <xf numFmtId="0" fontId="9" fillId="0" borderId="37" xfId="0" applyFont="1" applyFill="1" applyBorder="1" applyAlignment="1">
      <alignment horizontal="center"/>
    </xf>
    <xf numFmtId="0" fontId="6" fillId="0" borderId="22" xfId="0" applyFont="1" applyFill="1" applyBorder="1" applyAlignment="1">
      <alignment horizontal="center"/>
    </xf>
    <xf numFmtId="0" fontId="6" fillId="0" borderId="0" xfId="0" applyFont="1" applyFill="1" applyBorder="1" applyAlignment="1">
      <alignment horizontal="center"/>
    </xf>
    <xf numFmtId="0" fontId="6" fillId="0" borderId="23" xfId="0" applyFont="1" applyFill="1" applyBorder="1" applyAlignment="1">
      <alignment horizontal="center"/>
    </xf>
    <xf numFmtId="0" fontId="9" fillId="0" borderId="22" xfId="0" applyFont="1" applyFill="1" applyBorder="1" applyAlignment="1">
      <alignment horizontal="center"/>
    </xf>
    <xf numFmtId="0" fontId="6" fillId="0" borderId="24" xfId="0" applyFont="1" applyFill="1" applyBorder="1" applyAlignment="1">
      <alignment horizontal="center"/>
    </xf>
    <xf numFmtId="0" fontId="6" fillId="0" borderId="26" xfId="0" applyFont="1" applyFill="1" applyBorder="1" applyAlignment="1">
      <alignment horizontal="center"/>
    </xf>
    <xf numFmtId="0" fontId="6" fillId="0" borderId="25" xfId="0" applyFont="1" applyFill="1" applyBorder="1" applyAlignment="1">
      <alignment horizontal="center"/>
    </xf>
    <xf numFmtId="14" fontId="6" fillId="0" borderId="24" xfId="0" applyNumberFormat="1" applyFont="1" applyFill="1" applyBorder="1" applyAlignment="1">
      <alignment horizontal="center"/>
    </xf>
    <xf numFmtId="0" fontId="0" fillId="0" borderId="22" xfId="0" applyBorder="1" applyAlignment="1"/>
    <xf numFmtId="0" fontId="0" fillId="0" borderId="23" xfId="0" applyBorder="1" applyAlignment="1"/>
    <xf numFmtId="0" fontId="21" fillId="0" borderId="0" xfId="16" applyFont="1" applyFill="1" applyBorder="1" applyAlignment="1">
      <alignment horizontal="left" vertical="center"/>
    </xf>
    <xf numFmtId="0" fontId="0" fillId="0" borderId="0" xfId="0" applyAlignment="1">
      <alignment horizontal="left" vertical="center"/>
    </xf>
  </cellXfs>
  <cellStyles count="259">
    <cellStyle name="Bad" xfId="1" builtinId="2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Good" xfId="16"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Input" xfId="170" builtinId="20"/>
    <cellStyle name="Normal" xfId="0" builtinId="0"/>
    <cellStyle name="Note" xfId="169" builtinId="10"/>
  </cellStyles>
  <dxfs count="0"/>
  <tableStyles count="0" defaultTableStyle="TableStyleMedium9" defaultPivotStyle="PivotStyleMedium4"/>
  <colors>
    <mruColors>
      <color rgb="FFFFCCFF"/>
      <color rgb="FFFFFFCC"/>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Inner Layer - Lead</a:t>
            </a:r>
            <a:r>
              <a:rPr lang="en-US" baseline="0"/>
              <a:t> End</a:t>
            </a:r>
            <a:endParaRPr lang="en-US"/>
          </a:p>
        </c:rich>
      </c:tx>
      <c:layout>
        <c:manualLayout>
          <c:xMode val="edge"/>
          <c:yMode val="edge"/>
          <c:x val="0.33513042777547536"/>
          <c:y val="6.2053571428571451E-2"/>
        </c:manualLayout>
      </c:layout>
      <c:overlay val="1"/>
    </c:title>
    <c:plotArea>
      <c:layout/>
      <c:lineChart>
        <c:grouping val="standard"/>
        <c:ser>
          <c:idx val="0"/>
          <c:order val="0"/>
          <c:tx>
            <c:v>Theoretical</c:v>
          </c:tx>
          <c:marker>
            <c:symbol val="none"/>
          </c:marker>
          <c:val>
            <c:numRef>
              <c:f>'couche interne'!$C$10:$C$37</c:f>
              <c:numCache>
                <c:formatCode>General</c:formatCode>
                <c:ptCount val="28"/>
                <c:pt idx="0">
                  <c:v>280.86</c:v>
                </c:pt>
                <c:pt idx="1">
                  <c:v>274.12</c:v>
                </c:pt>
                <c:pt idx="2">
                  <c:v>272.3</c:v>
                </c:pt>
                <c:pt idx="3">
                  <c:v>265.61</c:v>
                </c:pt>
                <c:pt idx="4">
                  <c:v>263.77999999999997</c:v>
                </c:pt>
                <c:pt idx="5">
                  <c:v>262.15999999999997</c:v>
                </c:pt>
                <c:pt idx="6">
                  <c:v>254.06</c:v>
                </c:pt>
                <c:pt idx="7">
                  <c:v>252.19</c:v>
                </c:pt>
                <c:pt idx="8">
                  <c:v>245.32</c:v>
                </c:pt>
                <c:pt idx="9">
                  <c:v>243.44</c:v>
                </c:pt>
                <c:pt idx="10">
                  <c:v>241.22</c:v>
                </c:pt>
                <c:pt idx="11">
                  <c:v>238.98</c:v>
                </c:pt>
                <c:pt idx="12">
                  <c:v>236.7</c:v>
                </c:pt>
                <c:pt idx="13">
                  <c:v>234.39999999999998</c:v>
                </c:pt>
                <c:pt idx="14">
                  <c:v>232.06</c:v>
                </c:pt>
                <c:pt idx="15">
                  <c:v>229.67999999999998</c:v>
                </c:pt>
                <c:pt idx="16">
                  <c:v>209.67</c:v>
                </c:pt>
                <c:pt idx="17">
                  <c:v>207.78</c:v>
                </c:pt>
                <c:pt idx="18">
                  <c:v>186.7</c:v>
                </c:pt>
                <c:pt idx="19">
                  <c:v>184.82</c:v>
                </c:pt>
                <c:pt idx="20">
                  <c:v>182.11999999999998</c:v>
                </c:pt>
                <c:pt idx="21">
                  <c:v>179.35999999999999</c:v>
                </c:pt>
                <c:pt idx="22">
                  <c:v>176.54</c:v>
                </c:pt>
                <c:pt idx="23">
                  <c:v>173.64999999999998</c:v>
                </c:pt>
                <c:pt idx="24">
                  <c:v>170.67999999999998</c:v>
                </c:pt>
                <c:pt idx="25">
                  <c:v>167.60999999999999</c:v>
                </c:pt>
                <c:pt idx="26">
                  <c:v>164.42</c:v>
                </c:pt>
                <c:pt idx="27">
                  <c:v>159.66</c:v>
                </c:pt>
              </c:numCache>
            </c:numRef>
          </c:val>
        </c:ser>
        <c:ser>
          <c:idx val="1"/>
          <c:order val="1"/>
          <c:tx>
            <c:v>Real Coil</c:v>
          </c:tx>
          <c:marker>
            <c:symbol val="none"/>
          </c:marker>
          <c:val>
            <c:numRef>
              <c:f>'couche interne'!$D$10:$D$37</c:f>
              <c:numCache>
                <c:formatCode>General</c:formatCode>
                <c:ptCount val="28"/>
                <c:pt idx="0">
                  <c:v>280.98</c:v>
                </c:pt>
                <c:pt idx="1">
                  <c:v>273.39</c:v>
                </c:pt>
                <c:pt idx="2">
                  <c:v>271.79000000000002</c:v>
                </c:pt>
                <c:pt idx="3">
                  <c:v>264.8</c:v>
                </c:pt>
                <c:pt idx="4">
                  <c:v>263.29000000000002</c:v>
                </c:pt>
                <c:pt idx="5">
                  <c:v>261.75</c:v>
                </c:pt>
                <c:pt idx="6">
                  <c:v>252.94</c:v>
                </c:pt>
                <c:pt idx="7">
                  <c:v>250.93</c:v>
                </c:pt>
                <c:pt idx="8">
                  <c:v>243.27</c:v>
                </c:pt>
                <c:pt idx="9">
                  <c:v>241.26</c:v>
                </c:pt>
                <c:pt idx="10">
                  <c:v>238.95</c:v>
                </c:pt>
                <c:pt idx="11">
                  <c:v>237.01</c:v>
                </c:pt>
                <c:pt idx="12">
                  <c:v>234.99</c:v>
                </c:pt>
                <c:pt idx="13">
                  <c:v>232.67</c:v>
                </c:pt>
                <c:pt idx="14">
                  <c:v>230.62</c:v>
                </c:pt>
                <c:pt idx="15">
                  <c:v>228.61</c:v>
                </c:pt>
                <c:pt idx="16">
                  <c:v>208.71</c:v>
                </c:pt>
                <c:pt idx="17">
                  <c:v>204.98</c:v>
                </c:pt>
                <c:pt idx="18">
                  <c:v>185.57</c:v>
                </c:pt>
                <c:pt idx="19">
                  <c:v>181.43</c:v>
                </c:pt>
                <c:pt idx="20">
                  <c:v>178.8</c:v>
                </c:pt>
                <c:pt idx="21">
                  <c:v>176.55</c:v>
                </c:pt>
                <c:pt idx="22">
                  <c:v>174.28</c:v>
                </c:pt>
                <c:pt idx="23">
                  <c:v>172.24</c:v>
                </c:pt>
                <c:pt idx="24">
                  <c:v>170.18</c:v>
                </c:pt>
                <c:pt idx="25">
                  <c:v>167.75</c:v>
                </c:pt>
                <c:pt idx="26">
                  <c:v>165.65</c:v>
                </c:pt>
                <c:pt idx="27">
                  <c:v>161.08000000000001</c:v>
                </c:pt>
              </c:numCache>
            </c:numRef>
          </c:val>
        </c:ser>
        <c:marker val="1"/>
        <c:axId val="68903680"/>
        <c:axId val="68906368"/>
      </c:lineChart>
      <c:catAx>
        <c:axId val="68903680"/>
        <c:scaling>
          <c:orientation val="minMax"/>
        </c:scaling>
        <c:axPos val="t"/>
        <c:tickLblPos val="nextTo"/>
        <c:crossAx val="68906368"/>
        <c:crossesAt val="150"/>
        <c:auto val="1"/>
        <c:lblAlgn val="ctr"/>
        <c:lblOffset val="100"/>
      </c:catAx>
      <c:valAx>
        <c:axId val="68906368"/>
        <c:scaling>
          <c:orientation val="maxMin"/>
          <c:max val="300"/>
          <c:min val="150"/>
        </c:scaling>
        <c:axPos val="l"/>
        <c:majorGridlines/>
        <c:minorGridlines/>
        <c:numFmt formatCode="General" sourceLinked="1"/>
        <c:tickLblPos val="nextTo"/>
        <c:crossAx val="68903680"/>
        <c:crosses val="autoZero"/>
        <c:crossBetween val="between"/>
        <c:majorUnit val="20"/>
        <c:minorUnit val="2.5"/>
      </c:valAx>
    </c:plotArea>
    <c:legend>
      <c:legendPos val="r"/>
      <c:layout/>
    </c:legend>
    <c:plotVisOnly val="1"/>
    <c:dispBlanksAs val="gap"/>
  </c:chart>
  <c:printSettings>
    <c:headerFooter/>
    <c:pageMargins b="0.75000000000000144" l="0.7000000000000014" r="0.7000000000000014" t="0.750000000000001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Inner Layer - Return</a:t>
            </a:r>
            <a:r>
              <a:rPr lang="en-US" baseline="0"/>
              <a:t> End</a:t>
            </a:r>
            <a:endParaRPr lang="en-US"/>
          </a:p>
        </c:rich>
      </c:tx>
      <c:layout>
        <c:manualLayout>
          <c:xMode val="edge"/>
          <c:yMode val="edge"/>
          <c:x val="0.3351304458099405"/>
          <c:y val="8.2142857142857142E-2"/>
        </c:manualLayout>
      </c:layout>
      <c:overlay val="1"/>
    </c:title>
    <c:plotArea>
      <c:layout/>
      <c:lineChart>
        <c:grouping val="standard"/>
        <c:ser>
          <c:idx val="0"/>
          <c:order val="0"/>
          <c:tx>
            <c:v>Theoretical</c:v>
          </c:tx>
          <c:marker>
            <c:symbol val="none"/>
          </c:marker>
          <c:val>
            <c:numRef>
              <c:f>'couche interne'!$L$10:$L$35</c:f>
              <c:numCache>
                <c:formatCode>General</c:formatCode>
                <c:ptCount val="26"/>
                <c:pt idx="0">
                  <c:v>226.73</c:v>
                </c:pt>
                <c:pt idx="1">
                  <c:v>225.1</c:v>
                </c:pt>
                <c:pt idx="2">
                  <c:v>211.44</c:v>
                </c:pt>
                <c:pt idx="3">
                  <c:v>209.63</c:v>
                </c:pt>
                <c:pt idx="4">
                  <c:v>207.98</c:v>
                </c:pt>
                <c:pt idx="5">
                  <c:v>206.32</c:v>
                </c:pt>
                <c:pt idx="6">
                  <c:v>191.15</c:v>
                </c:pt>
                <c:pt idx="7">
                  <c:v>189.27</c:v>
                </c:pt>
                <c:pt idx="8">
                  <c:v>187.05</c:v>
                </c:pt>
                <c:pt idx="9">
                  <c:v>184.81</c:v>
                </c:pt>
                <c:pt idx="10">
                  <c:v>182.53</c:v>
                </c:pt>
                <c:pt idx="11">
                  <c:v>180.23</c:v>
                </c:pt>
                <c:pt idx="12">
                  <c:v>177.89000000000001</c:v>
                </c:pt>
                <c:pt idx="13">
                  <c:v>175.51</c:v>
                </c:pt>
                <c:pt idx="14">
                  <c:v>173.1</c:v>
                </c:pt>
                <c:pt idx="15">
                  <c:v>132.53</c:v>
                </c:pt>
                <c:pt idx="16">
                  <c:v>130.65</c:v>
                </c:pt>
                <c:pt idx="17">
                  <c:v>128.19999999999999</c:v>
                </c:pt>
                <c:pt idx="18">
                  <c:v>125.7</c:v>
                </c:pt>
                <c:pt idx="19">
                  <c:v>123.14</c:v>
                </c:pt>
                <c:pt idx="20">
                  <c:v>120.53</c:v>
                </c:pt>
                <c:pt idx="21">
                  <c:v>117.85</c:v>
                </c:pt>
                <c:pt idx="22">
                  <c:v>115.08</c:v>
                </c:pt>
                <c:pt idx="23">
                  <c:v>112.23</c:v>
                </c:pt>
                <c:pt idx="24">
                  <c:v>109.26</c:v>
                </c:pt>
                <c:pt idx="25">
                  <c:v>98.91</c:v>
                </c:pt>
              </c:numCache>
            </c:numRef>
          </c:val>
        </c:ser>
        <c:ser>
          <c:idx val="1"/>
          <c:order val="1"/>
          <c:tx>
            <c:v>Real Coil</c:v>
          </c:tx>
          <c:marker>
            <c:symbol val="none"/>
          </c:marker>
          <c:val>
            <c:numRef>
              <c:f>'couche interne'!$M$10:$M$35</c:f>
              <c:numCache>
                <c:formatCode>General</c:formatCode>
                <c:ptCount val="26"/>
                <c:pt idx="0">
                  <c:v>226.79</c:v>
                </c:pt>
                <c:pt idx="1">
                  <c:v>225.18</c:v>
                </c:pt>
                <c:pt idx="2">
                  <c:v>211.28</c:v>
                </c:pt>
                <c:pt idx="3">
                  <c:v>209.6</c:v>
                </c:pt>
                <c:pt idx="4">
                  <c:v>208.09</c:v>
                </c:pt>
                <c:pt idx="5">
                  <c:v>206.29</c:v>
                </c:pt>
                <c:pt idx="6">
                  <c:v>190.88</c:v>
                </c:pt>
                <c:pt idx="7">
                  <c:v>188.34</c:v>
                </c:pt>
                <c:pt idx="8">
                  <c:v>186.18</c:v>
                </c:pt>
                <c:pt idx="9">
                  <c:v>184.05</c:v>
                </c:pt>
                <c:pt idx="10">
                  <c:v>181.95</c:v>
                </c:pt>
                <c:pt idx="11">
                  <c:v>179.75</c:v>
                </c:pt>
                <c:pt idx="12">
                  <c:v>177.75</c:v>
                </c:pt>
                <c:pt idx="13">
                  <c:v>175.62</c:v>
                </c:pt>
                <c:pt idx="14">
                  <c:v>173.49</c:v>
                </c:pt>
                <c:pt idx="15">
                  <c:v>133.49</c:v>
                </c:pt>
                <c:pt idx="16">
                  <c:v>129.63999999999999</c:v>
                </c:pt>
                <c:pt idx="17">
                  <c:v>126.66</c:v>
                </c:pt>
                <c:pt idx="18">
                  <c:v>124.27</c:v>
                </c:pt>
                <c:pt idx="19">
                  <c:v>122</c:v>
                </c:pt>
                <c:pt idx="20">
                  <c:v>119.82</c:v>
                </c:pt>
                <c:pt idx="21">
                  <c:v>117.78</c:v>
                </c:pt>
                <c:pt idx="22">
                  <c:v>115.34</c:v>
                </c:pt>
                <c:pt idx="23">
                  <c:v>113.25</c:v>
                </c:pt>
                <c:pt idx="24">
                  <c:v>111.09</c:v>
                </c:pt>
                <c:pt idx="25">
                  <c:v>100.5</c:v>
                </c:pt>
              </c:numCache>
            </c:numRef>
          </c:val>
        </c:ser>
        <c:marker val="1"/>
        <c:axId val="76461184"/>
        <c:axId val="76462720"/>
      </c:lineChart>
      <c:catAx>
        <c:axId val="76461184"/>
        <c:scaling>
          <c:orientation val="minMax"/>
        </c:scaling>
        <c:axPos val="t"/>
        <c:tickLblPos val="nextTo"/>
        <c:crossAx val="76462720"/>
        <c:crossesAt val="85"/>
        <c:auto val="1"/>
        <c:lblAlgn val="ctr"/>
        <c:lblOffset val="100"/>
      </c:catAx>
      <c:valAx>
        <c:axId val="76462720"/>
        <c:scaling>
          <c:orientation val="maxMin"/>
          <c:max val="235"/>
          <c:min val="85"/>
        </c:scaling>
        <c:axPos val="l"/>
        <c:majorGridlines/>
        <c:minorGridlines/>
        <c:numFmt formatCode="General" sourceLinked="1"/>
        <c:tickLblPos val="nextTo"/>
        <c:crossAx val="76461184"/>
        <c:crosses val="autoZero"/>
        <c:crossBetween val="between"/>
        <c:majorUnit val="20"/>
        <c:minorUnit val="2.5"/>
      </c:valAx>
    </c:plotArea>
    <c:legend>
      <c:legendPos val="r"/>
      <c:layout/>
    </c:legend>
    <c:plotVisOnly val="1"/>
    <c:dispBlanksAs val="gap"/>
  </c:chart>
  <c:printSettings>
    <c:headerFooter/>
    <c:pageMargins b="0.75000000000000144" l="0.7000000000000014" r="0.7000000000000014" t="0.750000000000001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Outer Layer - Lead End</a:t>
            </a:r>
          </a:p>
        </c:rich>
      </c:tx>
      <c:layout>
        <c:manualLayout>
          <c:xMode val="edge"/>
          <c:yMode val="edge"/>
          <c:x val="0.35786753471458521"/>
          <c:y val="6.899600722714197E-2"/>
        </c:manualLayout>
      </c:layout>
      <c:overlay val="1"/>
    </c:title>
    <c:plotArea>
      <c:layout/>
      <c:lineChart>
        <c:grouping val="standard"/>
        <c:ser>
          <c:idx val="0"/>
          <c:order val="0"/>
          <c:tx>
            <c:v>Theoretical</c:v>
          </c:tx>
          <c:marker>
            <c:symbol val="none"/>
          </c:marker>
          <c:val>
            <c:numRef>
              <c:f>'couche externe'!$C$5:$C$42</c:f>
              <c:numCache>
                <c:formatCode>General</c:formatCode>
                <c:ptCount val="38"/>
                <c:pt idx="0">
                  <c:v>290.97999999999996</c:v>
                </c:pt>
                <c:pt idx="1">
                  <c:v>277.56</c:v>
                </c:pt>
                <c:pt idx="2">
                  <c:v>275.64</c:v>
                </c:pt>
                <c:pt idx="3">
                  <c:v>273.79999999999995</c:v>
                </c:pt>
                <c:pt idx="4">
                  <c:v>271.95999999999998</c:v>
                </c:pt>
                <c:pt idx="5">
                  <c:v>270.09999999999997</c:v>
                </c:pt>
                <c:pt idx="6">
                  <c:v>268.23999999999995</c:v>
                </c:pt>
                <c:pt idx="7">
                  <c:v>266.38</c:v>
                </c:pt>
                <c:pt idx="8">
                  <c:v>264.51</c:v>
                </c:pt>
                <c:pt idx="9">
                  <c:v>262.63</c:v>
                </c:pt>
                <c:pt idx="10">
                  <c:v>260.75</c:v>
                </c:pt>
                <c:pt idx="11">
                  <c:v>258.85999999999996</c:v>
                </c:pt>
                <c:pt idx="12">
                  <c:v>256.95999999999998</c:v>
                </c:pt>
                <c:pt idx="13">
                  <c:v>255.04999999999995</c:v>
                </c:pt>
                <c:pt idx="14">
                  <c:v>253.14999999999998</c:v>
                </c:pt>
                <c:pt idx="15">
                  <c:v>251.21999999999997</c:v>
                </c:pt>
                <c:pt idx="16">
                  <c:v>249.29999999999998</c:v>
                </c:pt>
                <c:pt idx="17">
                  <c:v>247.35999999999999</c:v>
                </c:pt>
                <c:pt idx="18">
                  <c:v>245.42</c:v>
                </c:pt>
                <c:pt idx="19">
                  <c:v>222.35999999999999</c:v>
                </c:pt>
                <c:pt idx="20">
                  <c:v>220.64</c:v>
                </c:pt>
                <c:pt idx="21">
                  <c:v>197.29</c:v>
                </c:pt>
                <c:pt idx="22">
                  <c:v>195.37999999999997</c:v>
                </c:pt>
                <c:pt idx="23">
                  <c:v>193.26</c:v>
                </c:pt>
                <c:pt idx="24">
                  <c:v>191.11999999999998</c:v>
                </c:pt>
                <c:pt idx="25">
                  <c:v>188.98</c:v>
                </c:pt>
                <c:pt idx="26">
                  <c:v>186.71999999999997</c:v>
                </c:pt>
                <c:pt idx="27">
                  <c:v>184.57999999999998</c:v>
                </c:pt>
                <c:pt idx="28">
                  <c:v>182.36999999999998</c:v>
                </c:pt>
                <c:pt idx="29">
                  <c:v>180.07999999999998</c:v>
                </c:pt>
                <c:pt idx="30">
                  <c:v>177.79</c:v>
                </c:pt>
                <c:pt idx="31">
                  <c:v>175.40999999999997</c:v>
                </c:pt>
                <c:pt idx="32">
                  <c:v>173.04</c:v>
                </c:pt>
                <c:pt idx="33">
                  <c:v>170.67999999999998</c:v>
                </c:pt>
                <c:pt idx="34">
                  <c:v>168.21999999999997</c:v>
                </c:pt>
                <c:pt idx="35">
                  <c:v>165.73999999999998</c:v>
                </c:pt>
                <c:pt idx="36">
                  <c:v>163.16999999999999</c:v>
                </c:pt>
                <c:pt idx="37">
                  <c:v>158.41999999999999</c:v>
                </c:pt>
              </c:numCache>
            </c:numRef>
          </c:val>
        </c:ser>
        <c:ser>
          <c:idx val="1"/>
          <c:order val="1"/>
          <c:tx>
            <c:v>Real Coil</c:v>
          </c:tx>
          <c:marker>
            <c:symbol val="none"/>
          </c:marker>
          <c:val>
            <c:numRef>
              <c:f>'couche externe'!$D$5:$D$42</c:f>
              <c:numCache>
                <c:formatCode>General</c:formatCode>
                <c:ptCount val="38"/>
                <c:pt idx="0">
                  <c:v>291.14</c:v>
                </c:pt>
                <c:pt idx="1">
                  <c:v>278.33</c:v>
                </c:pt>
                <c:pt idx="2">
                  <c:v>276.56</c:v>
                </c:pt>
                <c:pt idx="3">
                  <c:v>275.02999999999997</c:v>
                </c:pt>
                <c:pt idx="4">
                  <c:v>273.22000000000003</c:v>
                </c:pt>
                <c:pt idx="5">
                  <c:v>271.49</c:v>
                </c:pt>
                <c:pt idx="6">
                  <c:v>269.57</c:v>
                </c:pt>
                <c:pt idx="7">
                  <c:v>267.82</c:v>
                </c:pt>
                <c:pt idx="8">
                  <c:v>265.55</c:v>
                </c:pt>
                <c:pt idx="9">
                  <c:v>263.66000000000003</c:v>
                </c:pt>
                <c:pt idx="10">
                  <c:v>261.47000000000003</c:v>
                </c:pt>
                <c:pt idx="11">
                  <c:v>259.5</c:v>
                </c:pt>
                <c:pt idx="12">
                  <c:v>257.74</c:v>
                </c:pt>
                <c:pt idx="13">
                  <c:v>255.68</c:v>
                </c:pt>
                <c:pt idx="14">
                  <c:v>253.75</c:v>
                </c:pt>
                <c:pt idx="15">
                  <c:v>251.76</c:v>
                </c:pt>
                <c:pt idx="16">
                  <c:v>250.06</c:v>
                </c:pt>
                <c:pt idx="17">
                  <c:v>247.89</c:v>
                </c:pt>
                <c:pt idx="18">
                  <c:v>245.53</c:v>
                </c:pt>
                <c:pt idx="19">
                  <c:v>222.74</c:v>
                </c:pt>
                <c:pt idx="20">
                  <c:v>219.65</c:v>
                </c:pt>
                <c:pt idx="21">
                  <c:v>197.18</c:v>
                </c:pt>
                <c:pt idx="22">
                  <c:v>194.39</c:v>
                </c:pt>
                <c:pt idx="23">
                  <c:v>192.04</c:v>
                </c:pt>
                <c:pt idx="24">
                  <c:v>189.77</c:v>
                </c:pt>
                <c:pt idx="25">
                  <c:v>187.58</c:v>
                </c:pt>
                <c:pt idx="26">
                  <c:v>185.33</c:v>
                </c:pt>
                <c:pt idx="27">
                  <c:v>183.3</c:v>
                </c:pt>
                <c:pt idx="28">
                  <c:v>180.99</c:v>
                </c:pt>
                <c:pt idx="29">
                  <c:v>179</c:v>
                </c:pt>
                <c:pt idx="30">
                  <c:v>177.04</c:v>
                </c:pt>
                <c:pt idx="31">
                  <c:v>175</c:v>
                </c:pt>
                <c:pt idx="32">
                  <c:v>172.84</c:v>
                </c:pt>
                <c:pt idx="33">
                  <c:v>170.88</c:v>
                </c:pt>
                <c:pt idx="34">
                  <c:v>168.46</c:v>
                </c:pt>
                <c:pt idx="35">
                  <c:v>166.2</c:v>
                </c:pt>
                <c:pt idx="36">
                  <c:v>164.1</c:v>
                </c:pt>
              </c:numCache>
            </c:numRef>
          </c:val>
        </c:ser>
        <c:marker val="1"/>
        <c:axId val="81406208"/>
        <c:axId val="81450112"/>
      </c:lineChart>
      <c:catAx>
        <c:axId val="81406208"/>
        <c:scaling>
          <c:orientation val="minMax"/>
        </c:scaling>
        <c:axPos val="t"/>
        <c:tickLblPos val="nextTo"/>
        <c:crossAx val="81450112"/>
        <c:crossesAt val="150"/>
        <c:auto val="1"/>
        <c:lblAlgn val="ctr"/>
        <c:lblOffset val="100"/>
      </c:catAx>
      <c:valAx>
        <c:axId val="81450112"/>
        <c:scaling>
          <c:orientation val="maxMin"/>
          <c:max val="300"/>
          <c:min val="150"/>
        </c:scaling>
        <c:axPos val="l"/>
        <c:majorGridlines/>
        <c:minorGridlines/>
        <c:numFmt formatCode="General" sourceLinked="1"/>
        <c:tickLblPos val="nextTo"/>
        <c:crossAx val="81406208"/>
        <c:crosses val="autoZero"/>
        <c:crossBetween val="between"/>
        <c:majorUnit val="20"/>
        <c:minorUnit val="2.5"/>
      </c:valAx>
    </c:plotArea>
    <c:legend>
      <c:legendPos val="r"/>
      <c:layout/>
    </c:legend>
    <c:plotVisOnly val="1"/>
    <c:dispBlanksAs val="gap"/>
  </c:chart>
  <c:printSettings>
    <c:headerFooter/>
    <c:pageMargins b="0.75000000000000144" l="0.7000000000000014" r="0.7000000000000014" t="0.750000000000001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Outer Layer - Return End</a:t>
            </a:r>
          </a:p>
        </c:rich>
      </c:tx>
      <c:layout>
        <c:manualLayout>
          <c:xMode val="edge"/>
          <c:yMode val="edge"/>
          <c:x val="0.32538870932357966"/>
          <c:y val="5.7541329539014405E-2"/>
        </c:manualLayout>
      </c:layout>
      <c:overlay val="1"/>
    </c:title>
    <c:plotArea>
      <c:layout>
        <c:manualLayout>
          <c:layoutTarget val="inner"/>
          <c:xMode val="edge"/>
          <c:yMode val="edge"/>
          <c:x val="7.4933289558968552E-2"/>
          <c:y val="3.4004654471789804E-2"/>
          <c:w val="0.74920989983423503"/>
          <c:h val="0.88926746331287498"/>
        </c:manualLayout>
      </c:layout>
      <c:lineChart>
        <c:grouping val="standard"/>
        <c:ser>
          <c:idx val="0"/>
          <c:order val="0"/>
          <c:tx>
            <c:v>Theoretical</c:v>
          </c:tx>
          <c:marker>
            <c:symbol val="none"/>
          </c:marker>
          <c:val>
            <c:numRef>
              <c:f>'couche externe'!$L$5:$L$40</c:f>
              <c:numCache>
                <c:formatCode>General</c:formatCode>
                <c:ptCount val="36"/>
                <c:pt idx="0">
                  <c:v>223.23</c:v>
                </c:pt>
                <c:pt idx="1">
                  <c:v>221.39</c:v>
                </c:pt>
                <c:pt idx="2">
                  <c:v>219.54</c:v>
                </c:pt>
                <c:pt idx="3">
                  <c:v>217.67999999999998</c:v>
                </c:pt>
                <c:pt idx="4">
                  <c:v>215.82</c:v>
                </c:pt>
                <c:pt idx="5">
                  <c:v>213.95999999999998</c:v>
                </c:pt>
                <c:pt idx="6">
                  <c:v>212.09</c:v>
                </c:pt>
                <c:pt idx="7">
                  <c:v>210.20999999999998</c:v>
                </c:pt>
                <c:pt idx="8">
                  <c:v>208.32999999999998</c:v>
                </c:pt>
                <c:pt idx="9">
                  <c:v>206.44</c:v>
                </c:pt>
                <c:pt idx="10">
                  <c:v>204.54</c:v>
                </c:pt>
                <c:pt idx="11">
                  <c:v>202.63</c:v>
                </c:pt>
                <c:pt idx="12">
                  <c:v>200.73</c:v>
                </c:pt>
                <c:pt idx="13">
                  <c:v>198.81</c:v>
                </c:pt>
                <c:pt idx="14">
                  <c:v>196.88</c:v>
                </c:pt>
                <c:pt idx="15">
                  <c:v>194.95</c:v>
                </c:pt>
                <c:pt idx="16">
                  <c:v>193</c:v>
                </c:pt>
                <c:pt idx="17">
                  <c:v>191.04999999999998</c:v>
                </c:pt>
                <c:pt idx="18">
                  <c:v>144.87</c:v>
                </c:pt>
                <c:pt idx="19">
                  <c:v>142.94999999999999</c:v>
                </c:pt>
                <c:pt idx="20">
                  <c:v>140.91</c:v>
                </c:pt>
                <c:pt idx="21">
                  <c:v>138.82999999999998</c:v>
                </c:pt>
                <c:pt idx="22">
                  <c:v>136.75</c:v>
                </c:pt>
                <c:pt idx="23">
                  <c:v>134.65</c:v>
                </c:pt>
                <c:pt idx="24">
                  <c:v>132.51999999999998</c:v>
                </c:pt>
                <c:pt idx="25">
                  <c:v>130.38</c:v>
                </c:pt>
                <c:pt idx="26">
                  <c:v>128.22</c:v>
                </c:pt>
                <c:pt idx="27">
                  <c:v>126.02</c:v>
                </c:pt>
                <c:pt idx="28">
                  <c:v>123.8</c:v>
                </c:pt>
                <c:pt idx="29">
                  <c:v>121.55</c:v>
                </c:pt>
                <c:pt idx="30">
                  <c:v>119.27</c:v>
                </c:pt>
                <c:pt idx="31">
                  <c:v>116.92999999999999</c:v>
                </c:pt>
                <c:pt idx="32">
                  <c:v>114.61999999999999</c:v>
                </c:pt>
                <c:pt idx="33">
                  <c:v>112.24</c:v>
                </c:pt>
                <c:pt idx="34">
                  <c:v>109.82</c:v>
                </c:pt>
                <c:pt idx="35">
                  <c:v>99.419999999999987</c:v>
                </c:pt>
              </c:numCache>
            </c:numRef>
          </c:val>
        </c:ser>
        <c:ser>
          <c:idx val="1"/>
          <c:order val="1"/>
          <c:tx>
            <c:v>Real Coil</c:v>
          </c:tx>
          <c:marker>
            <c:symbol val="none"/>
          </c:marker>
          <c:val>
            <c:numRef>
              <c:f>'couche externe'!$M$5:$M$40</c:f>
              <c:numCache>
                <c:formatCode>General</c:formatCode>
                <c:ptCount val="36"/>
                <c:pt idx="0">
                  <c:v>223.75</c:v>
                </c:pt>
                <c:pt idx="1">
                  <c:v>221.9</c:v>
                </c:pt>
                <c:pt idx="2">
                  <c:v>220.39</c:v>
                </c:pt>
                <c:pt idx="3">
                  <c:v>218.64</c:v>
                </c:pt>
                <c:pt idx="4">
                  <c:v>216.74</c:v>
                </c:pt>
                <c:pt idx="5">
                  <c:v>214.87</c:v>
                </c:pt>
                <c:pt idx="6">
                  <c:v>213.13</c:v>
                </c:pt>
                <c:pt idx="7">
                  <c:v>210.77</c:v>
                </c:pt>
                <c:pt idx="8">
                  <c:v>208.74</c:v>
                </c:pt>
                <c:pt idx="9">
                  <c:v>206.78</c:v>
                </c:pt>
                <c:pt idx="10">
                  <c:v>204.46</c:v>
                </c:pt>
                <c:pt idx="11">
                  <c:v>202.19</c:v>
                </c:pt>
                <c:pt idx="12">
                  <c:v>200.61</c:v>
                </c:pt>
                <c:pt idx="13">
                  <c:v>198.59</c:v>
                </c:pt>
                <c:pt idx="14">
                  <c:v>196.88</c:v>
                </c:pt>
                <c:pt idx="15">
                  <c:v>194.95</c:v>
                </c:pt>
                <c:pt idx="16">
                  <c:v>193.13</c:v>
                </c:pt>
                <c:pt idx="17">
                  <c:v>190.86</c:v>
                </c:pt>
                <c:pt idx="18">
                  <c:v>144.74</c:v>
                </c:pt>
                <c:pt idx="19">
                  <c:v>141.69999999999999</c:v>
                </c:pt>
                <c:pt idx="20">
                  <c:v>140</c:v>
                </c:pt>
                <c:pt idx="21">
                  <c:v>137.59</c:v>
                </c:pt>
                <c:pt idx="22">
                  <c:v>135.72999999999999</c:v>
                </c:pt>
                <c:pt idx="23">
                  <c:v>133.78</c:v>
                </c:pt>
                <c:pt idx="24">
                  <c:v>131.49</c:v>
                </c:pt>
                <c:pt idx="25">
                  <c:v>129.43</c:v>
                </c:pt>
                <c:pt idx="26">
                  <c:v>127.48</c:v>
                </c:pt>
                <c:pt idx="27">
                  <c:v>125.2</c:v>
                </c:pt>
                <c:pt idx="28">
                  <c:v>123.15</c:v>
                </c:pt>
                <c:pt idx="29">
                  <c:v>121.03</c:v>
                </c:pt>
                <c:pt idx="30">
                  <c:v>118.88</c:v>
                </c:pt>
                <c:pt idx="31">
                  <c:v>116.9</c:v>
                </c:pt>
                <c:pt idx="32">
                  <c:v>114.48</c:v>
                </c:pt>
                <c:pt idx="33">
                  <c:v>112.21</c:v>
                </c:pt>
                <c:pt idx="34">
                  <c:v>109.99</c:v>
                </c:pt>
              </c:numCache>
            </c:numRef>
          </c:val>
        </c:ser>
        <c:marker val="1"/>
        <c:axId val="102548224"/>
        <c:axId val="102549760"/>
      </c:lineChart>
      <c:catAx>
        <c:axId val="102548224"/>
        <c:scaling>
          <c:orientation val="minMax"/>
        </c:scaling>
        <c:axPos val="t"/>
        <c:tickLblPos val="nextTo"/>
        <c:spPr>
          <a:ln w="6350"/>
        </c:spPr>
        <c:crossAx val="102549760"/>
        <c:crossesAt val="85"/>
        <c:auto val="1"/>
        <c:lblAlgn val="ctr"/>
        <c:lblOffset val="100"/>
      </c:catAx>
      <c:valAx>
        <c:axId val="102549760"/>
        <c:scaling>
          <c:orientation val="maxMin"/>
          <c:max val="235"/>
          <c:min val="85"/>
        </c:scaling>
        <c:axPos val="l"/>
        <c:majorGridlines/>
        <c:minorGridlines/>
        <c:numFmt formatCode="General" sourceLinked="1"/>
        <c:tickLblPos val="nextTo"/>
        <c:crossAx val="102548224"/>
        <c:crosses val="autoZero"/>
        <c:crossBetween val="between"/>
        <c:majorUnit val="20"/>
        <c:minorUnit val="2.5"/>
      </c:valAx>
    </c:plotArea>
    <c:legend>
      <c:legendPos val="r"/>
      <c:layout/>
    </c:legend>
    <c:plotVisOnly val="1"/>
    <c:dispBlanksAs val="gap"/>
  </c:chart>
  <c:printSettings>
    <c:headerFooter/>
    <c:pageMargins b="0.75000000000000244" l="0.7000000000000014" r="0.7000000000000014" t="0.75000000000000244" header="0.30000000000000021" footer="0.30000000000000021"/>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4</xdr:col>
      <xdr:colOff>501650</xdr:colOff>
      <xdr:row>6</xdr:row>
      <xdr:rowOff>147108</xdr:rowOff>
    </xdr:from>
    <xdr:to>
      <xdr:col>5</xdr:col>
      <xdr:colOff>685800</xdr:colOff>
      <xdr:row>36</xdr:row>
      <xdr:rowOff>137584</xdr:rowOff>
    </xdr:to>
    <xdr:grpSp>
      <xdr:nvGrpSpPr>
        <xdr:cNvPr id="17" name="Group 16"/>
        <xdr:cNvGrpSpPr/>
      </xdr:nvGrpSpPr>
      <xdr:grpSpPr>
        <a:xfrm>
          <a:off x="2763838" y="1694921"/>
          <a:ext cx="795337" cy="5038726"/>
          <a:chOff x="1949450" y="1092200"/>
          <a:chExt cx="1009650" cy="5451020"/>
        </a:xfrm>
      </xdr:grpSpPr>
      <xdr:pic>
        <xdr:nvPicPr>
          <xdr:cNvPr id="18" name="Picture 17"/>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a:ext>
            </a:extLst>
          </a:blip>
          <a:srcRect l="12444" t="50000"/>
          <a:stretch/>
        </xdr:blipFill>
        <xdr:spPr>
          <a:xfrm rot="5400000">
            <a:off x="-102960" y="3481160"/>
            <a:ext cx="5451020" cy="673100"/>
          </a:xfrm>
          <a:prstGeom prst="rect">
            <a:avLst/>
          </a:prstGeom>
        </xdr:spPr>
      </xdr:pic>
      <xdr:cxnSp macro="">
        <xdr:nvCxnSpPr>
          <xdr:cNvPr id="19" name="Straight Connector 18"/>
          <xdr:cNvCxnSpPr/>
        </xdr:nvCxnSpPr>
        <xdr:spPr>
          <a:xfrm>
            <a:off x="1955800" y="1765300"/>
            <a:ext cx="495300" cy="406400"/>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20" name="Straight Connector 19"/>
          <xdr:cNvCxnSpPr/>
        </xdr:nvCxnSpPr>
        <xdr:spPr>
          <a:xfrm>
            <a:off x="1993900" y="2070100"/>
            <a:ext cx="406400" cy="342900"/>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21" name="Straight Connector 20"/>
          <xdr:cNvCxnSpPr/>
        </xdr:nvCxnSpPr>
        <xdr:spPr>
          <a:xfrm flipV="1">
            <a:off x="1949450" y="3416300"/>
            <a:ext cx="463550" cy="254000"/>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22" name="Straight Connector 21"/>
          <xdr:cNvCxnSpPr/>
        </xdr:nvCxnSpPr>
        <xdr:spPr>
          <a:xfrm flipV="1">
            <a:off x="1962150" y="3492500"/>
            <a:ext cx="476250" cy="355600"/>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23" name="Straight Connector 22"/>
          <xdr:cNvCxnSpPr/>
        </xdr:nvCxnSpPr>
        <xdr:spPr>
          <a:xfrm flipV="1">
            <a:off x="1955800" y="3365500"/>
            <a:ext cx="444500" cy="139700"/>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24" name="Straight Connector 23"/>
          <xdr:cNvCxnSpPr/>
        </xdr:nvCxnSpPr>
        <xdr:spPr>
          <a:xfrm flipV="1">
            <a:off x="1981200" y="3568700"/>
            <a:ext cx="444500" cy="425450"/>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25" name="Straight Connector 24"/>
          <xdr:cNvCxnSpPr/>
        </xdr:nvCxnSpPr>
        <xdr:spPr>
          <a:xfrm flipV="1">
            <a:off x="1981200" y="3632200"/>
            <a:ext cx="431800" cy="552450"/>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26" name="Straight Connector 25"/>
          <xdr:cNvCxnSpPr/>
        </xdr:nvCxnSpPr>
        <xdr:spPr>
          <a:xfrm flipV="1">
            <a:off x="1981200" y="3695700"/>
            <a:ext cx="469900" cy="666750"/>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27" name="Straight Connector 26"/>
          <xdr:cNvCxnSpPr/>
        </xdr:nvCxnSpPr>
        <xdr:spPr>
          <a:xfrm flipV="1">
            <a:off x="2006600" y="5067300"/>
            <a:ext cx="406400" cy="12700"/>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28" name="Straight Connector 27"/>
          <xdr:cNvCxnSpPr/>
        </xdr:nvCxnSpPr>
        <xdr:spPr>
          <a:xfrm flipV="1">
            <a:off x="2038350" y="5681134"/>
            <a:ext cx="378883" cy="649816"/>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29" name="Straight Connector 28"/>
          <xdr:cNvCxnSpPr/>
        </xdr:nvCxnSpPr>
        <xdr:spPr>
          <a:xfrm>
            <a:off x="2019300" y="1930400"/>
            <a:ext cx="444500" cy="381000"/>
          </a:xfrm>
          <a:prstGeom prst="line">
            <a:avLst/>
          </a:prstGeom>
          <a:ln w="19050">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30" name="Straight Connector 29"/>
          <xdr:cNvCxnSpPr/>
        </xdr:nvCxnSpPr>
        <xdr:spPr>
          <a:xfrm>
            <a:off x="1966383" y="1670360"/>
            <a:ext cx="444500" cy="5674"/>
          </a:xfrm>
          <a:prstGeom prst="line">
            <a:avLst/>
          </a:prstGeom>
          <a:ln w="19050">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31" name="Straight Connector 30"/>
          <xdr:cNvCxnSpPr/>
        </xdr:nvCxnSpPr>
        <xdr:spPr>
          <a:xfrm>
            <a:off x="2044700" y="3136900"/>
            <a:ext cx="381000" cy="25400"/>
          </a:xfrm>
          <a:prstGeom prst="line">
            <a:avLst/>
          </a:prstGeom>
          <a:ln w="19050">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32" name="Straight Connector 31"/>
          <xdr:cNvCxnSpPr/>
        </xdr:nvCxnSpPr>
        <xdr:spPr>
          <a:xfrm flipV="1">
            <a:off x="2032000" y="4762500"/>
            <a:ext cx="368300" cy="152400"/>
          </a:xfrm>
          <a:prstGeom prst="line">
            <a:avLst/>
          </a:prstGeom>
          <a:ln w="19050">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33" name="Straight Connector 32"/>
          <xdr:cNvCxnSpPr/>
        </xdr:nvCxnSpPr>
        <xdr:spPr>
          <a:xfrm flipV="1">
            <a:off x="2281766" y="6045200"/>
            <a:ext cx="330201" cy="491067"/>
          </a:xfrm>
          <a:prstGeom prst="line">
            <a:avLst/>
          </a:prstGeom>
          <a:ln w="19050">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34" name="Straight Connector 33"/>
          <xdr:cNvCxnSpPr/>
        </xdr:nvCxnSpPr>
        <xdr:spPr>
          <a:xfrm>
            <a:off x="2019300" y="2286000"/>
            <a:ext cx="495300" cy="266700"/>
          </a:xfrm>
          <a:prstGeom prst="line">
            <a:avLst/>
          </a:prstGeom>
          <a:ln w="19050">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35" name="Straight Connector 34"/>
          <xdr:cNvCxnSpPr/>
        </xdr:nvCxnSpPr>
        <xdr:spPr>
          <a:xfrm>
            <a:off x="1981200" y="2451100"/>
            <a:ext cx="419100" cy="215900"/>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36" name="Straight Connector 35"/>
          <xdr:cNvCxnSpPr/>
        </xdr:nvCxnSpPr>
        <xdr:spPr>
          <a:xfrm>
            <a:off x="1993900" y="2616200"/>
            <a:ext cx="431800" cy="114300"/>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37" name="Straight Connector 36"/>
          <xdr:cNvCxnSpPr/>
        </xdr:nvCxnSpPr>
        <xdr:spPr>
          <a:xfrm>
            <a:off x="2032000" y="2806700"/>
            <a:ext cx="469900" cy="101600"/>
          </a:xfrm>
          <a:prstGeom prst="line">
            <a:avLst/>
          </a:prstGeom>
          <a:ln w="19050">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38" name="Straight Connector 37"/>
          <xdr:cNvCxnSpPr/>
        </xdr:nvCxnSpPr>
        <xdr:spPr>
          <a:xfrm>
            <a:off x="1993900" y="2971800"/>
            <a:ext cx="431800" cy="76200"/>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39" name="Straight Connector 38"/>
          <xdr:cNvCxnSpPr/>
        </xdr:nvCxnSpPr>
        <xdr:spPr>
          <a:xfrm flipV="1">
            <a:off x="1955800" y="3302000"/>
            <a:ext cx="457200" cy="50800"/>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40" name="Straight Connector 39"/>
          <xdr:cNvCxnSpPr/>
        </xdr:nvCxnSpPr>
        <xdr:spPr>
          <a:xfrm flipV="1">
            <a:off x="2044700" y="4178300"/>
            <a:ext cx="469900" cy="368300"/>
          </a:xfrm>
          <a:prstGeom prst="line">
            <a:avLst/>
          </a:prstGeom>
          <a:ln w="19050">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41" name="Straight Connector 40"/>
          <xdr:cNvCxnSpPr/>
        </xdr:nvCxnSpPr>
        <xdr:spPr>
          <a:xfrm flipV="1">
            <a:off x="2006600" y="4381500"/>
            <a:ext cx="419100" cy="355600"/>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13</xdr:col>
      <xdr:colOff>361105</xdr:colOff>
      <xdr:row>7</xdr:row>
      <xdr:rowOff>101601</xdr:rowOff>
    </xdr:from>
    <xdr:to>
      <xdr:col>14</xdr:col>
      <xdr:colOff>792480</xdr:colOff>
      <xdr:row>36</xdr:row>
      <xdr:rowOff>111759</xdr:rowOff>
    </xdr:to>
    <xdr:grpSp>
      <xdr:nvGrpSpPr>
        <xdr:cNvPr id="99" name="Group 98"/>
        <xdr:cNvGrpSpPr/>
      </xdr:nvGrpSpPr>
      <xdr:grpSpPr>
        <a:xfrm>
          <a:off x="8409730" y="1808164"/>
          <a:ext cx="1256875" cy="4899658"/>
          <a:chOff x="6790308" y="1136774"/>
          <a:chExt cx="1229741" cy="4874561"/>
        </a:xfrm>
      </xdr:grpSpPr>
      <xdr:pic>
        <xdr:nvPicPr>
          <xdr:cNvPr id="58" name="Picture 57"/>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a:ext>
            </a:extLst>
          </a:blip>
          <a:srcRect l="7957" r="5629"/>
          <a:stretch/>
        </xdr:blipFill>
        <xdr:spPr>
          <a:xfrm rot="5400000">
            <a:off x="5251061" y="3242347"/>
            <a:ext cx="4874561" cy="663415"/>
          </a:xfrm>
          <a:prstGeom prst="rect">
            <a:avLst/>
          </a:prstGeom>
        </xdr:spPr>
      </xdr:pic>
      <xdr:cxnSp macro="">
        <xdr:nvCxnSpPr>
          <xdr:cNvPr id="59" name="Straight Connector 58"/>
          <xdr:cNvCxnSpPr/>
        </xdr:nvCxnSpPr>
        <xdr:spPr>
          <a:xfrm flipV="1">
            <a:off x="6965950" y="2207786"/>
            <a:ext cx="482600" cy="66904"/>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60" name="Straight Connector 59"/>
          <xdr:cNvCxnSpPr/>
        </xdr:nvCxnSpPr>
        <xdr:spPr>
          <a:xfrm flipV="1">
            <a:off x="6978650" y="2252389"/>
            <a:ext cx="469900" cy="156110"/>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61" name="Straight Connector 60"/>
          <xdr:cNvCxnSpPr/>
        </xdr:nvCxnSpPr>
        <xdr:spPr>
          <a:xfrm>
            <a:off x="6953250" y="2129731"/>
            <a:ext cx="508000" cy="33452"/>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62" name="Straight Connector 61"/>
          <xdr:cNvCxnSpPr/>
        </xdr:nvCxnSpPr>
        <xdr:spPr>
          <a:xfrm flipV="1">
            <a:off x="6965950" y="1616797"/>
            <a:ext cx="482600" cy="66904"/>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63" name="Straight Connector 62"/>
          <xdr:cNvCxnSpPr/>
        </xdr:nvCxnSpPr>
        <xdr:spPr>
          <a:xfrm flipV="1">
            <a:off x="6978650" y="1661400"/>
            <a:ext cx="469900" cy="156110"/>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64" name="Straight Connector 63"/>
          <xdr:cNvCxnSpPr/>
        </xdr:nvCxnSpPr>
        <xdr:spPr>
          <a:xfrm flipV="1">
            <a:off x="6946900" y="2876830"/>
            <a:ext cx="514350" cy="55754"/>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65" name="Straight Connector 64"/>
          <xdr:cNvCxnSpPr/>
        </xdr:nvCxnSpPr>
        <xdr:spPr>
          <a:xfrm flipV="1">
            <a:off x="6972300" y="2961018"/>
            <a:ext cx="488950" cy="110392"/>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66" name="Straight Connector 65"/>
          <xdr:cNvCxnSpPr/>
        </xdr:nvCxnSpPr>
        <xdr:spPr>
          <a:xfrm>
            <a:off x="6953250" y="2787624"/>
            <a:ext cx="508000" cy="33452"/>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67" name="Straight Connector 66"/>
          <xdr:cNvCxnSpPr/>
        </xdr:nvCxnSpPr>
        <xdr:spPr>
          <a:xfrm flipV="1">
            <a:off x="6991350" y="3041861"/>
            <a:ext cx="469900" cy="171721"/>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68" name="Straight Connector 67"/>
          <xdr:cNvCxnSpPr/>
        </xdr:nvCxnSpPr>
        <xdr:spPr>
          <a:xfrm flipV="1">
            <a:off x="7004050" y="3116570"/>
            <a:ext cx="457200" cy="256467"/>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69" name="Straight Connector 68"/>
          <xdr:cNvCxnSpPr/>
        </xdr:nvCxnSpPr>
        <xdr:spPr>
          <a:xfrm flipV="1">
            <a:off x="6978650" y="3189050"/>
            <a:ext cx="482600" cy="340097"/>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70" name="Straight Connector 69"/>
          <xdr:cNvCxnSpPr/>
        </xdr:nvCxnSpPr>
        <xdr:spPr>
          <a:xfrm flipV="1">
            <a:off x="6997700" y="3272681"/>
            <a:ext cx="476250" cy="395851"/>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71" name="Straight Connector 70"/>
          <xdr:cNvCxnSpPr/>
        </xdr:nvCxnSpPr>
        <xdr:spPr>
          <a:xfrm flipV="1">
            <a:off x="6991350" y="3356311"/>
            <a:ext cx="463550" cy="496207"/>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72" name="Straight Connector 71"/>
          <xdr:cNvCxnSpPr/>
        </xdr:nvCxnSpPr>
        <xdr:spPr>
          <a:xfrm>
            <a:off x="7010400" y="4337575"/>
            <a:ext cx="431800" cy="446029"/>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73" name="Straight Connector 72"/>
          <xdr:cNvCxnSpPr/>
        </xdr:nvCxnSpPr>
        <xdr:spPr>
          <a:xfrm>
            <a:off x="7016750" y="4510412"/>
            <a:ext cx="425450" cy="351248"/>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74" name="Straight Connector 73"/>
          <xdr:cNvCxnSpPr/>
        </xdr:nvCxnSpPr>
        <xdr:spPr>
          <a:xfrm>
            <a:off x="7004050" y="4170314"/>
            <a:ext cx="438150" cy="535235"/>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75" name="Straight Connector 74"/>
          <xdr:cNvCxnSpPr/>
        </xdr:nvCxnSpPr>
        <xdr:spPr>
          <a:xfrm>
            <a:off x="7023100" y="4666522"/>
            <a:ext cx="419100" cy="267618"/>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76" name="Straight Connector 75"/>
          <xdr:cNvCxnSpPr/>
        </xdr:nvCxnSpPr>
        <xdr:spPr>
          <a:xfrm>
            <a:off x="7035800" y="4811481"/>
            <a:ext cx="419100" cy="206288"/>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77" name="Straight Connector 76"/>
          <xdr:cNvCxnSpPr/>
        </xdr:nvCxnSpPr>
        <xdr:spPr>
          <a:xfrm>
            <a:off x="7029450" y="4973167"/>
            <a:ext cx="425450" cy="139384"/>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78" name="Straight Connector 77"/>
          <xdr:cNvCxnSpPr/>
        </xdr:nvCxnSpPr>
        <xdr:spPr>
          <a:xfrm>
            <a:off x="7042150" y="5157154"/>
            <a:ext cx="425450" cy="55754"/>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79" name="Straight Connector 78"/>
          <xdr:cNvCxnSpPr/>
        </xdr:nvCxnSpPr>
        <xdr:spPr>
          <a:xfrm>
            <a:off x="7035800" y="5290963"/>
            <a:ext cx="419100" cy="22301"/>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80" name="Straight Connector 79"/>
          <xdr:cNvCxnSpPr/>
        </xdr:nvCxnSpPr>
        <xdr:spPr>
          <a:xfrm flipV="1">
            <a:off x="7016750" y="5402470"/>
            <a:ext cx="444500" cy="61329"/>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81" name="Straight Connector 80"/>
          <xdr:cNvCxnSpPr/>
        </xdr:nvCxnSpPr>
        <xdr:spPr>
          <a:xfrm flipV="1">
            <a:off x="7296150" y="1873264"/>
            <a:ext cx="368300" cy="133809"/>
          </a:xfrm>
          <a:prstGeom prst="line">
            <a:avLst/>
          </a:prstGeom>
          <a:ln w="19050">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82" name="Straight Connector 81"/>
          <xdr:cNvCxnSpPr/>
        </xdr:nvCxnSpPr>
        <xdr:spPr>
          <a:xfrm flipV="1">
            <a:off x="7296150" y="2464253"/>
            <a:ext cx="368300" cy="133809"/>
          </a:xfrm>
          <a:prstGeom prst="line">
            <a:avLst/>
          </a:prstGeom>
          <a:ln w="19050">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83" name="Straight Connector 82"/>
          <xdr:cNvCxnSpPr/>
        </xdr:nvCxnSpPr>
        <xdr:spPr>
          <a:xfrm flipV="1">
            <a:off x="7283450" y="3891546"/>
            <a:ext cx="368300" cy="133809"/>
          </a:xfrm>
          <a:prstGeom prst="line">
            <a:avLst/>
          </a:prstGeom>
          <a:ln w="19050">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84" name="Straight Connector 83"/>
          <xdr:cNvCxnSpPr/>
        </xdr:nvCxnSpPr>
        <xdr:spPr>
          <a:xfrm flipV="1">
            <a:off x="7289781" y="5586456"/>
            <a:ext cx="361969" cy="72826"/>
          </a:xfrm>
          <a:prstGeom prst="line">
            <a:avLst/>
          </a:prstGeom>
          <a:ln w="19050">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85" name="Straight Connector 84"/>
          <xdr:cNvCxnSpPr/>
        </xdr:nvCxnSpPr>
        <xdr:spPr>
          <a:xfrm>
            <a:off x="6790308" y="1465134"/>
            <a:ext cx="620513" cy="0"/>
          </a:xfrm>
          <a:prstGeom prst="line">
            <a:avLst/>
          </a:prstGeom>
          <a:ln w="19050">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469900</xdr:colOff>
      <xdr:row>3</xdr:row>
      <xdr:rowOff>8862</xdr:rowOff>
    </xdr:from>
    <xdr:to>
      <xdr:col>14</xdr:col>
      <xdr:colOff>914400</xdr:colOff>
      <xdr:row>39</xdr:row>
      <xdr:rowOff>50800</xdr:rowOff>
    </xdr:to>
    <xdr:grpSp>
      <xdr:nvGrpSpPr>
        <xdr:cNvPr id="3" name="Group 2"/>
        <xdr:cNvGrpSpPr/>
      </xdr:nvGrpSpPr>
      <xdr:grpSpPr>
        <a:xfrm>
          <a:off x="8448919" y="800170"/>
          <a:ext cx="1052635" cy="5932784"/>
          <a:chOff x="11785600" y="1088362"/>
          <a:chExt cx="1054100" cy="6455438"/>
        </a:xfrm>
      </xdr:grpSpPr>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a:ext>
            </a:extLst>
          </a:blip>
          <a:srcRect/>
          <a:stretch/>
        </xdr:blipFill>
        <xdr:spPr>
          <a:xfrm rot="5400000">
            <a:off x="9402431" y="3954131"/>
            <a:ext cx="6303038" cy="571500"/>
          </a:xfrm>
          <a:prstGeom prst="rect">
            <a:avLst/>
          </a:prstGeom>
        </xdr:spPr>
      </xdr:pic>
      <xdr:cxnSp macro="">
        <xdr:nvCxnSpPr>
          <xdr:cNvPr id="5" name="Straight Connector 4"/>
          <xdr:cNvCxnSpPr/>
        </xdr:nvCxnSpPr>
        <xdr:spPr>
          <a:xfrm>
            <a:off x="11785600" y="1409700"/>
            <a:ext cx="520700" cy="838200"/>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6" name="Straight Connector 5"/>
          <xdr:cNvCxnSpPr/>
        </xdr:nvCxnSpPr>
        <xdr:spPr>
          <a:xfrm>
            <a:off x="12128500" y="1219200"/>
            <a:ext cx="393700" cy="279400"/>
          </a:xfrm>
          <a:prstGeom prst="line">
            <a:avLst/>
          </a:prstGeom>
          <a:ln w="19050">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7" name="Straight Connector 6"/>
          <xdr:cNvCxnSpPr/>
        </xdr:nvCxnSpPr>
        <xdr:spPr>
          <a:xfrm flipV="1">
            <a:off x="12128500" y="4241800"/>
            <a:ext cx="393700" cy="317500"/>
          </a:xfrm>
          <a:prstGeom prst="line">
            <a:avLst/>
          </a:prstGeom>
          <a:ln w="19050">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8" name="Straight Connector 7"/>
          <xdr:cNvCxnSpPr/>
        </xdr:nvCxnSpPr>
        <xdr:spPr>
          <a:xfrm flipV="1">
            <a:off x="12115800" y="6896100"/>
            <a:ext cx="254000" cy="647700"/>
          </a:xfrm>
          <a:prstGeom prst="line">
            <a:avLst/>
          </a:prstGeom>
          <a:ln w="19050">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9" name="Straight Connector 8"/>
          <xdr:cNvCxnSpPr/>
        </xdr:nvCxnSpPr>
        <xdr:spPr>
          <a:xfrm flipV="1">
            <a:off x="11823700" y="3403600"/>
            <a:ext cx="469900" cy="977900"/>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10" name="Straight Connector 9"/>
          <xdr:cNvCxnSpPr/>
        </xdr:nvCxnSpPr>
        <xdr:spPr>
          <a:xfrm flipV="1">
            <a:off x="11785600" y="6396566"/>
            <a:ext cx="508000" cy="1003300"/>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11" name="Straight Connector 10"/>
          <xdr:cNvCxnSpPr/>
        </xdr:nvCxnSpPr>
        <xdr:spPr>
          <a:xfrm>
            <a:off x="11836400" y="4749800"/>
            <a:ext cx="457200" cy="419100"/>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4</xdr:col>
      <xdr:colOff>419100</xdr:colOff>
      <xdr:row>3</xdr:row>
      <xdr:rowOff>25400</xdr:rowOff>
    </xdr:from>
    <xdr:to>
      <xdr:col>6</xdr:col>
      <xdr:colOff>0</xdr:colOff>
      <xdr:row>41</xdr:row>
      <xdr:rowOff>101600</xdr:rowOff>
    </xdr:to>
    <xdr:grpSp>
      <xdr:nvGrpSpPr>
        <xdr:cNvPr id="42" name="Group 41"/>
        <xdr:cNvGrpSpPr/>
      </xdr:nvGrpSpPr>
      <xdr:grpSpPr>
        <a:xfrm>
          <a:off x="2661138" y="816708"/>
          <a:ext cx="1148862" cy="6304084"/>
          <a:chOff x="5156200" y="1104900"/>
          <a:chExt cx="1244600" cy="6845300"/>
        </a:xfrm>
      </xdr:grpSpPr>
      <xdr:pic>
        <xdr:nvPicPr>
          <xdr:cNvPr id="43" name="Picture 42"/>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a:ext>
            </a:extLst>
          </a:blip>
          <a:srcRect l="12239" b="50943"/>
          <a:stretch/>
        </xdr:blipFill>
        <xdr:spPr>
          <a:xfrm rot="5400000">
            <a:off x="3338740" y="3506560"/>
            <a:ext cx="5463720" cy="660400"/>
          </a:xfrm>
          <a:prstGeom prst="rect">
            <a:avLst/>
          </a:prstGeom>
        </xdr:spPr>
      </xdr:pic>
      <xdr:cxnSp macro="">
        <xdr:nvCxnSpPr>
          <xdr:cNvPr id="44" name="Straight Connector 43"/>
          <xdr:cNvCxnSpPr/>
        </xdr:nvCxnSpPr>
        <xdr:spPr>
          <a:xfrm>
            <a:off x="5308600" y="1384300"/>
            <a:ext cx="444500" cy="495300"/>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45" name="Straight Connector 44"/>
          <xdr:cNvCxnSpPr/>
        </xdr:nvCxnSpPr>
        <xdr:spPr>
          <a:xfrm>
            <a:off x="5156200" y="1193800"/>
            <a:ext cx="787400" cy="304800"/>
          </a:xfrm>
          <a:prstGeom prst="line">
            <a:avLst/>
          </a:prstGeom>
          <a:ln w="19050">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46" name="Straight Connector 45"/>
          <xdr:cNvCxnSpPr/>
        </xdr:nvCxnSpPr>
        <xdr:spPr>
          <a:xfrm flipV="1">
            <a:off x="5372099" y="4555067"/>
            <a:ext cx="393701" cy="554565"/>
          </a:xfrm>
          <a:prstGeom prst="line">
            <a:avLst/>
          </a:prstGeom>
          <a:ln w="19050">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47" name="Straight Connector 46"/>
          <xdr:cNvCxnSpPr/>
        </xdr:nvCxnSpPr>
        <xdr:spPr>
          <a:xfrm flipV="1">
            <a:off x="5537200" y="6206067"/>
            <a:ext cx="448733" cy="1744133"/>
          </a:xfrm>
          <a:prstGeom prst="line">
            <a:avLst/>
          </a:prstGeom>
          <a:ln w="19050">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48" name="Straight Connector 47"/>
          <xdr:cNvCxnSpPr/>
        </xdr:nvCxnSpPr>
        <xdr:spPr>
          <a:xfrm flipV="1">
            <a:off x="5215467" y="5706534"/>
            <a:ext cx="524933" cy="2091266"/>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49" name="Straight Connector 48"/>
          <xdr:cNvCxnSpPr/>
        </xdr:nvCxnSpPr>
        <xdr:spPr>
          <a:xfrm flipV="1">
            <a:off x="5283200" y="3225800"/>
            <a:ext cx="465666" cy="1337734"/>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50" name="Straight Connector 49"/>
          <xdr:cNvCxnSpPr/>
        </xdr:nvCxnSpPr>
        <xdr:spPr>
          <a:xfrm>
            <a:off x="5321301" y="1570565"/>
            <a:ext cx="482600" cy="546100"/>
          </a:xfrm>
          <a:prstGeom prst="line">
            <a:avLst/>
          </a:prstGeom>
          <a:ln w="19050">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51" name="Straight Connector 50"/>
          <xdr:cNvCxnSpPr/>
        </xdr:nvCxnSpPr>
        <xdr:spPr>
          <a:xfrm>
            <a:off x="5338233" y="1731433"/>
            <a:ext cx="419100" cy="571500"/>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52" name="Straight Connector 51"/>
          <xdr:cNvCxnSpPr/>
        </xdr:nvCxnSpPr>
        <xdr:spPr>
          <a:xfrm flipV="1">
            <a:off x="5312834" y="3691467"/>
            <a:ext cx="478366" cy="1062567"/>
          </a:xfrm>
          <a:prstGeom prst="line">
            <a:avLst/>
          </a:prstGeom>
          <a:ln w="19050">
            <a:solidFill>
              <a:schemeClr val="tx1"/>
            </a:solidFill>
            <a:prstDash val="sysDash"/>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53" name="Straight Connector 52"/>
          <xdr:cNvCxnSpPr/>
        </xdr:nvCxnSpPr>
        <xdr:spPr>
          <a:xfrm flipV="1">
            <a:off x="5283200" y="3996267"/>
            <a:ext cx="457200" cy="948267"/>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54" name="Straight Connector 53"/>
          <xdr:cNvCxnSpPr/>
        </xdr:nvCxnSpPr>
        <xdr:spPr>
          <a:xfrm flipV="1">
            <a:off x="5291667" y="4724400"/>
            <a:ext cx="465666" cy="575735"/>
          </a:xfrm>
          <a:prstGeom prst="line">
            <a:avLst/>
          </a:prstGeom>
          <a:ln w="3175">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xdr:colOff>
      <xdr:row>0</xdr:row>
      <xdr:rowOff>215900</xdr:rowOff>
    </xdr:from>
    <xdr:to>
      <xdr:col>12</xdr:col>
      <xdr:colOff>622300</xdr:colOff>
      <xdr:row>30</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xdr:colOff>
      <xdr:row>1</xdr:row>
      <xdr:rowOff>0</xdr:rowOff>
    </xdr:from>
    <xdr:to>
      <xdr:col>25</xdr:col>
      <xdr:colOff>635000</xdr:colOff>
      <xdr:row>30</xdr:row>
      <xdr:rowOff>165100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174625</xdr:colOff>
      <xdr:row>1</xdr:row>
      <xdr:rowOff>73025</xdr:rowOff>
    </xdr:from>
    <xdr:to>
      <xdr:col>12</xdr:col>
      <xdr:colOff>622300</xdr:colOff>
      <xdr:row>30</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128058</xdr:colOff>
      <xdr:row>1</xdr:row>
      <xdr:rowOff>73025</xdr:rowOff>
    </xdr:from>
    <xdr:to>
      <xdr:col>25</xdr:col>
      <xdr:colOff>622300</xdr:colOff>
      <xdr:row>30</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254000</xdr:colOff>
      <xdr:row>124</xdr:row>
      <xdr:rowOff>76200</xdr:rowOff>
    </xdr:from>
    <xdr:to>
      <xdr:col>18</xdr:col>
      <xdr:colOff>598993</xdr:colOff>
      <xdr:row>170</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810000" y="23698200"/>
          <a:ext cx="12079793" cy="8724900"/>
        </a:xfrm>
        <a:prstGeom prst="rect">
          <a:avLst/>
        </a:prstGeom>
      </xdr:spPr>
    </xdr:pic>
    <xdr:clientData/>
  </xdr:twoCellAnchor>
  <xdr:twoCellAnchor editAs="oneCell">
    <xdr:from>
      <xdr:col>4</xdr:col>
      <xdr:colOff>152400</xdr:colOff>
      <xdr:row>79</xdr:row>
      <xdr:rowOff>12700</xdr:rowOff>
    </xdr:from>
    <xdr:to>
      <xdr:col>18</xdr:col>
      <xdr:colOff>807301</xdr:colOff>
      <xdr:row>122</xdr:row>
      <xdr:rowOff>152400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708400" y="15062200"/>
          <a:ext cx="12389701" cy="8331200"/>
        </a:xfrm>
        <a:prstGeom prst="rect">
          <a:avLst/>
        </a:prstGeom>
      </xdr:spPr>
    </xdr:pic>
    <xdr:clientData/>
  </xdr:twoCellAnchor>
  <xdr:twoCellAnchor editAs="oneCell">
    <xdr:from>
      <xdr:col>4</xdr:col>
      <xdr:colOff>190500</xdr:colOff>
      <xdr:row>37</xdr:row>
      <xdr:rowOff>25400</xdr:rowOff>
    </xdr:from>
    <xdr:to>
      <xdr:col>18</xdr:col>
      <xdr:colOff>406995</xdr:colOff>
      <xdr:row>78</xdr:row>
      <xdr:rowOff>101600</xdr:rowOff>
    </xdr:to>
    <xdr:pic>
      <xdr:nvPicPr>
        <xdr:cNvPr id="4" name="Picture 3"/>
        <xdr:cNvPicPr>
          <a:picLocks noChangeAspect="1"/>
        </xdr:cNvPicPr>
      </xdr:nvPicPr>
      <xdr:blipFill>
        <a:blip xmlns:r="http://schemas.openxmlformats.org/officeDocument/2006/relationships" r:embed="rId3"/>
        <a:stretch>
          <a:fillRect/>
        </a:stretch>
      </xdr:blipFill>
      <xdr:spPr>
        <a:xfrm>
          <a:off x="3746500" y="7073900"/>
          <a:ext cx="11951295" cy="7886700"/>
        </a:xfrm>
        <a:prstGeom prst="rect">
          <a:avLst/>
        </a:prstGeom>
      </xdr:spPr>
    </xdr:pic>
    <xdr:clientData/>
  </xdr:twoCellAnchor>
  <xdr:twoCellAnchor editAs="oneCell">
    <xdr:from>
      <xdr:col>4</xdr:col>
      <xdr:colOff>203199</xdr:colOff>
      <xdr:row>0</xdr:row>
      <xdr:rowOff>0</xdr:rowOff>
    </xdr:from>
    <xdr:to>
      <xdr:col>18</xdr:col>
      <xdr:colOff>84319</xdr:colOff>
      <xdr:row>36</xdr:row>
      <xdr:rowOff>25400</xdr:rowOff>
    </xdr:to>
    <xdr:pic>
      <xdr:nvPicPr>
        <xdr:cNvPr id="5" name="Picture 4"/>
        <xdr:cNvPicPr>
          <a:picLocks noChangeAspect="1"/>
        </xdr:cNvPicPr>
      </xdr:nvPicPr>
      <xdr:blipFill rotWithShape="1">
        <a:blip xmlns:r="http://schemas.openxmlformats.org/officeDocument/2006/relationships" r:embed="rId4"/>
        <a:srcRect t="15224"/>
        <a:stretch/>
      </xdr:blipFill>
      <xdr:spPr>
        <a:xfrm>
          <a:off x="3759199" y="0"/>
          <a:ext cx="11615920" cy="6883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1:D12"/>
  <sheetViews>
    <sheetView workbookViewId="0">
      <selection activeCell="D2" sqref="D2"/>
    </sheetView>
  </sheetViews>
  <sheetFormatPr defaultColWidth="8.875" defaultRowHeight="15.75"/>
  <cols>
    <col min="1" max="1" width="26.875" bestFit="1" customWidth="1"/>
    <col min="2" max="2" width="12.875" customWidth="1"/>
    <col min="3" max="3" width="22" customWidth="1"/>
    <col min="4" max="4" width="20.375" bestFit="1" customWidth="1"/>
  </cols>
  <sheetData>
    <row r="1" spans="1:4">
      <c r="A1" s="59" t="s">
        <v>98</v>
      </c>
      <c r="B1" s="58"/>
      <c r="C1" s="58"/>
      <c r="D1" s="58"/>
    </row>
    <row r="2" spans="1:4">
      <c r="A2" s="59" t="s">
        <v>109</v>
      </c>
      <c r="B2" s="58"/>
      <c r="C2" s="59" t="s">
        <v>110</v>
      </c>
      <c r="D2" s="84" t="s">
        <v>131</v>
      </c>
    </row>
    <row r="3" spans="1:4">
      <c r="A3" s="59" t="s">
        <v>119</v>
      </c>
      <c r="B3" s="58"/>
      <c r="C3" s="59" t="s">
        <v>121</v>
      </c>
      <c r="D3" s="84" t="s">
        <v>131</v>
      </c>
    </row>
    <row r="4" spans="1:4">
      <c r="A4" s="58" t="s">
        <v>99</v>
      </c>
      <c r="B4" s="58"/>
      <c r="C4" s="131" t="s">
        <v>100</v>
      </c>
      <c r="D4" s="58"/>
    </row>
    <row r="5" spans="1:4">
      <c r="A5" s="58" t="s">
        <v>102</v>
      </c>
      <c r="B5" s="58"/>
      <c r="C5" s="131" t="s">
        <v>101</v>
      </c>
      <c r="D5" s="58"/>
    </row>
    <row r="6" spans="1:4">
      <c r="A6" s="58" t="s">
        <v>103</v>
      </c>
      <c r="B6" s="58"/>
      <c r="C6" s="131" t="s">
        <v>104</v>
      </c>
      <c r="D6" s="58"/>
    </row>
    <row r="7" spans="1:4">
      <c r="A7" s="83" t="s">
        <v>120</v>
      </c>
      <c r="B7" s="58"/>
      <c r="C7" s="58"/>
      <c r="D7" s="58"/>
    </row>
    <row r="8" spans="1:4">
      <c r="A8" s="58"/>
      <c r="B8" s="58" t="s">
        <v>108</v>
      </c>
      <c r="C8" s="58" t="s">
        <v>88</v>
      </c>
      <c r="D8" s="58"/>
    </row>
    <row r="9" spans="1:4">
      <c r="A9" s="58" t="s">
        <v>107</v>
      </c>
      <c r="B9" s="58">
        <v>2082.8000000000002</v>
      </c>
      <c r="C9" s="85">
        <v>2082.8000000000002</v>
      </c>
      <c r="D9" s="58" t="s">
        <v>124</v>
      </c>
    </row>
    <row r="10" spans="1:4">
      <c r="A10" s="58" t="s">
        <v>105</v>
      </c>
      <c r="B10" s="58">
        <v>1465</v>
      </c>
      <c r="C10" s="85" t="s">
        <v>130</v>
      </c>
      <c r="D10" s="58" t="s">
        <v>106</v>
      </c>
    </row>
    <row r="11" spans="1:4">
      <c r="A11" s="58" t="s">
        <v>122</v>
      </c>
      <c r="B11" s="58">
        <v>347.9</v>
      </c>
      <c r="C11" s="85" t="s">
        <v>130</v>
      </c>
      <c r="D11" s="58"/>
    </row>
    <row r="12" spans="1:4">
      <c r="A12" s="58" t="s">
        <v>123</v>
      </c>
      <c r="B12" s="58">
        <v>269.89999999999998</v>
      </c>
      <c r="C12" s="85" t="s">
        <v>130</v>
      </c>
      <c r="D12" s="58"/>
    </row>
  </sheetData>
  <pageMargins left="0.7" right="0.7" top="0.75" bottom="0.75" header="0.3" footer="0.3"/>
  <pageSetup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U58"/>
  <sheetViews>
    <sheetView topLeftCell="A28" zoomScale="120" zoomScaleNormal="120" zoomScalePageLayoutView="125" workbookViewId="0">
      <selection activeCell="D62" sqref="D62"/>
    </sheetView>
  </sheetViews>
  <sheetFormatPr defaultColWidth="10.875" defaultRowHeight="12.75"/>
  <cols>
    <col min="1" max="2" width="6.5" style="1" customWidth="1"/>
    <col min="3" max="3" width="7.875" style="1" customWidth="1"/>
    <col min="4" max="4" width="8.875" style="1" customWidth="1"/>
    <col min="5" max="5" width="8" style="1" customWidth="1"/>
    <col min="6" max="6" width="12.625" style="1" customWidth="1"/>
    <col min="7" max="9" width="7.375" style="1" customWidth="1"/>
    <col min="10" max="11" width="7.875" style="1" customWidth="1"/>
    <col min="12" max="13" width="8.625" style="1" customWidth="1"/>
    <col min="14" max="14" width="10.875" style="1" customWidth="1"/>
    <col min="15" max="15" width="10.875" style="1"/>
    <col min="16" max="18" width="8.125" style="1" customWidth="1"/>
    <col min="19" max="16384" width="10.875" style="1"/>
  </cols>
  <sheetData>
    <row r="1" spans="1:21" ht="20.100000000000001" customHeight="1" thickBot="1">
      <c r="A1" s="143" t="s">
        <v>132</v>
      </c>
      <c r="B1" s="144"/>
      <c r="C1" s="145"/>
      <c r="D1" s="146" t="s">
        <v>133</v>
      </c>
      <c r="E1" s="144"/>
      <c r="F1" s="145"/>
      <c r="H1" s="147" t="s">
        <v>139</v>
      </c>
      <c r="I1" s="148"/>
      <c r="J1" s="148"/>
      <c r="K1" s="148"/>
      <c r="L1" s="148"/>
      <c r="M1" s="148"/>
    </row>
    <row r="2" spans="1:21" ht="20.100000000000001" customHeight="1" thickBot="1">
      <c r="A2" s="149" t="s">
        <v>134</v>
      </c>
      <c r="B2" s="150"/>
      <c r="C2" s="151"/>
      <c r="D2" s="152" t="s">
        <v>140</v>
      </c>
      <c r="E2" s="150"/>
      <c r="F2" s="151"/>
    </row>
    <row r="3" spans="1:21" ht="20.100000000000001" customHeight="1" thickBot="1">
      <c r="A3" s="153" t="s">
        <v>135</v>
      </c>
      <c r="B3" s="154"/>
      <c r="C3" s="155"/>
      <c r="D3" s="156" t="s">
        <v>141</v>
      </c>
      <c r="E3" s="154"/>
      <c r="F3" s="155"/>
      <c r="G3" s="1" t="s">
        <v>136</v>
      </c>
    </row>
    <row r="4" spans="1:21" ht="20.100000000000001" customHeight="1" thickBot="1">
      <c r="A4" s="149" t="s">
        <v>137</v>
      </c>
      <c r="B4" s="150"/>
      <c r="C4" s="151"/>
      <c r="D4" s="149" t="s">
        <v>153</v>
      </c>
      <c r="E4" s="150"/>
      <c r="F4" s="151"/>
    </row>
    <row r="5" spans="1:21" ht="20.100000000000001" customHeight="1" thickBot="1">
      <c r="A5" s="157" t="s">
        <v>138</v>
      </c>
      <c r="B5" s="158"/>
      <c r="C5" s="159"/>
      <c r="D5" s="160" t="s">
        <v>143</v>
      </c>
      <c r="E5" s="158"/>
      <c r="F5" s="159"/>
    </row>
    <row r="6" spans="1:21" ht="24.75" customHeight="1" thickBot="1">
      <c r="C6" s="141" t="s">
        <v>94</v>
      </c>
      <c r="D6" s="142"/>
      <c r="E6" s="142"/>
      <c r="F6" s="142"/>
      <c r="G6" s="142"/>
      <c r="H6" s="142"/>
      <c r="I6" s="142"/>
      <c r="J6" s="80"/>
      <c r="K6" s="4"/>
      <c r="L6" s="65" t="s">
        <v>95</v>
      </c>
      <c r="M6" s="66"/>
      <c r="N6" s="66"/>
      <c r="O6" s="66"/>
      <c r="P6" s="66"/>
      <c r="Q6" s="66"/>
      <c r="R6" s="66"/>
    </row>
    <row r="7" spans="1:21" ht="12.75" customHeight="1" thickBot="1">
      <c r="C7" s="137" t="s">
        <v>127</v>
      </c>
      <c r="D7" s="138"/>
      <c r="E7" s="33"/>
      <c r="F7" s="2"/>
      <c r="G7" s="134"/>
      <c r="K7" s="4"/>
      <c r="L7" s="137" t="s">
        <v>125</v>
      </c>
      <c r="M7" s="138"/>
      <c r="N7" s="4"/>
      <c r="O7" s="4"/>
    </row>
    <row r="8" spans="1:21" ht="25.5" customHeight="1" thickBot="1">
      <c r="C8" s="139"/>
      <c r="D8" s="140"/>
      <c r="E8" s="29"/>
      <c r="F8" s="2"/>
      <c r="G8" s="115" t="s">
        <v>89</v>
      </c>
      <c r="H8" s="116"/>
      <c r="I8" s="117"/>
      <c r="J8" s="133"/>
      <c r="K8" s="4"/>
      <c r="L8" s="139"/>
      <c r="M8" s="140"/>
      <c r="N8" s="135"/>
      <c r="O8" s="4"/>
      <c r="P8" s="115" t="s">
        <v>89</v>
      </c>
      <c r="Q8" s="116"/>
      <c r="R8" s="117"/>
    </row>
    <row r="9" spans="1:21" ht="19.5" thickBot="1">
      <c r="A9" s="104" t="s">
        <v>111</v>
      </c>
      <c r="B9" s="105" t="s">
        <v>112</v>
      </c>
      <c r="C9" s="61">
        <f>IF(ISBLANK(D9),'ROXIE DATA'!C3,D9)</f>
        <v>282.55</v>
      </c>
      <c r="D9" s="67">
        <v>282.55</v>
      </c>
      <c r="E9" s="31" t="s">
        <v>0</v>
      </c>
      <c r="F9" s="2"/>
      <c r="G9" s="118" t="s">
        <v>87</v>
      </c>
      <c r="H9" s="119" t="s">
        <v>90</v>
      </c>
      <c r="I9" s="120" t="s">
        <v>86</v>
      </c>
      <c r="J9" s="30"/>
      <c r="K9" s="4"/>
      <c r="L9" s="78">
        <f>IF(ISBLANK(M9),'ROXIE DATA'!C35,M9)</f>
        <v>228.37</v>
      </c>
      <c r="M9" s="67">
        <v>228.37</v>
      </c>
      <c r="N9" s="31" t="s">
        <v>0</v>
      </c>
      <c r="O9" s="4"/>
      <c r="P9" s="118" t="s">
        <v>87</v>
      </c>
      <c r="Q9" s="119" t="s">
        <v>88</v>
      </c>
      <c r="R9" s="120" t="s">
        <v>86</v>
      </c>
    </row>
    <row r="10" spans="1:21">
      <c r="A10" s="25">
        <v>20</v>
      </c>
      <c r="B10" s="25">
        <v>1.64</v>
      </c>
      <c r="C10" s="24">
        <f>'ROXIE DATA'!C4-('ROXIE DATA'!$C$3-$C$9)</f>
        <v>280.86</v>
      </c>
      <c r="D10" s="28">
        <v>280.98</v>
      </c>
      <c r="E10" s="21" t="s">
        <v>1</v>
      </c>
      <c r="F10" s="2"/>
      <c r="G10" s="118">
        <f>C9-C10</f>
        <v>1.6899999999999977</v>
      </c>
      <c r="H10" s="119">
        <f>IF(OR(ISBLANK(D10),0),"",D9-D10)</f>
        <v>1.5699999999999932</v>
      </c>
      <c r="I10" s="120">
        <f>IF(OR(ISBLANK(D10),0),"",G10-H10)</f>
        <v>0.12000000000000455</v>
      </c>
      <c r="J10" s="132" t="s">
        <v>150</v>
      </c>
      <c r="K10" s="136" t="s">
        <v>147</v>
      </c>
      <c r="L10" s="63">
        <f>'ROXIE DATA'!C36-('ROXIE DATA'!$C$35-$L$9)</f>
        <v>226.73</v>
      </c>
      <c r="M10" s="76">
        <v>226.79</v>
      </c>
      <c r="N10" s="41" t="s">
        <v>1</v>
      </c>
      <c r="O10" s="4"/>
      <c r="P10" s="118">
        <f>L9-L10</f>
        <v>1.6400000000000148</v>
      </c>
      <c r="Q10" s="119">
        <f>IF(OR(ISBLANK(M10),0),"",M9-M10)</f>
        <v>1.5800000000000125</v>
      </c>
      <c r="R10" s="120">
        <f>IF(OR(ISBLANK(M10),0),"",P10-Q10)</f>
        <v>6.0000000000002274E-2</v>
      </c>
    </row>
    <row r="11" spans="1:21">
      <c r="A11" s="25">
        <v>20</v>
      </c>
      <c r="B11" s="25">
        <v>1.64</v>
      </c>
      <c r="C11" s="24">
        <f>'ROXIE DATA'!C5-('ROXIE DATA'!$C$3-$C$9)</f>
        <v>274.12</v>
      </c>
      <c r="D11" s="98">
        <v>273.39</v>
      </c>
      <c r="E11" s="31" t="s">
        <v>91</v>
      </c>
      <c r="F11" s="2"/>
      <c r="G11" s="121">
        <f t="shared" ref="G11:G37" si="0">C10-C11</f>
        <v>6.7400000000000091</v>
      </c>
      <c r="H11" s="122">
        <f t="shared" ref="H11:H37" si="1">IF(OR(ISBLANK(D11),0),"",D10-D11)</f>
        <v>7.5900000000000318</v>
      </c>
      <c r="I11" s="123">
        <f t="shared" ref="I11:I37" si="2">IF(OR(ISBLANK(D11),0),"",G11-H11)</f>
        <v>-0.85000000000002274</v>
      </c>
      <c r="J11" s="132" t="s">
        <v>150</v>
      </c>
      <c r="K11" s="136" t="s">
        <v>147</v>
      </c>
      <c r="L11" s="64">
        <f>'ROXIE DATA'!C37-('ROXIE DATA'!$C$35-$L$9)</f>
        <v>225.1</v>
      </c>
      <c r="M11" s="77">
        <v>225.18</v>
      </c>
      <c r="N11" s="41" t="s">
        <v>2</v>
      </c>
      <c r="O11" s="4"/>
      <c r="P11" s="118">
        <f t="shared" ref="P11:P35" si="3">L10-L11</f>
        <v>1.6299999999999955</v>
      </c>
      <c r="Q11" s="119">
        <f t="shared" ref="Q11:Q35" si="4">IF(OR(ISBLANK(M11),0),"",M10-M11)</f>
        <v>1.6099999999999852</v>
      </c>
      <c r="R11" s="120">
        <f t="shared" ref="R11:R35" si="5">IF(OR(ISBLANK(M11),0),"",P11-Q11)</f>
        <v>2.0000000000010232E-2</v>
      </c>
    </row>
    <row r="12" spans="1:21">
      <c r="A12" s="25">
        <v>20</v>
      </c>
      <c r="B12" s="25">
        <v>1.64</v>
      </c>
      <c r="C12" s="24">
        <f>'ROXIE DATA'!C6-('ROXIE DATA'!$C$3-$C$9)</f>
        <v>272.3</v>
      </c>
      <c r="D12" s="25">
        <v>271.79000000000002</v>
      </c>
      <c r="E12" s="22" t="s">
        <v>56</v>
      </c>
      <c r="F12" s="2"/>
      <c r="G12" s="118">
        <f t="shared" si="0"/>
        <v>1.8199999999999932</v>
      </c>
      <c r="H12" s="119">
        <f t="shared" si="1"/>
        <v>1.5999999999999659</v>
      </c>
      <c r="I12" s="120">
        <f t="shared" si="2"/>
        <v>0.22000000000002728</v>
      </c>
      <c r="J12" s="132" t="s">
        <v>150</v>
      </c>
      <c r="K12" s="136" t="s">
        <v>147</v>
      </c>
      <c r="L12" s="64">
        <f>'ROXIE DATA'!C38-('ROXIE DATA'!$C$35-$L$9)</f>
        <v>211.44</v>
      </c>
      <c r="M12" s="100">
        <v>211.28</v>
      </c>
      <c r="N12" s="32" t="s">
        <v>3</v>
      </c>
      <c r="O12" s="4"/>
      <c r="P12" s="121">
        <f t="shared" si="3"/>
        <v>13.659999999999997</v>
      </c>
      <c r="Q12" s="122">
        <f t="shared" si="4"/>
        <v>13.900000000000006</v>
      </c>
      <c r="R12" s="123">
        <f t="shared" si="5"/>
        <v>-0.24000000000000909</v>
      </c>
    </row>
    <row r="13" spans="1:21">
      <c r="A13" s="25">
        <v>20</v>
      </c>
      <c r="B13" s="25">
        <v>1.64</v>
      </c>
      <c r="C13" s="24">
        <f>'ROXIE DATA'!C7-('ROXIE DATA'!$C$3-$C$9)</f>
        <v>265.61</v>
      </c>
      <c r="D13" s="98">
        <v>264.8</v>
      </c>
      <c r="E13" s="31" t="s">
        <v>91</v>
      </c>
      <c r="F13" s="2"/>
      <c r="G13" s="121">
        <f t="shared" si="0"/>
        <v>6.6899999999999977</v>
      </c>
      <c r="H13" s="122">
        <f t="shared" si="1"/>
        <v>6.9900000000000091</v>
      </c>
      <c r="I13" s="123">
        <f t="shared" si="2"/>
        <v>-0.30000000000001137</v>
      </c>
      <c r="J13" s="47"/>
      <c r="K13" s="132" t="s">
        <v>150</v>
      </c>
      <c r="L13" s="64">
        <f>'ROXIE DATA'!C39-('ROXIE DATA'!$C$35-$L$9)</f>
        <v>209.63</v>
      </c>
      <c r="M13" s="77">
        <v>209.6</v>
      </c>
      <c r="N13" s="41" t="s">
        <v>4</v>
      </c>
      <c r="O13" s="4"/>
      <c r="P13" s="118">
        <f t="shared" si="3"/>
        <v>1.8100000000000023</v>
      </c>
      <c r="Q13" s="119">
        <f t="shared" si="4"/>
        <v>1.6800000000000068</v>
      </c>
      <c r="R13" s="120">
        <f t="shared" si="5"/>
        <v>0.12999999999999545</v>
      </c>
      <c r="U13" s="27"/>
    </row>
    <row r="14" spans="1:21">
      <c r="A14" s="25">
        <v>20</v>
      </c>
      <c r="B14" s="25">
        <v>1.64</v>
      </c>
      <c r="C14" s="24">
        <f>'ROXIE DATA'!C8-('ROXIE DATA'!$C$3-$C$9)</f>
        <v>263.77999999999997</v>
      </c>
      <c r="D14" s="25">
        <v>263.29000000000002</v>
      </c>
      <c r="E14" s="23" t="s">
        <v>4</v>
      </c>
      <c r="F14" s="2"/>
      <c r="G14" s="118">
        <f t="shared" si="0"/>
        <v>1.8300000000000409</v>
      </c>
      <c r="H14" s="119">
        <f t="shared" si="1"/>
        <v>1.5099999999999909</v>
      </c>
      <c r="I14" s="120">
        <f t="shared" si="2"/>
        <v>0.32000000000005002</v>
      </c>
      <c r="J14" s="132" t="s">
        <v>150</v>
      </c>
      <c r="K14" s="132" t="s">
        <v>150</v>
      </c>
      <c r="L14" s="64">
        <f>'ROXIE DATA'!C40-('ROXIE DATA'!$C$35-$L$9)</f>
        <v>207.98</v>
      </c>
      <c r="M14" s="77">
        <v>208.09</v>
      </c>
      <c r="N14" s="41" t="s">
        <v>5</v>
      </c>
      <c r="O14" s="4"/>
      <c r="P14" s="118">
        <f t="shared" si="3"/>
        <v>1.6500000000000057</v>
      </c>
      <c r="Q14" s="119">
        <f t="shared" si="4"/>
        <v>1.5099999999999909</v>
      </c>
      <c r="R14" s="120">
        <f t="shared" si="5"/>
        <v>0.14000000000001478</v>
      </c>
      <c r="U14" s="27"/>
    </row>
    <row r="15" spans="1:21">
      <c r="A15" s="25">
        <v>20</v>
      </c>
      <c r="B15" s="25">
        <v>1.64</v>
      </c>
      <c r="C15" s="24">
        <f>'ROXIE DATA'!C9-('ROXIE DATA'!$C$3-$C$9)</f>
        <v>262.15999999999997</v>
      </c>
      <c r="D15" s="25">
        <v>261.75</v>
      </c>
      <c r="E15" s="23" t="s">
        <v>5</v>
      </c>
      <c r="F15" s="2"/>
      <c r="G15" s="118">
        <f t="shared" si="0"/>
        <v>1.6200000000000045</v>
      </c>
      <c r="H15" s="119">
        <f t="shared" si="1"/>
        <v>1.5400000000000205</v>
      </c>
      <c r="I15" s="120">
        <f t="shared" si="2"/>
        <v>7.9999999999984084E-2</v>
      </c>
      <c r="J15" s="132" t="s">
        <v>150</v>
      </c>
      <c r="K15" s="132" t="s">
        <v>150</v>
      </c>
      <c r="L15" s="64">
        <f>'ROXIE DATA'!C41-('ROXIE DATA'!$C$35-$L$9)</f>
        <v>206.32</v>
      </c>
      <c r="M15" s="77">
        <v>206.29</v>
      </c>
      <c r="N15" s="41" t="s">
        <v>6</v>
      </c>
      <c r="O15" s="4"/>
      <c r="P15" s="118">
        <f t="shared" si="3"/>
        <v>1.6599999999999966</v>
      </c>
      <c r="Q15" s="119">
        <f t="shared" si="4"/>
        <v>1.8000000000000114</v>
      </c>
      <c r="R15" s="120">
        <f t="shared" si="5"/>
        <v>-0.14000000000001478</v>
      </c>
    </row>
    <row r="16" spans="1:21">
      <c r="A16" s="25">
        <v>20</v>
      </c>
      <c r="B16" s="25">
        <v>1.64</v>
      </c>
      <c r="C16" s="24">
        <f>'ROXIE DATA'!C10-('ROXIE DATA'!$C$3-$C$9)</f>
        <v>254.06</v>
      </c>
      <c r="D16" s="98">
        <v>252.94</v>
      </c>
      <c r="E16" s="31" t="s">
        <v>91</v>
      </c>
      <c r="F16" s="2"/>
      <c r="G16" s="121">
        <f t="shared" si="0"/>
        <v>8.0999999999999659</v>
      </c>
      <c r="H16" s="122">
        <f t="shared" si="1"/>
        <v>8.8100000000000023</v>
      </c>
      <c r="I16" s="123">
        <f t="shared" si="2"/>
        <v>-0.71000000000003638</v>
      </c>
      <c r="J16" s="47"/>
      <c r="K16" s="4"/>
      <c r="L16" s="64">
        <f>'ROXIE DATA'!C42-('ROXIE DATA'!$C$35-$L$9)</f>
        <v>191.15</v>
      </c>
      <c r="M16" s="100">
        <v>190.88</v>
      </c>
      <c r="N16" s="32" t="s">
        <v>7</v>
      </c>
      <c r="O16" s="4"/>
      <c r="P16" s="121">
        <f t="shared" si="3"/>
        <v>15.169999999999987</v>
      </c>
      <c r="Q16" s="122">
        <f t="shared" si="4"/>
        <v>15.409999999999997</v>
      </c>
      <c r="R16" s="123">
        <f t="shared" si="5"/>
        <v>-0.24000000000000909</v>
      </c>
    </row>
    <row r="17" spans="1:18">
      <c r="A17" s="25">
        <v>20</v>
      </c>
      <c r="B17" s="25">
        <v>1.64</v>
      </c>
      <c r="C17" s="24">
        <f>'ROXIE DATA'!C11-('ROXIE DATA'!$C$3-$C$9)</f>
        <v>252.19</v>
      </c>
      <c r="D17" s="25">
        <v>250.93</v>
      </c>
      <c r="E17" s="23" t="s">
        <v>6</v>
      </c>
      <c r="F17" s="2"/>
      <c r="G17" s="118">
        <f t="shared" si="0"/>
        <v>1.8700000000000045</v>
      </c>
      <c r="H17" s="119">
        <f t="shared" si="1"/>
        <v>2.0099999999999909</v>
      </c>
      <c r="I17" s="120">
        <f t="shared" si="2"/>
        <v>-0.13999999999998636</v>
      </c>
      <c r="J17" s="132" t="s">
        <v>150</v>
      </c>
      <c r="K17" s="132" t="s">
        <v>150</v>
      </c>
      <c r="L17" s="64">
        <f>'ROXIE DATA'!C43-('ROXIE DATA'!$C$35-$L$9)</f>
        <v>189.27</v>
      </c>
      <c r="M17" s="77">
        <v>188.34</v>
      </c>
      <c r="N17" s="41" t="s">
        <v>8</v>
      </c>
      <c r="O17" s="4"/>
      <c r="P17" s="118">
        <f t="shared" si="3"/>
        <v>1.8799999999999955</v>
      </c>
      <c r="Q17" s="119">
        <f t="shared" si="4"/>
        <v>2.539999999999992</v>
      </c>
      <c r="R17" s="120">
        <f t="shared" si="5"/>
        <v>-0.65999999999999659</v>
      </c>
    </row>
    <row r="18" spans="1:18">
      <c r="A18" s="25">
        <v>20</v>
      </c>
      <c r="B18" s="25">
        <v>1.64</v>
      </c>
      <c r="C18" s="24">
        <f>'ROXIE DATA'!C12-('ROXIE DATA'!$C$3-$C$9)</f>
        <v>245.32</v>
      </c>
      <c r="D18" s="98">
        <v>243.27</v>
      </c>
      <c r="E18" s="31" t="s">
        <v>91</v>
      </c>
      <c r="F18" s="2"/>
      <c r="G18" s="121">
        <f t="shared" si="0"/>
        <v>6.8700000000000045</v>
      </c>
      <c r="H18" s="122">
        <f t="shared" si="1"/>
        <v>7.6599999999999966</v>
      </c>
      <c r="I18" s="123">
        <f t="shared" si="2"/>
        <v>-0.78999999999999204</v>
      </c>
      <c r="J18" s="47"/>
      <c r="K18" s="132" t="s">
        <v>150</v>
      </c>
      <c r="L18" s="64">
        <f>'ROXIE DATA'!C44-('ROXIE DATA'!$C$35-$L$9)</f>
        <v>187.05</v>
      </c>
      <c r="M18" s="77">
        <v>186.18</v>
      </c>
      <c r="N18" s="41" t="s">
        <v>9</v>
      </c>
      <c r="O18" s="4"/>
      <c r="P18" s="118">
        <f t="shared" si="3"/>
        <v>2.2199999999999989</v>
      </c>
      <c r="Q18" s="119">
        <f t="shared" si="4"/>
        <v>2.1599999999999966</v>
      </c>
      <c r="R18" s="120">
        <f t="shared" si="5"/>
        <v>6.0000000000002274E-2</v>
      </c>
    </row>
    <row r="19" spans="1:18">
      <c r="A19" s="25">
        <v>20</v>
      </c>
      <c r="B19" s="25">
        <v>1.64</v>
      </c>
      <c r="C19" s="24">
        <f>'ROXIE DATA'!C13-('ROXIE DATA'!$C$3-$C$9)</f>
        <v>243.44</v>
      </c>
      <c r="D19" s="25">
        <v>241.26</v>
      </c>
      <c r="E19" s="23" t="s">
        <v>8</v>
      </c>
      <c r="F19" s="2"/>
      <c r="G19" s="118">
        <f t="shared" si="0"/>
        <v>1.8799999999999955</v>
      </c>
      <c r="H19" s="119">
        <f t="shared" si="1"/>
        <v>2.0100000000000193</v>
      </c>
      <c r="I19" s="120">
        <f t="shared" si="2"/>
        <v>-0.13000000000002387</v>
      </c>
      <c r="J19" s="132" t="s">
        <v>150</v>
      </c>
      <c r="K19" s="132" t="s">
        <v>150</v>
      </c>
      <c r="L19" s="64">
        <f>'ROXIE DATA'!C45-('ROXIE DATA'!$C$35-$L$9)</f>
        <v>184.81</v>
      </c>
      <c r="M19" s="77">
        <v>184.05</v>
      </c>
      <c r="N19" s="41" t="s">
        <v>10</v>
      </c>
      <c r="O19" s="4"/>
      <c r="P19" s="118">
        <f t="shared" si="3"/>
        <v>2.2400000000000091</v>
      </c>
      <c r="Q19" s="119">
        <f t="shared" si="4"/>
        <v>2.1299999999999955</v>
      </c>
      <c r="R19" s="120">
        <f t="shared" si="5"/>
        <v>0.11000000000001364</v>
      </c>
    </row>
    <row r="20" spans="1:18">
      <c r="A20" s="25">
        <v>20</v>
      </c>
      <c r="B20" s="25">
        <v>1.64</v>
      </c>
      <c r="C20" s="24">
        <f>'ROXIE DATA'!C14-('ROXIE DATA'!$C$3-$C$9)</f>
        <v>241.22</v>
      </c>
      <c r="D20" s="25">
        <v>238.95</v>
      </c>
      <c r="E20" s="23" t="s">
        <v>9</v>
      </c>
      <c r="F20" s="2"/>
      <c r="G20" s="118">
        <f t="shared" si="0"/>
        <v>2.2199999999999989</v>
      </c>
      <c r="H20" s="119">
        <f t="shared" si="1"/>
        <v>2.3100000000000023</v>
      </c>
      <c r="I20" s="120">
        <f t="shared" si="2"/>
        <v>-9.0000000000003411E-2</v>
      </c>
      <c r="J20" s="132" t="s">
        <v>150</v>
      </c>
      <c r="K20" s="132" t="s">
        <v>150</v>
      </c>
      <c r="L20" s="64">
        <f>'ROXIE DATA'!C46-('ROXIE DATA'!$C$35-$L$9)</f>
        <v>182.53</v>
      </c>
      <c r="M20" s="77">
        <v>181.95</v>
      </c>
      <c r="N20" s="41" t="s">
        <v>11</v>
      </c>
      <c r="O20" s="4"/>
      <c r="P20" s="118">
        <f t="shared" si="3"/>
        <v>2.2800000000000011</v>
      </c>
      <c r="Q20" s="119">
        <f t="shared" si="4"/>
        <v>2.1000000000000227</v>
      </c>
      <c r="R20" s="120">
        <f t="shared" si="5"/>
        <v>0.1799999999999784</v>
      </c>
    </row>
    <row r="21" spans="1:18">
      <c r="A21" s="25">
        <v>20</v>
      </c>
      <c r="B21" s="25">
        <v>1.64</v>
      </c>
      <c r="C21" s="24">
        <f>'ROXIE DATA'!C15-('ROXIE DATA'!$C$3-$C$9)</f>
        <v>238.98</v>
      </c>
      <c r="D21" s="25">
        <v>237.01</v>
      </c>
      <c r="E21" s="23" t="s">
        <v>10</v>
      </c>
      <c r="F21" s="2"/>
      <c r="G21" s="118">
        <f t="shared" si="0"/>
        <v>2.2400000000000091</v>
      </c>
      <c r="H21" s="119">
        <f t="shared" si="1"/>
        <v>1.9399999999999977</v>
      </c>
      <c r="I21" s="120">
        <f t="shared" si="2"/>
        <v>0.30000000000001137</v>
      </c>
      <c r="J21" s="132" t="s">
        <v>150</v>
      </c>
      <c r="K21" s="132" t="s">
        <v>150</v>
      </c>
      <c r="L21" s="64">
        <f>'ROXIE DATA'!C47-('ROXIE DATA'!$C$35-$L$9)</f>
        <v>180.23</v>
      </c>
      <c r="M21" s="77">
        <v>179.75</v>
      </c>
      <c r="N21" s="41" t="s">
        <v>12</v>
      </c>
      <c r="O21" s="4"/>
      <c r="P21" s="118">
        <f t="shared" si="3"/>
        <v>2.3000000000000114</v>
      </c>
      <c r="Q21" s="119">
        <f t="shared" si="4"/>
        <v>2.1999999999999886</v>
      </c>
      <c r="R21" s="120">
        <f t="shared" si="5"/>
        <v>0.10000000000002274</v>
      </c>
    </row>
    <row r="22" spans="1:18">
      <c r="A22" s="25">
        <v>20</v>
      </c>
      <c r="B22" s="25">
        <v>1.64</v>
      </c>
      <c r="C22" s="24">
        <f>'ROXIE DATA'!C16-('ROXIE DATA'!$C$3-$C$9)</f>
        <v>236.7</v>
      </c>
      <c r="D22" s="25">
        <v>234.99</v>
      </c>
      <c r="E22" s="23" t="s">
        <v>11</v>
      </c>
      <c r="F22" s="2"/>
      <c r="G22" s="118">
        <f t="shared" si="0"/>
        <v>2.2800000000000011</v>
      </c>
      <c r="H22" s="119">
        <f t="shared" si="1"/>
        <v>2.0199999999999818</v>
      </c>
      <c r="I22" s="120">
        <f t="shared" si="2"/>
        <v>0.26000000000001933</v>
      </c>
      <c r="J22" s="132" t="s">
        <v>150</v>
      </c>
      <c r="K22" s="132" t="s">
        <v>150</v>
      </c>
      <c r="L22" s="64">
        <f>'ROXIE DATA'!C48-('ROXIE DATA'!$C$35-$L$9)</f>
        <v>177.89000000000001</v>
      </c>
      <c r="M22" s="77">
        <v>177.75</v>
      </c>
      <c r="N22" s="41" t="s">
        <v>13</v>
      </c>
      <c r="O22" s="4"/>
      <c r="P22" s="118">
        <f t="shared" si="3"/>
        <v>2.339999999999975</v>
      </c>
      <c r="Q22" s="119">
        <f t="shared" si="4"/>
        <v>2</v>
      </c>
      <c r="R22" s="120">
        <f t="shared" si="5"/>
        <v>0.33999999999997499</v>
      </c>
    </row>
    <row r="23" spans="1:18">
      <c r="A23" s="25">
        <v>20</v>
      </c>
      <c r="B23" s="25">
        <v>1.64</v>
      </c>
      <c r="C23" s="24">
        <f>'ROXIE DATA'!C17-('ROXIE DATA'!$C$3-$C$9)</f>
        <v>234.39999999999998</v>
      </c>
      <c r="D23" s="25">
        <v>232.67</v>
      </c>
      <c r="E23" s="23" t="s">
        <v>12</v>
      </c>
      <c r="F23" s="2"/>
      <c r="G23" s="118">
        <f t="shared" si="0"/>
        <v>2.3000000000000114</v>
      </c>
      <c r="H23" s="119">
        <f t="shared" si="1"/>
        <v>2.3200000000000216</v>
      </c>
      <c r="I23" s="120">
        <f t="shared" si="2"/>
        <v>-2.0000000000010232E-2</v>
      </c>
      <c r="J23" s="132" t="s">
        <v>150</v>
      </c>
      <c r="K23" s="132" t="s">
        <v>150</v>
      </c>
      <c r="L23" s="64">
        <f>'ROXIE DATA'!C49-('ROXIE DATA'!$C$35-$L$9)</f>
        <v>175.51</v>
      </c>
      <c r="M23" s="77">
        <v>175.62</v>
      </c>
      <c r="N23" s="41" t="s">
        <v>14</v>
      </c>
      <c r="O23" s="4"/>
      <c r="P23" s="118">
        <f t="shared" si="3"/>
        <v>2.3800000000000239</v>
      </c>
      <c r="Q23" s="119">
        <f t="shared" si="4"/>
        <v>2.1299999999999955</v>
      </c>
      <c r="R23" s="120">
        <f t="shared" si="5"/>
        <v>0.25000000000002842</v>
      </c>
    </row>
    <row r="24" spans="1:18">
      <c r="A24" s="25">
        <v>20</v>
      </c>
      <c r="B24" s="25">
        <v>1.64</v>
      </c>
      <c r="C24" s="24">
        <f>'ROXIE DATA'!C18-('ROXIE DATA'!$C$3-$C$9)</f>
        <v>232.06</v>
      </c>
      <c r="D24" s="25">
        <v>230.62</v>
      </c>
      <c r="E24" s="23" t="s">
        <v>13</v>
      </c>
      <c r="F24" s="2"/>
      <c r="G24" s="118">
        <f t="shared" si="0"/>
        <v>2.339999999999975</v>
      </c>
      <c r="H24" s="119">
        <f>IF(OR(ISBLANK(D24),0),"",D23-D24)</f>
        <v>2.0499999999999829</v>
      </c>
      <c r="I24" s="120">
        <f t="shared" si="2"/>
        <v>0.28999999999999204</v>
      </c>
      <c r="J24" s="132" t="s">
        <v>150</v>
      </c>
      <c r="K24" s="132" t="s">
        <v>150</v>
      </c>
      <c r="L24" s="64">
        <f>'ROXIE DATA'!C50-('ROXIE DATA'!$C$35-$L$9)</f>
        <v>173.1</v>
      </c>
      <c r="M24" s="77">
        <v>173.49</v>
      </c>
      <c r="N24" s="41" t="s">
        <v>15</v>
      </c>
      <c r="O24" s="4"/>
      <c r="P24" s="118">
        <f t="shared" si="3"/>
        <v>2.4099999999999966</v>
      </c>
      <c r="Q24" s="119">
        <f t="shared" si="4"/>
        <v>2.1299999999999955</v>
      </c>
      <c r="R24" s="120">
        <f t="shared" si="5"/>
        <v>0.28000000000000114</v>
      </c>
    </row>
    <row r="25" spans="1:18">
      <c r="A25" s="25">
        <v>20</v>
      </c>
      <c r="B25" s="25">
        <v>1.64</v>
      </c>
      <c r="C25" s="24">
        <f>'ROXIE DATA'!C19-('ROXIE DATA'!$C$3-$C$9)</f>
        <v>229.67999999999998</v>
      </c>
      <c r="D25" s="25">
        <v>228.61</v>
      </c>
      <c r="E25" s="23" t="s">
        <v>14</v>
      </c>
      <c r="F25" s="2"/>
      <c r="G25" s="118">
        <f t="shared" si="0"/>
        <v>2.3800000000000239</v>
      </c>
      <c r="H25" s="119">
        <f t="shared" si="1"/>
        <v>2.0099999999999909</v>
      </c>
      <c r="I25" s="120">
        <f t="shared" si="2"/>
        <v>0.37000000000003297</v>
      </c>
      <c r="J25" s="132" t="s">
        <v>150</v>
      </c>
      <c r="K25" s="4"/>
      <c r="L25" s="64">
        <f>'ROXIE DATA'!C51-('ROXIE DATA'!$C$35-$L$9)</f>
        <v>132.53</v>
      </c>
      <c r="M25" s="100">
        <v>133.49</v>
      </c>
      <c r="N25" s="32" t="s">
        <v>16</v>
      </c>
      <c r="O25" s="4"/>
      <c r="P25" s="121">
        <f t="shared" si="3"/>
        <v>40.569999999999993</v>
      </c>
      <c r="Q25" s="122">
        <f t="shared" si="4"/>
        <v>40</v>
      </c>
      <c r="R25" s="123">
        <f t="shared" si="5"/>
        <v>0.56999999999999318</v>
      </c>
    </row>
    <row r="26" spans="1:18">
      <c r="A26" s="25">
        <v>20</v>
      </c>
      <c r="B26" s="25">
        <v>1.64</v>
      </c>
      <c r="C26" s="24">
        <f>'ROXIE DATA'!C20-('ROXIE DATA'!$C$3-$C$9)</f>
        <v>209.67</v>
      </c>
      <c r="D26" s="98">
        <v>208.71</v>
      </c>
      <c r="E26" s="31" t="s">
        <v>91</v>
      </c>
      <c r="F26" s="2"/>
      <c r="G26" s="121">
        <f t="shared" si="0"/>
        <v>20.009999999999991</v>
      </c>
      <c r="H26" s="122">
        <f t="shared" si="1"/>
        <v>19.900000000000006</v>
      </c>
      <c r="I26" s="123">
        <f t="shared" si="2"/>
        <v>0.10999999999998522</v>
      </c>
      <c r="J26" s="47"/>
      <c r="K26" s="132" t="s">
        <v>150</v>
      </c>
      <c r="L26" s="64">
        <f>'ROXIE DATA'!C52-('ROXIE DATA'!$C$35-$L$9)</f>
        <v>130.65</v>
      </c>
      <c r="M26" s="77">
        <v>129.63999999999999</v>
      </c>
      <c r="N26" s="41" t="s">
        <v>17</v>
      </c>
      <c r="O26" s="4"/>
      <c r="P26" s="118">
        <f t="shared" si="3"/>
        <v>1.8799999999999955</v>
      </c>
      <c r="Q26" s="119">
        <f t="shared" si="4"/>
        <v>3.8500000000000227</v>
      </c>
      <c r="R26" s="120">
        <f t="shared" si="5"/>
        <v>-1.9700000000000273</v>
      </c>
    </row>
    <row r="27" spans="1:18">
      <c r="A27" s="25">
        <v>20</v>
      </c>
      <c r="B27" s="25">
        <v>1.64</v>
      </c>
      <c r="C27" s="24">
        <f>'ROXIE DATA'!C21-('ROXIE DATA'!$C$3-$C$9)</f>
        <v>207.78</v>
      </c>
      <c r="D27" s="25">
        <v>204.98</v>
      </c>
      <c r="E27" s="23" t="s">
        <v>15</v>
      </c>
      <c r="F27" s="2"/>
      <c r="G27" s="118">
        <f t="shared" si="0"/>
        <v>1.8899999999999864</v>
      </c>
      <c r="H27" s="119">
        <f t="shared" si="1"/>
        <v>3.7300000000000182</v>
      </c>
      <c r="I27" s="120">
        <f t="shared" si="2"/>
        <v>-1.8400000000000318</v>
      </c>
      <c r="J27" s="132" t="s">
        <v>150</v>
      </c>
      <c r="K27" s="132" t="s">
        <v>150</v>
      </c>
      <c r="L27" s="64">
        <f>'ROXIE DATA'!C53-('ROXIE DATA'!$C$35-$L$9)</f>
        <v>128.19999999999999</v>
      </c>
      <c r="M27" s="77">
        <v>126.66</v>
      </c>
      <c r="N27" s="41" t="s">
        <v>18</v>
      </c>
      <c r="O27" s="4"/>
      <c r="P27" s="118">
        <f t="shared" si="3"/>
        <v>2.4500000000000171</v>
      </c>
      <c r="Q27" s="119">
        <f t="shared" si="4"/>
        <v>2.9799999999999898</v>
      </c>
      <c r="R27" s="120">
        <f t="shared" si="5"/>
        <v>-0.52999999999997272</v>
      </c>
    </row>
    <row r="28" spans="1:18">
      <c r="A28" s="25">
        <v>20</v>
      </c>
      <c r="B28" s="25">
        <v>1.64</v>
      </c>
      <c r="C28" s="24">
        <f>'ROXIE DATA'!C22-('ROXIE DATA'!$C$3-$C$9)</f>
        <v>186.7</v>
      </c>
      <c r="D28" s="98">
        <v>185.57</v>
      </c>
      <c r="E28" s="31" t="s">
        <v>91</v>
      </c>
      <c r="F28" s="2"/>
      <c r="G28" s="121">
        <f t="shared" si="0"/>
        <v>21.080000000000013</v>
      </c>
      <c r="H28" s="122">
        <f t="shared" si="1"/>
        <v>19.409999999999997</v>
      </c>
      <c r="I28" s="123">
        <f t="shared" si="2"/>
        <v>1.6700000000000159</v>
      </c>
      <c r="J28" s="47"/>
      <c r="K28" s="132" t="s">
        <v>150</v>
      </c>
      <c r="L28" s="64">
        <f>'ROXIE DATA'!C54-('ROXIE DATA'!$C$35-$L$9)</f>
        <v>125.7</v>
      </c>
      <c r="M28" s="77">
        <v>124.27</v>
      </c>
      <c r="N28" s="41" t="s">
        <v>19</v>
      </c>
      <c r="O28" s="4"/>
      <c r="P28" s="118">
        <f t="shared" si="3"/>
        <v>2.4999999999999858</v>
      </c>
      <c r="Q28" s="119">
        <f t="shared" si="4"/>
        <v>2.3900000000000006</v>
      </c>
      <c r="R28" s="120">
        <f t="shared" si="5"/>
        <v>0.10999999999998522</v>
      </c>
    </row>
    <row r="29" spans="1:18">
      <c r="A29" s="25">
        <v>20</v>
      </c>
      <c r="B29" s="25">
        <v>1.64</v>
      </c>
      <c r="C29" s="24">
        <f>'ROXIE DATA'!C23-('ROXIE DATA'!$C$3-$C$9)</f>
        <v>184.82</v>
      </c>
      <c r="D29" s="25">
        <v>181.43</v>
      </c>
      <c r="E29" s="23" t="s">
        <v>17</v>
      </c>
      <c r="F29" s="2"/>
      <c r="G29" s="118">
        <f t="shared" si="0"/>
        <v>1.8799999999999955</v>
      </c>
      <c r="H29" s="119">
        <f t="shared" si="1"/>
        <v>4.1399999999999864</v>
      </c>
      <c r="I29" s="120">
        <f t="shared" si="2"/>
        <v>-2.2599999999999909</v>
      </c>
      <c r="J29" s="132" t="s">
        <v>150</v>
      </c>
      <c r="K29" s="132" t="s">
        <v>150</v>
      </c>
      <c r="L29" s="64">
        <f>'ROXIE DATA'!C55-('ROXIE DATA'!$C$35-$L$9)</f>
        <v>123.14</v>
      </c>
      <c r="M29" s="77">
        <v>122</v>
      </c>
      <c r="N29" s="41" t="s">
        <v>20</v>
      </c>
      <c r="O29" s="4"/>
      <c r="P29" s="118">
        <f t="shared" si="3"/>
        <v>2.5600000000000023</v>
      </c>
      <c r="Q29" s="119">
        <f t="shared" si="4"/>
        <v>2.269999999999996</v>
      </c>
      <c r="R29" s="120">
        <f t="shared" si="5"/>
        <v>0.29000000000000625</v>
      </c>
    </row>
    <row r="30" spans="1:18">
      <c r="A30" s="25">
        <v>20</v>
      </c>
      <c r="B30" s="25">
        <v>1.64</v>
      </c>
      <c r="C30" s="24">
        <f>'ROXIE DATA'!C24-('ROXIE DATA'!$C$3-$C$9)</f>
        <v>182.11999999999998</v>
      </c>
      <c r="D30" s="25">
        <v>178.8</v>
      </c>
      <c r="E30" s="23" t="s">
        <v>18</v>
      </c>
      <c r="F30" s="2"/>
      <c r="G30" s="118">
        <f t="shared" si="0"/>
        <v>2.7000000000000171</v>
      </c>
      <c r="H30" s="119">
        <f t="shared" si="1"/>
        <v>2.6299999999999955</v>
      </c>
      <c r="I30" s="120">
        <f t="shared" si="2"/>
        <v>7.00000000000216E-2</v>
      </c>
      <c r="J30" s="132" t="s">
        <v>150</v>
      </c>
      <c r="K30" s="132" t="s">
        <v>150</v>
      </c>
      <c r="L30" s="64">
        <f>'ROXIE DATA'!C56-('ROXIE DATA'!$C$35-$L$9)</f>
        <v>120.53</v>
      </c>
      <c r="M30" s="77">
        <v>119.82</v>
      </c>
      <c r="N30" s="41" t="s">
        <v>21</v>
      </c>
      <c r="O30" s="4"/>
      <c r="P30" s="118">
        <f t="shared" si="3"/>
        <v>2.6099999999999994</v>
      </c>
      <c r="Q30" s="119">
        <f t="shared" si="4"/>
        <v>2.1800000000000068</v>
      </c>
      <c r="R30" s="120">
        <f t="shared" si="5"/>
        <v>0.42999999999999261</v>
      </c>
    </row>
    <row r="31" spans="1:18">
      <c r="A31" s="25">
        <v>20</v>
      </c>
      <c r="B31" s="25">
        <v>1.64</v>
      </c>
      <c r="C31" s="24">
        <f>'ROXIE DATA'!C25-('ROXIE DATA'!$C$3-$C$9)</f>
        <v>179.35999999999999</v>
      </c>
      <c r="D31" s="25">
        <v>176.55</v>
      </c>
      <c r="E31" s="23" t="s">
        <v>19</v>
      </c>
      <c r="F31" s="2"/>
      <c r="G31" s="118">
        <f t="shared" si="0"/>
        <v>2.7599999999999909</v>
      </c>
      <c r="H31" s="119">
        <f t="shared" si="1"/>
        <v>2.25</v>
      </c>
      <c r="I31" s="120">
        <f t="shared" si="2"/>
        <v>0.50999999999999091</v>
      </c>
      <c r="J31" s="132" t="s">
        <v>150</v>
      </c>
      <c r="K31" s="132" t="s">
        <v>150</v>
      </c>
      <c r="L31" s="64">
        <f>'ROXIE DATA'!C57-('ROXIE DATA'!$C$35-$L$9)</f>
        <v>117.85</v>
      </c>
      <c r="M31" s="25">
        <v>117.78</v>
      </c>
      <c r="N31" s="41" t="s">
        <v>22</v>
      </c>
      <c r="O31" s="4"/>
      <c r="P31" s="118">
        <f t="shared" si="3"/>
        <v>2.6800000000000068</v>
      </c>
      <c r="Q31" s="119">
        <f t="shared" si="4"/>
        <v>2.039999999999992</v>
      </c>
      <c r="R31" s="120">
        <f t="shared" si="5"/>
        <v>0.64000000000001478</v>
      </c>
    </row>
    <row r="32" spans="1:18">
      <c r="A32" s="25">
        <v>20</v>
      </c>
      <c r="B32" s="25">
        <v>1.64</v>
      </c>
      <c r="C32" s="24">
        <f>'ROXIE DATA'!C26-('ROXIE DATA'!$C$3-$C$9)</f>
        <v>176.54</v>
      </c>
      <c r="D32" s="25">
        <v>174.28</v>
      </c>
      <c r="E32" s="23" t="s">
        <v>20</v>
      </c>
      <c r="F32" s="2"/>
      <c r="G32" s="118">
        <f t="shared" si="0"/>
        <v>2.8199999999999932</v>
      </c>
      <c r="H32" s="119">
        <f t="shared" si="1"/>
        <v>2.2700000000000102</v>
      </c>
      <c r="I32" s="120">
        <f t="shared" si="2"/>
        <v>0.54999999999998295</v>
      </c>
      <c r="J32" s="132" t="s">
        <v>150</v>
      </c>
      <c r="K32" s="132" t="s">
        <v>150</v>
      </c>
      <c r="L32" s="64">
        <f>'ROXIE DATA'!C58-('ROXIE DATA'!$C$35-$L$9)</f>
        <v>115.08</v>
      </c>
      <c r="M32" s="25">
        <v>115.34</v>
      </c>
      <c r="N32" s="41" t="s">
        <v>23</v>
      </c>
      <c r="O32" s="4"/>
      <c r="P32" s="118">
        <f t="shared" si="3"/>
        <v>2.769999999999996</v>
      </c>
      <c r="Q32" s="119">
        <f t="shared" si="4"/>
        <v>2.4399999999999977</v>
      </c>
      <c r="R32" s="120">
        <f t="shared" si="5"/>
        <v>0.32999999999999829</v>
      </c>
    </row>
    <row r="33" spans="1:18">
      <c r="A33" s="25">
        <v>20</v>
      </c>
      <c r="B33" s="25">
        <v>1.64</v>
      </c>
      <c r="C33" s="24">
        <f>'ROXIE DATA'!C27-('ROXIE DATA'!$C$3-$C$9)</f>
        <v>173.64999999999998</v>
      </c>
      <c r="D33" s="25">
        <v>172.24</v>
      </c>
      <c r="E33" s="23" t="s">
        <v>21</v>
      </c>
      <c r="F33" s="2"/>
      <c r="G33" s="118">
        <f t="shared" si="0"/>
        <v>2.8900000000000148</v>
      </c>
      <c r="H33" s="119">
        <f t="shared" si="1"/>
        <v>2.039999999999992</v>
      </c>
      <c r="I33" s="120">
        <f t="shared" si="2"/>
        <v>0.85000000000002274</v>
      </c>
      <c r="J33" s="132" t="s">
        <v>150</v>
      </c>
      <c r="K33" s="132" t="s">
        <v>150</v>
      </c>
      <c r="L33" s="64">
        <f>'ROXIE DATA'!C59-('ROXIE DATA'!$C$35-$L$9)</f>
        <v>112.23</v>
      </c>
      <c r="M33" s="25">
        <v>113.25</v>
      </c>
      <c r="N33" s="41" t="s">
        <v>24</v>
      </c>
      <c r="O33" s="4"/>
      <c r="P33" s="118">
        <f t="shared" si="3"/>
        <v>2.8499999999999943</v>
      </c>
      <c r="Q33" s="119">
        <f t="shared" si="4"/>
        <v>2.0900000000000034</v>
      </c>
      <c r="R33" s="120">
        <f t="shared" si="5"/>
        <v>0.75999999999999091</v>
      </c>
    </row>
    <row r="34" spans="1:18">
      <c r="A34" s="25">
        <v>20</v>
      </c>
      <c r="B34" s="25">
        <v>1.64</v>
      </c>
      <c r="C34" s="24">
        <f>'ROXIE DATA'!C28-('ROXIE DATA'!$C$3-$C$9)</f>
        <v>170.67999999999998</v>
      </c>
      <c r="D34" s="25">
        <v>170.18</v>
      </c>
      <c r="E34" s="23" t="s">
        <v>22</v>
      </c>
      <c r="F34" s="2"/>
      <c r="G34" s="118">
        <f t="shared" si="0"/>
        <v>2.9699999999999989</v>
      </c>
      <c r="H34" s="119">
        <f t="shared" si="1"/>
        <v>2.0600000000000023</v>
      </c>
      <c r="I34" s="120">
        <f t="shared" si="2"/>
        <v>0.90999999999999659</v>
      </c>
      <c r="J34" s="132" t="s">
        <v>150</v>
      </c>
      <c r="K34" s="132" t="s">
        <v>150</v>
      </c>
      <c r="L34" s="64">
        <f>'ROXIE DATA'!C60-('ROXIE DATA'!$C$35-$L$9)</f>
        <v>109.26</v>
      </c>
      <c r="M34" s="77">
        <v>111.09</v>
      </c>
      <c r="N34" s="41" t="s">
        <v>25</v>
      </c>
      <c r="O34" s="4"/>
      <c r="P34" s="118">
        <f t="shared" si="3"/>
        <v>2.9699999999999989</v>
      </c>
      <c r="Q34" s="119">
        <f t="shared" si="4"/>
        <v>2.1599999999999966</v>
      </c>
      <c r="R34" s="120">
        <f t="shared" si="5"/>
        <v>0.81000000000000227</v>
      </c>
    </row>
    <row r="35" spans="1:18" ht="13.5" thickBot="1">
      <c r="A35" s="25">
        <v>20</v>
      </c>
      <c r="B35" s="25">
        <v>1.64</v>
      </c>
      <c r="C35" s="24">
        <f>'ROXIE DATA'!C29-('ROXIE DATA'!$C$3-$C$9)</f>
        <v>167.60999999999999</v>
      </c>
      <c r="D35" s="25">
        <v>167.75</v>
      </c>
      <c r="E35" s="23" t="s">
        <v>23</v>
      </c>
      <c r="F35" s="2"/>
      <c r="G35" s="118">
        <f t="shared" si="0"/>
        <v>3.0699999999999932</v>
      </c>
      <c r="H35" s="119">
        <f t="shared" si="1"/>
        <v>2.4300000000000068</v>
      </c>
      <c r="I35" s="120">
        <f t="shared" si="2"/>
        <v>0.63999999999998636</v>
      </c>
      <c r="J35" s="132" t="s">
        <v>150</v>
      </c>
      <c r="K35" s="132" t="s">
        <v>150</v>
      </c>
      <c r="L35" s="62">
        <f>'ROXIE DATA'!C61-('ROXIE DATA'!$C$35-$L$9)</f>
        <v>98.91</v>
      </c>
      <c r="M35" s="101">
        <v>100.5</v>
      </c>
      <c r="N35" s="32" t="s">
        <v>26</v>
      </c>
      <c r="O35" s="4"/>
      <c r="P35" s="121">
        <f t="shared" si="3"/>
        <v>10.350000000000009</v>
      </c>
      <c r="Q35" s="122">
        <f t="shared" si="4"/>
        <v>10.590000000000003</v>
      </c>
      <c r="R35" s="123">
        <f t="shared" si="5"/>
        <v>-0.23999999999999488</v>
      </c>
    </row>
    <row r="36" spans="1:18" ht="13.5" thickBot="1">
      <c r="A36" s="25">
        <v>20</v>
      </c>
      <c r="B36" s="25">
        <v>1.64</v>
      </c>
      <c r="C36" s="24">
        <f>'ROXIE DATA'!C30-('ROXIE DATA'!$C$3-$C$9)</f>
        <v>164.42</v>
      </c>
      <c r="D36" s="25">
        <v>165.65</v>
      </c>
      <c r="E36" s="23" t="s">
        <v>24</v>
      </c>
      <c r="F36" s="2"/>
      <c r="G36" s="118">
        <f t="shared" si="0"/>
        <v>3.1899999999999977</v>
      </c>
      <c r="H36" s="119">
        <f t="shared" si="1"/>
        <v>2.0999999999999943</v>
      </c>
      <c r="I36" s="120">
        <f t="shared" si="2"/>
        <v>1.0900000000000034</v>
      </c>
      <c r="J36" s="132" t="s">
        <v>150</v>
      </c>
      <c r="K36" s="4"/>
      <c r="L36" s="94" t="s">
        <v>116</v>
      </c>
      <c r="M36" s="95"/>
      <c r="N36" s="4"/>
      <c r="O36" s="4"/>
      <c r="P36" s="125"/>
      <c r="Q36" s="126"/>
      <c r="R36" s="127"/>
    </row>
    <row r="37" spans="1:18" ht="13.5" thickBot="1">
      <c r="A37" s="25">
        <v>20</v>
      </c>
      <c r="B37" s="25">
        <v>1.64</v>
      </c>
      <c r="C37" s="24">
        <f>'ROXIE DATA'!C31-('ROXIE DATA'!$C$3-$C$9)</f>
        <v>159.66</v>
      </c>
      <c r="D37" s="99">
        <v>161.08000000000001</v>
      </c>
      <c r="E37" s="31" t="s">
        <v>91</v>
      </c>
      <c r="F37" s="2"/>
      <c r="G37" s="124">
        <f t="shared" si="0"/>
        <v>4.7599999999999909</v>
      </c>
      <c r="H37" s="122">
        <f t="shared" si="1"/>
        <v>4.5699999999999932</v>
      </c>
      <c r="I37" s="123">
        <f t="shared" si="2"/>
        <v>0.18999999999999773</v>
      </c>
      <c r="J37" s="47"/>
      <c r="K37" s="4"/>
      <c r="L37" s="4"/>
      <c r="M37" s="4"/>
      <c r="N37" s="4"/>
      <c r="O37" s="2"/>
      <c r="P37" s="128"/>
      <c r="Q37" s="126"/>
      <c r="R37" s="127"/>
    </row>
    <row r="38" spans="1:18" ht="13.5" thickBot="1">
      <c r="C38" s="94" t="s">
        <v>116</v>
      </c>
      <c r="D38" s="95"/>
      <c r="E38" s="11"/>
      <c r="F38" s="2"/>
      <c r="H38" s="51" t="s">
        <v>93</v>
      </c>
      <c r="I38" s="52">
        <f>SUM(I10:I37)</f>
        <v>1.4200000000000159</v>
      </c>
      <c r="J38" s="79"/>
      <c r="K38" s="4"/>
      <c r="L38" s="4"/>
      <c r="M38" s="4"/>
      <c r="N38" s="4"/>
      <c r="O38" s="2"/>
      <c r="Q38" s="51" t="s">
        <v>93</v>
      </c>
      <c r="R38" s="52">
        <f>SUM(R10:R35)</f>
        <v>1.5900000000000034</v>
      </c>
    </row>
    <row r="39" spans="1:18">
      <c r="A39" s="34" t="s">
        <v>92</v>
      </c>
      <c r="K39" s="4"/>
      <c r="L39" s="34" t="s">
        <v>92</v>
      </c>
      <c r="M39" s="4"/>
      <c r="N39" s="4"/>
      <c r="O39" s="4"/>
    </row>
    <row r="40" spans="1:18" ht="13.5" thickBot="1">
      <c r="K40" s="4"/>
      <c r="L40" s="4"/>
      <c r="M40" s="4"/>
      <c r="N40" s="4"/>
      <c r="O40" s="4"/>
    </row>
    <row r="41" spans="1:18">
      <c r="C41" s="42"/>
      <c r="D41" s="89" t="s">
        <v>108</v>
      </c>
      <c r="E41" s="86" t="s">
        <v>113</v>
      </c>
      <c r="F41" s="86" t="s">
        <v>117</v>
      </c>
      <c r="G41" s="92" t="s">
        <v>118</v>
      </c>
      <c r="H41" s="90" t="s">
        <v>86</v>
      </c>
      <c r="K41" s="4"/>
      <c r="L41" s="2"/>
      <c r="M41" s="2"/>
      <c r="N41" s="2"/>
      <c r="O41" s="2"/>
    </row>
    <row r="42" spans="1:18" ht="13.5" thickBot="1">
      <c r="C42" s="82" t="s">
        <v>115</v>
      </c>
      <c r="D42" s="81">
        <v>1822.9659999999999</v>
      </c>
      <c r="E42" s="87">
        <f>Parametres!C9-C37-L35</f>
        <v>1824.23</v>
      </c>
      <c r="F42" s="88">
        <f>E42-(I38+R38)</f>
        <v>1821.22</v>
      </c>
      <c r="G42" s="93" t="str">
        <f>IF(OR(ISBLANK(D38),ISBLANK(M36)),"",Parametres!C9-D38-M36)</f>
        <v/>
      </c>
      <c r="H42" s="91" t="str">
        <f>IF(G42="","",D42-G42)</f>
        <v/>
      </c>
      <c r="K42" s="4"/>
      <c r="L42" s="2"/>
      <c r="M42" s="2"/>
      <c r="N42" s="2"/>
      <c r="O42" s="2"/>
    </row>
    <row r="43" spans="1:18">
      <c r="A43" s="96" t="s">
        <v>114</v>
      </c>
      <c r="C43" s="2"/>
      <c r="D43" s="2"/>
      <c r="E43" s="2"/>
      <c r="F43" s="68"/>
      <c r="K43" s="4"/>
      <c r="L43" s="2"/>
      <c r="M43" s="2"/>
      <c r="N43" s="2"/>
      <c r="O43" s="2"/>
    </row>
    <row r="44" spans="1:18">
      <c r="A44" s="96"/>
      <c r="C44" s="2"/>
      <c r="D44" s="2"/>
      <c r="E44" s="2"/>
      <c r="F44" s="68"/>
      <c r="K44" s="4"/>
      <c r="L44" s="2"/>
      <c r="M44" s="2"/>
      <c r="N44" s="2"/>
      <c r="O44" s="2"/>
    </row>
    <row r="45" spans="1:18">
      <c r="A45" s="107" t="s">
        <v>126</v>
      </c>
      <c r="B45" s="108"/>
      <c r="C45" s="108"/>
      <c r="D45" s="108"/>
      <c r="E45" s="108"/>
      <c r="F45" s="108"/>
      <c r="G45" s="108"/>
      <c r="H45" s="108"/>
      <c r="I45" s="108"/>
      <c r="J45" s="108"/>
      <c r="K45" s="109"/>
      <c r="L45" s="2"/>
      <c r="M45" s="2"/>
      <c r="N45" s="2"/>
      <c r="O45" s="2"/>
    </row>
    <row r="46" spans="1:18" ht="15.75">
      <c r="A46" s="110" t="s">
        <v>142</v>
      </c>
      <c r="B46" s="106"/>
      <c r="C46" s="106"/>
      <c r="D46" s="106"/>
      <c r="E46" s="106"/>
      <c r="F46" s="106"/>
      <c r="G46" s="106"/>
      <c r="H46" s="106"/>
      <c r="I46" s="106"/>
      <c r="J46" s="106"/>
      <c r="K46" s="111"/>
      <c r="L46" s="3"/>
      <c r="M46" s="3"/>
      <c r="N46" s="3"/>
      <c r="O46" s="3"/>
    </row>
    <row r="47" spans="1:18" ht="15.75">
      <c r="A47" s="110" t="s">
        <v>155</v>
      </c>
      <c r="B47" s="106"/>
      <c r="C47" s="106"/>
      <c r="D47" s="106"/>
      <c r="E47" s="106"/>
      <c r="F47" s="106"/>
      <c r="G47" s="106"/>
      <c r="H47" s="106"/>
      <c r="I47" s="106"/>
      <c r="J47" s="106"/>
      <c r="K47" s="111"/>
      <c r="L47" s="3"/>
      <c r="M47" s="3"/>
      <c r="N47" s="3"/>
      <c r="O47" s="3"/>
    </row>
    <row r="48" spans="1:18" ht="15.75">
      <c r="A48" s="110" t="s">
        <v>144</v>
      </c>
      <c r="B48" s="106"/>
      <c r="C48" s="106"/>
      <c r="D48" s="106"/>
      <c r="E48" s="106"/>
      <c r="F48" s="106"/>
      <c r="G48" s="106"/>
      <c r="H48" s="106"/>
      <c r="I48" s="106"/>
      <c r="J48" s="106"/>
      <c r="K48" s="111"/>
      <c r="L48" s="3"/>
      <c r="M48" s="3"/>
      <c r="N48" s="3"/>
      <c r="O48" s="3"/>
    </row>
    <row r="49" spans="1:12">
      <c r="A49" s="110" t="s">
        <v>146</v>
      </c>
      <c r="B49" s="106"/>
      <c r="C49" s="106"/>
      <c r="D49" s="106"/>
      <c r="E49" s="106"/>
      <c r="F49" s="106"/>
      <c r="G49" s="106"/>
      <c r="H49" s="106"/>
      <c r="I49" s="106"/>
      <c r="J49" s="106"/>
      <c r="K49" s="111"/>
      <c r="L49" s="10"/>
    </row>
    <row r="50" spans="1:12" ht="15.75" customHeight="1">
      <c r="A50" s="110" t="s">
        <v>145</v>
      </c>
      <c r="B50" s="106"/>
      <c r="C50" s="106"/>
      <c r="D50" s="106"/>
      <c r="E50" s="106"/>
      <c r="F50" s="106"/>
      <c r="G50" s="106"/>
      <c r="H50" s="106"/>
      <c r="I50" s="106"/>
      <c r="J50" s="106"/>
      <c r="K50" s="111"/>
    </row>
    <row r="51" spans="1:12">
      <c r="A51" s="110" t="s">
        <v>149</v>
      </c>
      <c r="B51" s="106"/>
      <c r="C51" s="106"/>
      <c r="D51" s="106"/>
      <c r="E51" s="106"/>
      <c r="F51" s="106"/>
      <c r="G51" s="106"/>
      <c r="H51" s="106"/>
      <c r="I51" s="106"/>
      <c r="J51" s="106"/>
      <c r="K51" s="111"/>
    </row>
    <row r="52" spans="1:12">
      <c r="A52" s="110" t="s">
        <v>151</v>
      </c>
      <c r="B52" s="106"/>
      <c r="C52" s="106"/>
      <c r="D52" s="106"/>
      <c r="E52" s="106"/>
      <c r="F52" s="106"/>
      <c r="G52" s="106"/>
      <c r="H52" s="106"/>
      <c r="I52" s="106"/>
      <c r="J52" s="106"/>
      <c r="K52" s="111"/>
    </row>
    <row r="53" spans="1:12">
      <c r="A53" s="110" t="s">
        <v>148</v>
      </c>
      <c r="B53" s="106"/>
      <c r="C53" s="106"/>
      <c r="D53" s="106"/>
      <c r="E53" s="106"/>
      <c r="F53" s="106"/>
      <c r="G53" s="106"/>
      <c r="H53" s="106"/>
      <c r="I53" s="106"/>
      <c r="J53" s="106"/>
      <c r="K53" s="111"/>
    </row>
    <row r="54" spans="1:12">
      <c r="A54" s="112" t="s">
        <v>152</v>
      </c>
      <c r="B54" s="113"/>
      <c r="C54" s="113"/>
      <c r="D54" s="113"/>
      <c r="E54" s="113"/>
      <c r="F54" s="113"/>
      <c r="G54" s="113"/>
      <c r="H54" s="113"/>
      <c r="I54" s="113"/>
      <c r="J54" s="113"/>
      <c r="K54" s="114"/>
    </row>
    <row r="55" spans="1:12">
      <c r="A55" s="112" t="s">
        <v>159</v>
      </c>
      <c r="B55" s="113"/>
      <c r="C55" s="113"/>
      <c r="D55" s="113"/>
      <c r="E55" s="113"/>
      <c r="F55" s="113"/>
      <c r="G55" s="113"/>
      <c r="H55" s="113"/>
      <c r="I55" s="113"/>
      <c r="J55" s="113"/>
      <c r="K55" s="114"/>
    </row>
    <row r="56" spans="1:12">
      <c r="A56" s="112" t="s">
        <v>154</v>
      </c>
      <c r="B56" s="113"/>
      <c r="C56" s="113"/>
      <c r="D56" s="113"/>
      <c r="E56" s="113"/>
      <c r="F56" s="113"/>
      <c r="G56" s="113"/>
      <c r="H56" s="113"/>
      <c r="I56" s="113"/>
      <c r="J56" s="113"/>
      <c r="K56" s="114"/>
    </row>
    <row r="57" spans="1:12">
      <c r="A57" s="112" t="s">
        <v>156</v>
      </c>
      <c r="B57" s="113"/>
      <c r="C57" s="113"/>
      <c r="D57" s="113"/>
      <c r="E57" s="113"/>
      <c r="F57" s="113"/>
      <c r="G57" s="113"/>
      <c r="H57" s="113"/>
      <c r="I57" s="113"/>
      <c r="J57" s="113"/>
      <c r="K57" s="114"/>
    </row>
    <row r="58" spans="1:12">
      <c r="A58" s="112" t="s">
        <v>157</v>
      </c>
      <c r="B58" s="113"/>
      <c r="C58" s="113"/>
      <c r="D58" s="113"/>
      <c r="E58" s="113"/>
      <c r="F58" s="113"/>
      <c r="G58" s="113"/>
      <c r="H58" s="113"/>
      <c r="I58" s="113"/>
      <c r="J58" s="113"/>
      <c r="K58" s="114"/>
    </row>
  </sheetData>
  <mergeCells count="14">
    <mergeCell ref="C7:D8"/>
    <mergeCell ref="L7:M8"/>
    <mergeCell ref="C6:I6"/>
    <mergeCell ref="A1:C1"/>
    <mergeCell ref="D1:F1"/>
    <mergeCell ref="H1:M1"/>
    <mergeCell ref="A2:C2"/>
    <mergeCell ref="D2:F2"/>
    <mergeCell ref="A3:C3"/>
    <mergeCell ref="D3:F3"/>
    <mergeCell ref="A4:C4"/>
    <mergeCell ref="D4:F4"/>
    <mergeCell ref="A5:C5"/>
    <mergeCell ref="D5:F5"/>
  </mergeCells>
  <phoneticPr fontId="4" type="noConversion"/>
  <pageMargins left="0.25" right="0.25" top="0.75" bottom="0.75" header="0.3" footer="0.3"/>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U64"/>
  <sheetViews>
    <sheetView tabSelected="1" topLeftCell="A31" zoomScale="130" zoomScaleNormal="130" zoomScalePageLayoutView="125" workbookViewId="0">
      <selection activeCell="A62" sqref="A62"/>
    </sheetView>
  </sheetViews>
  <sheetFormatPr defaultColWidth="10.875" defaultRowHeight="12.75"/>
  <cols>
    <col min="1" max="2" width="6.375" style="1" customWidth="1"/>
    <col min="3" max="3" width="7.875" style="1" customWidth="1"/>
    <col min="4" max="4" width="8.875" style="1" customWidth="1"/>
    <col min="5" max="5" width="8" style="1" customWidth="1"/>
    <col min="6" max="6" width="12.625" style="1" customWidth="1"/>
    <col min="7" max="9" width="7.375" style="1" customWidth="1"/>
    <col min="10" max="12" width="7.875" style="1" customWidth="1"/>
    <col min="13" max="13" width="8.875" style="1" customWidth="1"/>
    <col min="14" max="14" width="8" style="1" customWidth="1"/>
    <col min="15" max="15" width="12.625" style="1" customWidth="1"/>
    <col min="16" max="18" width="7.375" style="1" customWidth="1"/>
    <col min="19" max="19" width="2.5" style="1" customWidth="1"/>
    <col min="20" max="16384" width="10.875" style="1"/>
  </cols>
  <sheetData>
    <row r="1" spans="1:21" ht="24.75" customHeight="1" thickBot="1">
      <c r="C1" s="141" t="s">
        <v>96</v>
      </c>
      <c r="D1" s="142"/>
      <c r="E1" s="142"/>
      <c r="F1" s="142"/>
      <c r="G1" s="142"/>
      <c r="H1" s="142"/>
      <c r="I1" s="142"/>
      <c r="J1" s="36"/>
      <c r="K1" s="60"/>
      <c r="L1" s="163" t="s">
        <v>97</v>
      </c>
      <c r="M1" s="164"/>
      <c r="N1" s="164"/>
      <c r="O1" s="164"/>
      <c r="P1" s="164"/>
      <c r="Q1" s="164"/>
      <c r="R1" s="164"/>
      <c r="S1" s="37"/>
      <c r="T1" s="37"/>
      <c r="U1" s="37"/>
    </row>
    <row r="2" spans="1:21" ht="12.75" customHeight="1" thickBot="1">
      <c r="C2" s="137" t="s">
        <v>129</v>
      </c>
      <c r="D2" s="138"/>
      <c r="E2" s="33"/>
      <c r="F2" s="2"/>
      <c r="G2" s="10"/>
      <c r="J2" s="2"/>
      <c r="K2" s="2"/>
      <c r="L2" s="137" t="s">
        <v>128</v>
      </c>
      <c r="M2" s="138"/>
      <c r="N2" s="4"/>
      <c r="O2" s="4"/>
      <c r="P2" s="10"/>
      <c r="S2" s="2"/>
      <c r="T2" s="10"/>
    </row>
    <row r="3" spans="1:21" ht="24.95" customHeight="1" thickBot="1">
      <c r="C3" s="161"/>
      <c r="D3" s="162"/>
      <c r="E3" s="29"/>
      <c r="F3" s="70" t="s">
        <v>55</v>
      </c>
      <c r="G3" s="44" t="s">
        <v>89</v>
      </c>
      <c r="H3" s="26"/>
      <c r="I3" s="43"/>
      <c r="J3" s="20"/>
      <c r="K3" s="20"/>
      <c r="L3" s="161"/>
      <c r="M3" s="162"/>
      <c r="N3" s="4"/>
      <c r="O3" s="71" t="s">
        <v>55</v>
      </c>
      <c r="P3" s="44" t="s">
        <v>89</v>
      </c>
      <c r="Q3" s="26"/>
      <c r="R3" s="43"/>
      <c r="S3" s="20"/>
      <c r="T3" s="10"/>
    </row>
    <row r="4" spans="1:21" ht="19.5" thickBot="1">
      <c r="A4" s="104" t="s">
        <v>111</v>
      </c>
      <c r="B4" s="105" t="s">
        <v>112</v>
      </c>
      <c r="C4" s="35">
        <f>IF(ISBLANK(D4),'ROXIE DATA'!C69,D4)</f>
        <v>293.08</v>
      </c>
      <c r="D4" s="67">
        <v>293.08</v>
      </c>
      <c r="E4" s="31" t="s">
        <v>0</v>
      </c>
      <c r="F4" s="2"/>
      <c r="G4" s="45" t="s">
        <v>87</v>
      </c>
      <c r="H4" s="30" t="s">
        <v>90</v>
      </c>
      <c r="I4" s="46" t="s">
        <v>86</v>
      </c>
      <c r="J4" s="2"/>
      <c r="K4" s="2"/>
      <c r="L4" s="97">
        <f>IF(ISBLANK(M4),'ROXIE DATA'!C113,M4)</f>
        <v>225.14</v>
      </c>
      <c r="M4" s="67">
        <v>225.14</v>
      </c>
      <c r="N4" s="31" t="s">
        <v>0</v>
      </c>
      <c r="O4" s="4"/>
      <c r="P4" s="45" t="s">
        <v>87</v>
      </c>
      <c r="Q4" s="30" t="s">
        <v>90</v>
      </c>
      <c r="R4" s="46" t="s">
        <v>86</v>
      </c>
      <c r="S4" s="2"/>
      <c r="T4" s="10"/>
    </row>
    <row r="5" spans="1:21">
      <c r="A5" s="25"/>
      <c r="B5" s="25"/>
      <c r="C5" s="24">
        <f>'ROXIE DATA'!C70-('ROXIE DATA'!$C$69-$C$4)</f>
        <v>290.97999999999996</v>
      </c>
      <c r="D5" s="38">
        <v>291.14</v>
      </c>
      <c r="E5" s="22" t="s">
        <v>1</v>
      </c>
      <c r="F5" s="2"/>
      <c r="G5" s="48">
        <f>C4-C5</f>
        <v>2.1000000000000227</v>
      </c>
      <c r="H5" s="10">
        <f>IF(OR(ISBLANK(D5),0),"",D4-D5)</f>
        <v>1.9399999999999977</v>
      </c>
      <c r="I5" s="49">
        <f>IF(OR(ISBLANK(D5),0),"",G5-H5)</f>
        <v>0.16000000000002501</v>
      </c>
      <c r="J5" s="2"/>
      <c r="K5" s="2"/>
      <c r="L5" s="64">
        <f>'ROXIE DATA'!C114-('ROXIE DATA'!$C$113-$L$4)</f>
        <v>223.23</v>
      </c>
      <c r="M5" s="38">
        <v>223.75</v>
      </c>
      <c r="N5" s="40" t="s">
        <v>1</v>
      </c>
      <c r="O5" s="4"/>
      <c r="P5" s="48">
        <f>L4-L5</f>
        <v>1.9099999999999966</v>
      </c>
      <c r="Q5" s="10">
        <f>IF(OR(ISBLANK(M5),0),"",M4-M5)</f>
        <v>1.3899999999999864</v>
      </c>
      <c r="R5" s="49">
        <f>IF(OR(ISBLANK(M5),0),"",P5-Q5)</f>
        <v>0.52000000000001023</v>
      </c>
      <c r="S5" s="2"/>
      <c r="T5" s="10"/>
    </row>
    <row r="6" spans="1:21">
      <c r="A6" s="25"/>
      <c r="B6" s="25"/>
      <c r="C6" s="24">
        <f>'ROXIE DATA'!C71-('ROXIE DATA'!$C$69-$C$4)</f>
        <v>277.56</v>
      </c>
      <c r="D6" s="102">
        <v>278.33</v>
      </c>
      <c r="E6" s="31" t="s">
        <v>91</v>
      </c>
      <c r="F6" s="2"/>
      <c r="G6" s="54">
        <f t="shared" ref="G6:G42" si="0">C5-C6</f>
        <v>13.419999999999959</v>
      </c>
      <c r="H6" s="55">
        <f t="shared" ref="H6:H42" si="1">IF(OR(ISBLANK(D6),0),"",D5-D6)</f>
        <v>12.810000000000002</v>
      </c>
      <c r="I6" s="56">
        <f t="shared" ref="I6:I42" si="2">IF(OR(ISBLANK(D6),0),"",G6-H6)</f>
        <v>0.6099999999999568</v>
      </c>
      <c r="J6" s="2"/>
      <c r="K6" s="2"/>
      <c r="L6" s="64">
        <f>'ROXIE DATA'!C115-('ROXIE DATA'!$C$113-$L$4)</f>
        <v>221.39</v>
      </c>
      <c r="M6" s="39">
        <v>221.9</v>
      </c>
      <c r="N6" s="40" t="s">
        <v>2</v>
      </c>
      <c r="O6" s="4"/>
      <c r="P6" s="48">
        <f t="shared" ref="P6:P40" si="3">L5-L6</f>
        <v>1.8400000000000034</v>
      </c>
      <c r="Q6" s="10">
        <f t="shared" ref="Q6:Q40" si="4">IF(OR(ISBLANK(M6),0),"",M5-M6)</f>
        <v>1.8499999999999943</v>
      </c>
      <c r="R6" s="49">
        <f t="shared" ref="R6:R40" si="5">IF(OR(ISBLANK(M6),0),"",P6-Q6)</f>
        <v>-9.9999999999909051E-3</v>
      </c>
      <c r="S6" s="2"/>
      <c r="T6" s="10"/>
    </row>
    <row r="7" spans="1:21">
      <c r="A7" s="25"/>
      <c r="B7" s="25"/>
      <c r="C7" s="24">
        <f>'ROXIE DATA'!C72-('ROXIE DATA'!$C$69-$C$4)</f>
        <v>275.64</v>
      </c>
      <c r="D7" s="39">
        <v>276.56</v>
      </c>
      <c r="E7" s="22" t="s">
        <v>2</v>
      </c>
      <c r="F7" s="2"/>
      <c r="G7" s="48">
        <f t="shared" si="0"/>
        <v>1.9200000000000159</v>
      </c>
      <c r="H7" s="10">
        <f t="shared" si="1"/>
        <v>1.7699999999999818</v>
      </c>
      <c r="I7" s="49">
        <f t="shared" si="2"/>
        <v>0.15000000000003411</v>
      </c>
      <c r="J7" s="2"/>
      <c r="K7" s="2"/>
      <c r="L7" s="64">
        <f>'ROXIE DATA'!C116-('ROXIE DATA'!$C$113-$L$4)</f>
        <v>219.54</v>
      </c>
      <c r="M7" s="39">
        <v>220.39</v>
      </c>
      <c r="N7" s="40" t="s">
        <v>27</v>
      </c>
      <c r="O7" s="4"/>
      <c r="P7" s="48">
        <f t="shared" si="3"/>
        <v>1.8499999999999943</v>
      </c>
      <c r="Q7" s="10">
        <f t="shared" si="4"/>
        <v>1.5100000000000193</v>
      </c>
      <c r="R7" s="49">
        <f t="shared" si="5"/>
        <v>0.33999999999997499</v>
      </c>
      <c r="S7" s="2"/>
      <c r="T7" s="10"/>
    </row>
    <row r="8" spans="1:21">
      <c r="A8" s="25"/>
      <c r="B8" s="25"/>
      <c r="C8" s="24">
        <f>'ROXIE DATA'!C73-('ROXIE DATA'!$C$69-$C$4)</f>
        <v>273.79999999999995</v>
      </c>
      <c r="D8" s="39">
        <v>275.02999999999997</v>
      </c>
      <c r="E8" s="22" t="s">
        <v>27</v>
      </c>
      <c r="F8" s="2"/>
      <c r="G8" s="48">
        <f t="shared" si="0"/>
        <v>1.8400000000000318</v>
      </c>
      <c r="H8" s="10">
        <f t="shared" si="1"/>
        <v>1.5300000000000296</v>
      </c>
      <c r="I8" s="49">
        <f t="shared" si="2"/>
        <v>0.31000000000000227</v>
      </c>
      <c r="J8" s="2"/>
      <c r="K8" s="2"/>
      <c r="L8" s="64">
        <f>'ROXIE DATA'!C117-('ROXIE DATA'!$C$113-$L$4)</f>
        <v>217.67999999999998</v>
      </c>
      <c r="M8" s="39">
        <v>218.64</v>
      </c>
      <c r="N8" s="40" t="s">
        <v>28</v>
      </c>
      <c r="O8" s="4"/>
      <c r="P8" s="48">
        <f t="shared" si="3"/>
        <v>1.8600000000000136</v>
      </c>
      <c r="Q8" s="10">
        <f t="shared" si="4"/>
        <v>1.75</v>
      </c>
      <c r="R8" s="49">
        <f t="shared" si="5"/>
        <v>0.11000000000001364</v>
      </c>
      <c r="S8" s="2"/>
      <c r="T8" s="10"/>
    </row>
    <row r="9" spans="1:21">
      <c r="A9" s="25"/>
      <c r="B9" s="25"/>
      <c r="C9" s="24">
        <f>'ROXIE DATA'!C74-('ROXIE DATA'!$C$69-$C$4)</f>
        <v>271.95999999999998</v>
      </c>
      <c r="D9" s="39">
        <v>273.22000000000003</v>
      </c>
      <c r="E9" s="22" t="s">
        <v>28</v>
      </c>
      <c r="F9" s="2"/>
      <c r="G9" s="48">
        <f t="shared" si="0"/>
        <v>1.839999999999975</v>
      </c>
      <c r="H9" s="10">
        <f t="shared" si="1"/>
        <v>1.8099999999999454</v>
      </c>
      <c r="I9" s="49">
        <f t="shared" si="2"/>
        <v>3.0000000000029559E-2</v>
      </c>
      <c r="J9" s="2"/>
      <c r="K9" s="2"/>
      <c r="L9" s="64">
        <f>'ROXIE DATA'!C118-('ROXIE DATA'!$C$113-$L$4)</f>
        <v>215.82</v>
      </c>
      <c r="M9" s="39">
        <v>216.74</v>
      </c>
      <c r="N9" s="40" t="s">
        <v>29</v>
      </c>
      <c r="O9" s="4"/>
      <c r="P9" s="48">
        <f t="shared" si="3"/>
        <v>1.8599999999999852</v>
      </c>
      <c r="Q9" s="10">
        <f t="shared" si="4"/>
        <v>1.8999999999999773</v>
      </c>
      <c r="R9" s="49">
        <f t="shared" si="5"/>
        <v>-3.9999999999992042E-2</v>
      </c>
      <c r="S9" s="2"/>
      <c r="T9" s="10"/>
    </row>
    <row r="10" spans="1:21">
      <c r="A10" s="25"/>
      <c r="B10" s="25"/>
      <c r="C10" s="24">
        <f>'ROXIE DATA'!C75-('ROXIE DATA'!$C$69-$C$4)</f>
        <v>270.09999999999997</v>
      </c>
      <c r="D10" s="39">
        <v>271.49</v>
      </c>
      <c r="E10" s="22" t="s">
        <v>29</v>
      </c>
      <c r="F10" s="2"/>
      <c r="G10" s="48">
        <f t="shared" si="0"/>
        <v>1.8600000000000136</v>
      </c>
      <c r="H10" s="10">
        <f t="shared" si="1"/>
        <v>1.7300000000000182</v>
      </c>
      <c r="I10" s="49">
        <f t="shared" si="2"/>
        <v>0.12999999999999545</v>
      </c>
      <c r="J10" s="2"/>
      <c r="K10" s="2"/>
      <c r="L10" s="64">
        <f>'ROXIE DATA'!C119-('ROXIE DATA'!$C$113-$L$4)</f>
        <v>213.95999999999998</v>
      </c>
      <c r="M10" s="39">
        <v>214.87</v>
      </c>
      <c r="N10" s="40" t="s">
        <v>30</v>
      </c>
      <c r="O10" s="4"/>
      <c r="P10" s="48">
        <f t="shared" si="3"/>
        <v>1.8600000000000136</v>
      </c>
      <c r="Q10" s="10">
        <f t="shared" si="4"/>
        <v>1.8700000000000045</v>
      </c>
      <c r="R10" s="49">
        <f t="shared" si="5"/>
        <v>-9.9999999999909051E-3</v>
      </c>
      <c r="S10" s="2"/>
      <c r="T10" s="10"/>
    </row>
    <row r="11" spans="1:21">
      <c r="A11" s="25"/>
      <c r="B11" s="25"/>
      <c r="C11" s="24">
        <f>'ROXIE DATA'!C76-('ROXIE DATA'!$C$69-$C$4)</f>
        <v>268.23999999999995</v>
      </c>
      <c r="D11" s="39">
        <v>269.57</v>
      </c>
      <c r="E11" s="22" t="s">
        <v>30</v>
      </c>
      <c r="F11" s="2"/>
      <c r="G11" s="48">
        <f t="shared" si="0"/>
        <v>1.8600000000000136</v>
      </c>
      <c r="H11" s="10">
        <f t="shared" si="1"/>
        <v>1.9200000000000159</v>
      </c>
      <c r="I11" s="49">
        <f t="shared" si="2"/>
        <v>-6.0000000000002274E-2</v>
      </c>
      <c r="J11" s="2"/>
      <c r="K11" s="2"/>
      <c r="L11" s="64">
        <f>'ROXIE DATA'!C120-('ROXIE DATA'!$C$113-$L$4)</f>
        <v>212.09</v>
      </c>
      <c r="M11" s="39">
        <v>213.13</v>
      </c>
      <c r="N11" s="40" t="s">
        <v>31</v>
      </c>
      <c r="O11" s="4"/>
      <c r="P11" s="48">
        <f t="shared" si="3"/>
        <v>1.8699999999999761</v>
      </c>
      <c r="Q11" s="10">
        <f t="shared" si="4"/>
        <v>1.7400000000000091</v>
      </c>
      <c r="R11" s="49">
        <f t="shared" si="5"/>
        <v>0.12999999999996703</v>
      </c>
      <c r="S11" s="2"/>
      <c r="T11" s="10"/>
    </row>
    <row r="12" spans="1:21">
      <c r="A12" s="25"/>
      <c r="B12" s="25"/>
      <c r="C12" s="24">
        <f>'ROXIE DATA'!C77-('ROXIE DATA'!$C$69-$C$4)</f>
        <v>266.38</v>
      </c>
      <c r="D12" s="39">
        <v>267.82</v>
      </c>
      <c r="E12" s="22" t="s">
        <v>31</v>
      </c>
      <c r="F12" s="2"/>
      <c r="G12" s="48">
        <f t="shared" si="0"/>
        <v>1.8599999999999568</v>
      </c>
      <c r="H12" s="10">
        <f t="shared" si="1"/>
        <v>1.75</v>
      </c>
      <c r="I12" s="49">
        <f t="shared" si="2"/>
        <v>0.1099999999999568</v>
      </c>
      <c r="J12" s="2"/>
      <c r="K12" s="2"/>
      <c r="L12" s="64">
        <f>'ROXIE DATA'!C121-('ROXIE DATA'!$C$113-$L$4)</f>
        <v>210.20999999999998</v>
      </c>
      <c r="M12" s="39">
        <v>210.77</v>
      </c>
      <c r="N12" s="40" t="s">
        <v>32</v>
      </c>
      <c r="O12" s="4"/>
      <c r="P12" s="48">
        <f t="shared" si="3"/>
        <v>1.8800000000000239</v>
      </c>
      <c r="Q12" s="10">
        <f t="shared" si="4"/>
        <v>2.3599999999999852</v>
      </c>
      <c r="R12" s="49">
        <f t="shared" si="5"/>
        <v>-0.47999999999996135</v>
      </c>
      <c r="S12" s="2"/>
      <c r="T12" s="10"/>
    </row>
    <row r="13" spans="1:21">
      <c r="A13" s="25"/>
      <c r="B13" s="25"/>
      <c r="C13" s="24">
        <f>'ROXIE DATA'!C78-('ROXIE DATA'!$C$69-$C$4)</f>
        <v>264.51</v>
      </c>
      <c r="D13" s="39">
        <v>265.55</v>
      </c>
      <c r="E13" s="22" t="s">
        <v>32</v>
      </c>
      <c r="F13" s="2"/>
      <c r="G13" s="48">
        <f t="shared" si="0"/>
        <v>1.8700000000000045</v>
      </c>
      <c r="H13" s="10">
        <f t="shared" si="1"/>
        <v>2.2699999999999818</v>
      </c>
      <c r="I13" s="49">
        <f t="shared" si="2"/>
        <v>-0.39999999999997726</v>
      </c>
      <c r="J13" s="2"/>
      <c r="K13" s="2"/>
      <c r="L13" s="64">
        <f>'ROXIE DATA'!C122-('ROXIE DATA'!$C$113-$L$4)</f>
        <v>208.32999999999998</v>
      </c>
      <c r="M13" s="39">
        <v>208.74</v>
      </c>
      <c r="N13" s="40" t="s">
        <v>33</v>
      </c>
      <c r="O13" s="4"/>
      <c r="P13" s="48">
        <f t="shared" si="3"/>
        <v>1.8799999999999955</v>
      </c>
      <c r="Q13" s="10">
        <f t="shared" si="4"/>
        <v>2.0300000000000011</v>
      </c>
      <c r="R13" s="49">
        <f t="shared" si="5"/>
        <v>-0.15000000000000568</v>
      </c>
      <c r="S13" s="2"/>
      <c r="T13" s="10"/>
    </row>
    <row r="14" spans="1:21">
      <c r="A14" s="25"/>
      <c r="B14" s="25"/>
      <c r="C14" s="24">
        <f>'ROXIE DATA'!C79-('ROXIE DATA'!$C$69-$C$4)</f>
        <v>262.63</v>
      </c>
      <c r="D14" s="39">
        <v>263.66000000000003</v>
      </c>
      <c r="E14" s="22" t="s">
        <v>33</v>
      </c>
      <c r="F14" s="2"/>
      <c r="G14" s="48">
        <f t="shared" si="0"/>
        <v>1.8799999999999955</v>
      </c>
      <c r="H14" s="10">
        <f t="shared" si="1"/>
        <v>1.8899999999999864</v>
      </c>
      <c r="I14" s="49">
        <f t="shared" si="2"/>
        <v>-9.9999999999909051E-3</v>
      </c>
      <c r="J14" s="2"/>
      <c r="K14" s="2"/>
      <c r="L14" s="64">
        <f>'ROXIE DATA'!C123-('ROXIE DATA'!$C$113-$L$4)</f>
        <v>206.44</v>
      </c>
      <c r="M14" s="39">
        <v>206.78</v>
      </c>
      <c r="N14" s="40" t="s">
        <v>34</v>
      </c>
      <c r="O14" s="4"/>
      <c r="P14" s="48">
        <f t="shared" si="3"/>
        <v>1.8899999999999864</v>
      </c>
      <c r="Q14" s="10">
        <f t="shared" si="4"/>
        <v>1.960000000000008</v>
      </c>
      <c r="R14" s="49">
        <f t="shared" si="5"/>
        <v>-7.00000000000216E-2</v>
      </c>
      <c r="S14" s="2"/>
      <c r="T14" s="10"/>
    </row>
    <row r="15" spans="1:21">
      <c r="A15" s="25"/>
      <c r="B15" s="25"/>
      <c r="C15" s="24">
        <f>'ROXIE DATA'!C80-('ROXIE DATA'!$C$69-$C$4)</f>
        <v>260.75</v>
      </c>
      <c r="D15" s="39">
        <v>261.47000000000003</v>
      </c>
      <c r="E15" s="22" t="s">
        <v>34</v>
      </c>
      <c r="F15" s="2"/>
      <c r="G15" s="48">
        <f t="shared" si="0"/>
        <v>1.8799999999999955</v>
      </c>
      <c r="H15" s="10">
        <f t="shared" si="1"/>
        <v>2.1899999999999977</v>
      </c>
      <c r="I15" s="49">
        <f t="shared" si="2"/>
        <v>-0.31000000000000227</v>
      </c>
      <c r="J15" s="2"/>
      <c r="K15" s="2"/>
      <c r="L15" s="64">
        <f>'ROXIE DATA'!C124-('ROXIE DATA'!$C$113-$L$4)</f>
        <v>204.54</v>
      </c>
      <c r="M15" s="39">
        <v>204.46</v>
      </c>
      <c r="N15" s="40" t="s">
        <v>35</v>
      </c>
      <c r="O15" s="4"/>
      <c r="P15" s="48">
        <f t="shared" si="3"/>
        <v>1.9000000000000057</v>
      </c>
      <c r="Q15" s="10">
        <f t="shared" si="4"/>
        <v>2.3199999999999932</v>
      </c>
      <c r="R15" s="49">
        <f t="shared" si="5"/>
        <v>-0.41999999999998749</v>
      </c>
      <c r="S15" s="2"/>
      <c r="T15" s="10"/>
    </row>
    <row r="16" spans="1:21">
      <c r="A16" s="25"/>
      <c r="B16" s="25"/>
      <c r="C16" s="24">
        <f>'ROXIE DATA'!C81-('ROXIE DATA'!$C$69-$C$4)</f>
        <v>258.85999999999996</v>
      </c>
      <c r="D16" s="39">
        <v>259.5</v>
      </c>
      <c r="E16" s="22" t="s">
        <v>35</v>
      </c>
      <c r="F16" s="2"/>
      <c r="G16" s="48">
        <f t="shared" si="0"/>
        <v>1.8900000000000432</v>
      </c>
      <c r="H16" s="10">
        <f t="shared" si="1"/>
        <v>1.9700000000000273</v>
      </c>
      <c r="I16" s="49">
        <f t="shared" si="2"/>
        <v>-7.9999999999984084E-2</v>
      </c>
      <c r="J16" s="2"/>
      <c r="K16" s="2"/>
      <c r="L16" s="64">
        <f>'ROXIE DATA'!C125-('ROXIE DATA'!$C$113-$L$4)</f>
        <v>202.63</v>
      </c>
      <c r="M16" s="39">
        <v>202.19</v>
      </c>
      <c r="N16" s="40" t="s">
        <v>36</v>
      </c>
      <c r="O16" s="4"/>
      <c r="P16" s="48">
        <f t="shared" si="3"/>
        <v>1.9099999999999966</v>
      </c>
      <c r="Q16" s="10">
        <f t="shared" si="4"/>
        <v>2.2700000000000102</v>
      </c>
      <c r="R16" s="49">
        <f t="shared" si="5"/>
        <v>-0.36000000000001364</v>
      </c>
      <c r="S16" s="2"/>
      <c r="T16" s="10"/>
    </row>
    <row r="17" spans="1:20">
      <c r="A17" s="25"/>
      <c r="B17" s="25"/>
      <c r="C17" s="24">
        <f>'ROXIE DATA'!C82-('ROXIE DATA'!$C$69-$C$4)</f>
        <v>256.95999999999998</v>
      </c>
      <c r="D17" s="39">
        <v>257.74</v>
      </c>
      <c r="E17" s="22" t="s">
        <v>36</v>
      </c>
      <c r="F17" s="2"/>
      <c r="G17" s="48">
        <f t="shared" si="0"/>
        <v>1.8999999999999773</v>
      </c>
      <c r="H17" s="10">
        <f t="shared" si="1"/>
        <v>1.7599999999999909</v>
      </c>
      <c r="I17" s="49">
        <f t="shared" si="2"/>
        <v>0.13999999999998636</v>
      </c>
      <c r="J17" s="2"/>
      <c r="K17" s="2"/>
      <c r="L17" s="64">
        <f>'ROXIE DATA'!C126-('ROXIE DATA'!$C$113-$L$4)</f>
        <v>200.73</v>
      </c>
      <c r="M17" s="39">
        <v>200.61</v>
      </c>
      <c r="N17" s="40" t="s">
        <v>37</v>
      </c>
      <c r="O17" s="4"/>
      <c r="P17" s="48">
        <f t="shared" si="3"/>
        <v>1.9000000000000057</v>
      </c>
      <c r="Q17" s="10">
        <f t="shared" si="4"/>
        <v>1.5799999999999841</v>
      </c>
      <c r="R17" s="49">
        <f t="shared" si="5"/>
        <v>0.3200000000000216</v>
      </c>
      <c r="S17" s="2"/>
      <c r="T17" s="10"/>
    </row>
    <row r="18" spans="1:20">
      <c r="A18" s="25"/>
      <c r="B18" s="25"/>
      <c r="C18" s="24">
        <f>'ROXIE DATA'!C83-('ROXIE DATA'!$C$69-$C$4)</f>
        <v>255.04999999999995</v>
      </c>
      <c r="D18" s="39">
        <v>255.68</v>
      </c>
      <c r="E18" s="22" t="s">
        <v>37</v>
      </c>
      <c r="F18" s="2"/>
      <c r="G18" s="48">
        <f t="shared" si="0"/>
        <v>1.910000000000025</v>
      </c>
      <c r="H18" s="10">
        <f t="shared" si="1"/>
        <v>2.0600000000000023</v>
      </c>
      <c r="I18" s="49">
        <f t="shared" si="2"/>
        <v>-0.14999999999997726</v>
      </c>
      <c r="J18" s="2"/>
      <c r="K18" s="2"/>
      <c r="L18" s="64">
        <f>'ROXIE DATA'!C127-('ROXIE DATA'!$C$113-$L$4)</f>
        <v>198.81</v>
      </c>
      <c r="M18" s="39">
        <v>198.59</v>
      </c>
      <c r="N18" s="40" t="s">
        <v>38</v>
      </c>
      <c r="O18" s="4"/>
      <c r="P18" s="48">
        <f t="shared" si="3"/>
        <v>1.9199999999999875</v>
      </c>
      <c r="Q18" s="10">
        <f t="shared" si="4"/>
        <v>2.0200000000000102</v>
      </c>
      <c r="R18" s="49">
        <f t="shared" si="5"/>
        <v>-0.10000000000002274</v>
      </c>
      <c r="S18" s="2"/>
      <c r="T18" s="10"/>
    </row>
    <row r="19" spans="1:20">
      <c r="A19" s="25"/>
      <c r="B19" s="25"/>
      <c r="C19" s="24">
        <f>'ROXIE DATA'!C84-('ROXIE DATA'!$C$69-$C$4)</f>
        <v>253.14999999999998</v>
      </c>
      <c r="D19" s="39">
        <v>253.75</v>
      </c>
      <c r="E19" s="22" t="s">
        <v>38</v>
      </c>
      <c r="F19" s="2"/>
      <c r="G19" s="48">
        <f t="shared" si="0"/>
        <v>1.8999999999999773</v>
      </c>
      <c r="H19" s="10">
        <f t="shared" si="1"/>
        <v>1.9300000000000068</v>
      </c>
      <c r="I19" s="69">
        <f t="shared" si="2"/>
        <v>-3.0000000000029559E-2</v>
      </c>
      <c r="J19" s="2"/>
      <c r="K19" s="2"/>
      <c r="L19" s="64">
        <f>'ROXIE DATA'!C128-('ROXIE DATA'!$C$113-$L$4)</f>
        <v>196.88</v>
      </c>
      <c r="M19" s="39">
        <v>196.88</v>
      </c>
      <c r="N19" s="40" t="s">
        <v>39</v>
      </c>
      <c r="O19" s="4"/>
      <c r="P19" s="48">
        <f t="shared" si="3"/>
        <v>1.9300000000000068</v>
      </c>
      <c r="Q19" s="10">
        <f t="shared" si="4"/>
        <v>1.710000000000008</v>
      </c>
      <c r="R19" s="49">
        <f t="shared" si="5"/>
        <v>0.21999999999999886</v>
      </c>
      <c r="S19" s="2"/>
      <c r="T19" s="10"/>
    </row>
    <row r="20" spans="1:20">
      <c r="A20" s="25"/>
      <c r="B20" s="25"/>
      <c r="C20" s="24">
        <f>'ROXIE DATA'!C85-('ROXIE DATA'!$C$69-$C$4)</f>
        <v>251.21999999999997</v>
      </c>
      <c r="D20" s="39">
        <v>251.76</v>
      </c>
      <c r="E20" s="22" t="s">
        <v>39</v>
      </c>
      <c r="F20" s="2"/>
      <c r="G20" s="48">
        <f t="shared" si="0"/>
        <v>1.9300000000000068</v>
      </c>
      <c r="H20" s="10">
        <f t="shared" si="1"/>
        <v>1.9900000000000091</v>
      </c>
      <c r="I20" s="49">
        <f t="shared" si="2"/>
        <v>-6.0000000000002274E-2</v>
      </c>
      <c r="J20" s="2"/>
      <c r="K20" s="2"/>
      <c r="L20" s="64">
        <f>'ROXIE DATA'!C129-('ROXIE DATA'!$C$113-$L$4)</f>
        <v>194.95</v>
      </c>
      <c r="M20" s="39">
        <v>194.95</v>
      </c>
      <c r="N20" s="40" t="s">
        <v>40</v>
      </c>
      <c r="O20" s="4"/>
      <c r="P20" s="48">
        <f t="shared" si="3"/>
        <v>1.9300000000000068</v>
      </c>
      <c r="Q20" s="10">
        <f t="shared" si="4"/>
        <v>1.9300000000000068</v>
      </c>
      <c r="R20" s="49">
        <f t="shared" si="5"/>
        <v>0</v>
      </c>
      <c r="S20" s="2"/>
      <c r="T20" s="10"/>
    </row>
    <row r="21" spans="1:20">
      <c r="A21" s="25"/>
      <c r="B21" s="25"/>
      <c r="C21" s="24">
        <f>'ROXIE DATA'!C86-('ROXIE DATA'!$C$69-$C$4)</f>
        <v>249.29999999999998</v>
      </c>
      <c r="D21" s="39">
        <v>250.06</v>
      </c>
      <c r="E21" s="22" t="s">
        <v>40</v>
      </c>
      <c r="F21" s="2"/>
      <c r="G21" s="48">
        <f t="shared" si="0"/>
        <v>1.9199999999999875</v>
      </c>
      <c r="H21" s="10">
        <f t="shared" si="1"/>
        <v>1.6999999999999886</v>
      </c>
      <c r="I21" s="49">
        <f t="shared" si="2"/>
        <v>0.21999999999999886</v>
      </c>
      <c r="J21" s="2"/>
      <c r="K21" s="2"/>
      <c r="L21" s="64">
        <f>'ROXIE DATA'!C130-('ROXIE DATA'!$C$113-$L$4)</f>
        <v>193</v>
      </c>
      <c r="M21" s="39">
        <v>193.13</v>
      </c>
      <c r="N21" s="40" t="s">
        <v>41</v>
      </c>
      <c r="O21" s="4"/>
      <c r="P21" s="48">
        <f t="shared" si="3"/>
        <v>1.9499999999999886</v>
      </c>
      <c r="Q21" s="10">
        <f t="shared" si="4"/>
        <v>1.8199999999999932</v>
      </c>
      <c r="R21" s="49">
        <f t="shared" si="5"/>
        <v>0.12999999999999545</v>
      </c>
      <c r="S21" s="2"/>
      <c r="T21" s="10"/>
    </row>
    <row r="22" spans="1:20">
      <c r="A22" s="25"/>
      <c r="B22" s="25"/>
      <c r="C22" s="24">
        <f>'ROXIE DATA'!C87-('ROXIE DATA'!$C$69-$C$4)</f>
        <v>247.35999999999999</v>
      </c>
      <c r="D22" s="39">
        <v>247.89</v>
      </c>
      <c r="E22" s="22" t="s">
        <v>41</v>
      </c>
      <c r="F22" s="2"/>
      <c r="G22" s="48">
        <f t="shared" si="0"/>
        <v>1.9399999999999977</v>
      </c>
      <c r="H22" s="10">
        <f t="shared" si="1"/>
        <v>2.1700000000000159</v>
      </c>
      <c r="I22" s="49">
        <f t="shared" si="2"/>
        <v>-0.23000000000001819</v>
      </c>
      <c r="J22" s="2"/>
      <c r="K22" s="2"/>
      <c r="L22" s="64">
        <f>'ROXIE DATA'!C131-('ROXIE DATA'!$C$113-$L$4)</f>
        <v>191.04999999999998</v>
      </c>
      <c r="M22" s="39">
        <v>190.86</v>
      </c>
      <c r="N22" s="40" t="s">
        <v>42</v>
      </c>
      <c r="O22" s="4"/>
      <c r="P22" s="48">
        <f t="shared" si="3"/>
        <v>1.9500000000000171</v>
      </c>
      <c r="Q22" s="10">
        <f t="shared" si="4"/>
        <v>2.2699999999999818</v>
      </c>
      <c r="R22" s="49">
        <f t="shared" si="5"/>
        <v>-0.31999999999996476</v>
      </c>
      <c r="S22" s="2"/>
      <c r="T22" s="10"/>
    </row>
    <row r="23" spans="1:20">
      <c r="A23" s="25"/>
      <c r="B23" s="25"/>
      <c r="C23" s="24">
        <f>'ROXIE DATA'!C88-('ROXIE DATA'!$C$69-$C$4)</f>
        <v>245.42</v>
      </c>
      <c r="D23" s="39">
        <v>245.53</v>
      </c>
      <c r="E23" s="22" t="s">
        <v>42</v>
      </c>
      <c r="F23" s="2"/>
      <c r="G23" s="48">
        <f t="shared" si="0"/>
        <v>1.9399999999999977</v>
      </c>
      <c r="H23" s="10">
        <f t="shared" si="1"/>
        <v>2.3599999999999852</v>
      </c>
      <c r="I23" s="49">
        <f t="shared" si="2"/>
        <v>-0.41999999999998749</v>
      </c>
      <c r="J23" s="2"/>
      <c r="K23" s="2"/>
      <c r="L23" s="64">
        <f>'ROXIE DATA'!C132-('ROXIE DATA'!$C$113-$L$4)</f>
        <v>144.87</v>
      </c>
      <c r="M23" s="102">
        <v>144.74</v>
      </c>
      <c r="N23" s="31" t="s">
        <v>91</v>
      </c>
      <c r="O23" s="4"/>
      <c r="P23" s="54">
        <f t="shared" si="3"/>
        <v>46.179999999999978</v>
      </c>
      <c r="Q23" s="55">
        <f t="shared" si="4"/>
        <v>46.120000000000005</v>
      </c>
      <c r="R23" s="56">
        <f t="shared" si="5"/>
        <v>5.9999999999973852E-2</v>
      </c>
      <c r="S23" s="2"/>
      <c r="T23" s="10"/>
    </row>
    <row r="24" spans="1:20">
      <c r="A24" s="25"/>
      <c r="B24" s="25"/>
      <c r="C24" s="24">
        <f>'ROXIE DATA'!C89-('ROXIE DATA'!$C$69-$C$4)</f>
        <v>222.35999999999999</v>
      </c>
      <c r="D24" s="102">
        <v>222.74</v>
      </c>
      <c r="E24" s="31" t="s">
        <v>91</v>
      </c>
      <c r="F24" s="2"/>
      <c r="G24" s="54">
        <f t="shared" si="0"/>
        <v>23.060000000000002</v>
      </c>
      <c r="H24" s="55">
        <f t="shared" si="1"/>
        <v>22.789999999999992</v>
      </c>
      <c r="I24" s="56">
        <f t="shared" si="2"/>
        <v>0.27000000000001023</v>
      </c>
      <c r="J24" s="2"/>
      <c r="K24" s="2"/>
      <c r="L24" s="64">
        <f>'ROXIE DATA'!C133-('ROXIE DATA'!$C$113-$L$4)</f>
        <v>142.94999999999999</v>
      </c>
      <c r="M24" s="39">
        <v>141.69999999999999</v>
      </c>
      <c r="N24" s="41" t="s">
        <v>22</v>
      </c>
      <c r="O24" s="4"/>
      <c r="P24" s="48">
        <f t="shared" si="3"/>
        <v>1.9200000000000159</v>
      </c>
      <c r="Q24" s="10">
        <f t="shared" si="4"/>
        <v>3.0400000000000205</v>
      </c>
      <c r="R24" s="49">
        <f t="shared" si="5"/>
        <v>-1.1200000000000045</v>
      </c>
      <c r="S24" s="2"/>
      <c r="T24" s="10"/>
    </row>
    <row r="25" spans="1:20">
      <c r="A25" s="25"/>
      <c r="B25" s="25"/>
      <c r="C25" s="24">
        <f>'ROXIE DATA'!C90-('ROXIE DATA'!$C$69-$C$4)</f>
        <v>220.64</v>
      </c>
      <c r="D25" s="39">
        <v>219.65</v>
      </c>
      <c r="E25" s="23" t="s">
        <v>22</v>
      </c>
      <c r="F25" s="2"/>
      <c r="G25" s="48">
        <f t="shared" si="0"/>
        <v>1.7199999999999989</v>
      </c>
      <c r="H25" s="10">
        <f t="shared" si="1"/>
        <v>3.0900000000000034</v>
      </c>
      <c r="I25" s="130">
        <f t="shared" si="2"/>
        <v>-1.3700000000000045</v>
      </c>
      <c r="J25" s="2"/>
      <c r="K25" s="2"/>
      <c r="L25" s="64">
        <f>'ROXIE DATA'!C134-('ROXIE DATA'!$C$113-$L$4)</f>
        <v>140.91</v>
      </c>
      <c r="M25" s="39">
        <v>140</v>
      </c>
      <c r="N25" s="41" t="s">
        <v>23</v>
      </c>
      <c r="O25" s="4"/>
      <c r="P25" s="48">
        <f t="shared" si="3"/>
        <v>2.039999999999992</v>
      </c>
      <c r="Q25" s="10">
        <f t="shared" si="4"/>
        <v>1.6999999999999886</v>
      </c>
      <c r="R25" s="49">
        <f t="shared" si="5"/>
        <v>0.34000000000000341</v>
      </c>
      <c r="S25" s="2"/>
      <c r="T25" s="10"/>
    </row>
    <row r="26" spans="1:20">
      <c r="A26" s="25"/>
      <c r="B26" s="25"/>
      <c r="C26" s="24">
        <f>'ROXIE DATA'!C91-('ROXIE DATA'!$C$69-$C$4)</f>
        <v>197.29</v>
      </c>
      <c r="D26" s="102">
        <v>197.18</v>
      </c>
      <c r="E26" s="31" t="s">
        <v>91</v>
      </c>
      <c r="F26" s="2"/>
      <c r="G26" s="54">
        <f t="shared" si="0"/>
        <v>23.349999999999994</v>
      </c>
      <c r="H26" s="55">
        <f t="shared" si="1"/>
        <v>22.47</v>
      </c>
      <c r="I26" s="56">
        <f t="shared" si="2"/>
        <v>0.87999999999999545</v>
      </c>
      <c r="J26" s="2"/>
      <c r="K26" s="2"/>
      <c r="L26" s="64">
        <f>'ROXIE DATA'!C135-('ROXIE DATA'!$C$113-$L$4)</f>
        <v>138.82999999999998</v>
      </c>
      <c r="M26" s="39">
        <v>137.59</v>
      </c>
      <c r="N26" s="41" t="s">
        <v>24</v>
      </c>
      <c r="O26" s="4"/>
      <c r="P26" s="48">
        <f t="shared" si="3"/>
        <v>2.0800000000000125</v>
      </c>
      <c r="Q26" s="10">
        <f t="shared" si="4"/>
        <v>2.4099999999999966</v>
      </c>
      <c r="R26" s="49">
        <f t="shared" si="5"/>
        <v>-0.32999999999998408</v>
      </c>
      <c r="S26" s="2"/>
      <c r="T26" s="10"/>
    </row>
    <row r="27" spans="1:20">
      <c r="A27" s="25"/>
      <c r="B27" s="25"/>
      <c r="C27" s="24">
        <f>'ROXIE DATA'!C92-('ROXIE DATA'!$C$69-$C$4)</f>
        <v>195.37999999999997</v>
      </c>
      <c r="D27" s="39">
        <v>194.39</v>
      </c>
      <c r="E27" s="23" t="s">
        <v>23</v>
      </c>
      <c r="F27" s="2"/>
      <c r="G27" s="48">
        <f t="shared" si="0"/>
        <v>1.910000000000025</v>
      </c>
      <c r="H27" s="10">
        <f t="shared" si="1"/>
        <v>2.7900000000000205</v>
      </c>
      <c r="I27" s="49">
        <f t="shared" si="2"/>
        <v>-0.87999999999999545</v>
      </c>
      <c r="J27" s="2"/>
      <c r="K27" s="2"/>
      <c r="L27" s="64">
        <f>'ROXIE DATA'!C136-('ROXIE DATA'!$C$113-$L$4)</f>
        <v>136.75</v>
      </c>
      <c r="M27" s="39">
        <v>135.72999999999999</v>
      </c>
      <c r="N27" s="41" t="s">
        <v>25</v>
      </c>
      <c r="O27" s="4"/>
      <c r="P27" s="48">
        <f t="shared" si="3"/>
        <v>2.0799999999999841</v>
      </c>
      <c r="Q27" s="10">
        <f t="shared" si="4"/>
        <v>1.8600000000000136</v>
      </c>
      <c r="R27" s="49">
        <f t="shared" si="5"/>
        <v>0.21999999999997044</v>
      </c>
      <c r="S27" s="2"/>
      <c r="T27" s="10"/>
    </row>
    <row r="28" spans="1:20">
      <c r="A28" s="25"/>
      <c r="B28" s="25"/>
      <c r="C28" s="24">
        <f>'ROXIE DATA'!C93-('ROXIE DATA'!$C$69-$C$4)</f>
        <v>193.26</v>
      </c>
      <c r="D28" s="39">
        <v>192.04</v>
      </c>
      <c r="E28" s="23" t="s">
        <v>24</v>
      </c>
      <c r="F28" s="2"/>
      <c r="G28" s="48">
        <f t="shared" si="0"/>
        <v>2.1199999999999761</v>
      </c>
      <c r="H28" s="10">
        <f t="shared" si="1"/>
        <v>2.3499999999999943</v>
      </c>
      <c r="I28" s="49">
        <f t="shared" si="2"/>
        <v>-0.23000000000001819</v>
      </c>
      <c r="J28" s="2"/>
      <c r="K28" s="2"/>
      <c r="L28" s="64">
        <f>'ROXIE DATA'!C137-('ROXIE DATA'!$C$113-$L$4)</f>
        <v>134.65</v>
      </c>
      <c r="M28" s="39">
        <v>133.78</v>
      </c>
      <c r="N28" s="41" t="s">
        <v>43</v>
      </c>
      <c r="O28" s="4"/>
      <c r="P28" s="48">
        <f t="shared" si="3"/>
        <v>2.0999999999999943</v>
      </c>
      <c r="Q28" s="10">
        <f t="shared" si="4"/>
        <v>1.9499999999999886</v>
      </c>
      <c r="R28" s="49">
        <f t="shared" si="5"/>
        <v>0.15000000000000568</v>
      </c>
      <c r="S28" s="2"/>
      <c r="T28" s="10"/>
    </row>
    <row r="29" spans="1:20">
      <c r="A29" s="25"/>
      <c r="B29" s="25"/>
      <c r="C29" s="24">
        <f>'ROXIE DATA'!C94-('ROXIE DATA'!$C$69-$C$4)</f>
        <v>191.11999999999998</v>
      </c>
      <c r="D29" s="39">
        <v>189.77</v>
      </c>
      <c r="E29" s="23" t="s">
        <v>25</v>
      </c>
      <c r="F29" s="2"/>
      <c r="G29" s="48">
        <f t="shared" si="0"/>
        <v>2.1400000000000148</v>
      </c>
      <c r="H29" s="10">
        <f t="shared" si="1"/>
        <v>2.2699999999999818</v>
      </c>
      <c r="I29" s="49">
        <f t="shared" si="2"/>
        <v>-0.12999999999996703</v>
      </c>
      <c r="J29" s="2"/>
      <c r="K29" s="2"/>
      <c r="L29" s="64">
        <f>'ROXIE DATA'!C138-('ROXIE DATA'!$C$113-$L$4)</f>
        <v>132.51999999999998</v>
      </c>
      <c r="M29" s="39">
        <v>131.49</v>
      </c>
      <c r="N29" s="41" t="s">
        <v>44</v>
      </c>
      <c r="O29" s="4"/>
      <c r="P29" s="48">
        <f t="shared" si="3"/>
        <v>2.1300000000000239</v>
      </c>
      <c r="Q29" s="10">
        <f t="shared" si="4"/>
        <v>2.289999999999992</v>
      </c>
      <c r="R29" s="49">
        <f t="shared" si="5"/>
        <v>-0.15999999999996817</v>
      </c>
      <c r="S29" s="2"/>
      <c r="T29" s="10"/>
    </row>
    <row r="30" spans="1:20">
      <c r="A30" s="25"/>
      <c r="B30" s="25"/>
      <c r="C30" s="24">
        <f>'ROXIE DATA'!C95-('ROXIE DATA'!$C$69-$C$4)</f>
        <v>188.98</v>
      </c>
      <c r="D30" s="39">
        <v>187.58</v>
      </c>
      <c r="E30" s="23" t="s">
        <v>43</v>
      </c>
      <c r="F30" s="2"/>
      <c r="G30" s="48">
        <f t="shared" si="0"/>
        <v>2.1399999999999864</v>
      </c>
      <c r="H30" s="10">
        <f t="shared" si="1"/>
        <v>2.1899999999999977</v>
      </c>
      <c r="I30" s="49">
        <f t="shared" si="2"/>
        <v>-5.0000000000011369E-2</v>
      </c>
      <c r="J30" s="2"/>
      <c r="K30" s="2"/>
      <c r="L30" s="64">
        <f>'ROXIE DATA'!C139-('ROXIE DATA'!$C$113-$L$4)</f>
        <v>130.38</v>
      </c>
      <c r="M30" s="39">
        <v>129.43</v>
      </c>
      <c r="N30" s="41" t="s">
        <v>45</v>
      </c>
      <c r="O30" s="4"/>
      <c r="P30" s="48">
        <f t="shared" si="3"/>
        <v>2.1399999999999864</v>
      </c>
      <c r="Q30" s="10">
        <f t="shared" si="4"/>
        <v>2.0600000000000023</v>
      </c>
      <c r="R30" s="49">
        <f t="shared" si="5"/>
        <v>7.9999999999984084E-2</v>
      </c>
      <c r="S30" s="2"/>
      <c r="T30" s="10"/>
    </row>
    <row r="31" spans="1:20">
      <c r="A31" s="25"/>
      <c r="B31" s="25"/>
      <c r="C31" s="24">
        <f>'ROXIE DATA'!C96-('ROXIE DATA'!$C$69-$C$4)</f>
        <v>186.71999999999997</v>
      </c>
      <c r="D31" s="39">
        <v>185.33</v>
      </c>
      <c r="E31" s="23" t="s">
        <v>44</v>
      </c>
      <c r="F31" s="2"/>
      <c r="G31" s="48">
        <f t="shared" si="0"/>
        <v>2.2600000000000193</v>
      </c>
      <c r="H31" s="10">
        <f t="shared" si="1"/>
        <v>2.25</v>
      </c>
      <c r="I31" s="49">
        <f t="shared" si="2"/>
        <v>1.0000000000019327E-2</v>
      </c>
      <c r="J31" s="2"/>
      <c r="K31" s="2"/>
      <c r="L31" s="64">
        <f>'ROXIE DATA'!C140-('ROXIE DATA'!$C$113-$L$4)</f>
        <v>128.22</v>
      </c>
      <c r="M31" s="39">
        <v>127.48</v>
      </c>
      <c r="N31" s="41" t="s">
        <v>46</v>
      </c>
      <c r="O31" s="4"/>
      <c r="P31" s="48">
        <f t="shared" si="3"/>
        <v>2.1599999999999966</v>
      </c>
      <c r="Q31" s="10">
        <f t="shared" si="4"/>
        <v>1.9500000000000028</v>
      </c>
      <c r="R31" s="49">
        <f t="shared" si="5"/>
        <v>0.20999999999999375</v>
      </c>
      <c r="S31" s="2"/>
      <c r="T31" s="10"/>
    </row>
    <row r="32" spans="1:20">
      <c r="A32" s="25"/>
      <c r="B32" s="25"/>
      <c r="C32" s="24">
        <f>'ROXIE DATA'!C97-('ROXIE DATA'!$C$69-$C$4)</f>
        <v>184.57999999999998</v>
      </c>
      <c r="D32" s="39">
        <v>183.3</v>
      </c>
      <c r="E32" s="23" t="s">
        <v>45</v>
      </c>
      <c r="F32" s="2"/>
      <c r="G32" s="48">
        <f t="shared" si="0"/>
        <v>2.1399999999999864</v>
      </c>
      <c r="H32" s="10">
        <f t="shared" si="1"/>
        <v>2.0300000000000011</v>
      </c>
      <c r="I32" s="49">
        <f t="shared" si="2"/>
        <v>0.10999999999998522</v>
      </c>
      <c r="J32" s="2"/>
      <c r="K32" s="2"/>
      <c r="L32" s="64">
        <f>'ROXIE DATA'!C141-('ROXIE DATA'!$C$113-$L$4)</f>
        <v>126.02</v>
      </c>
      <c r="M32" s="39">
        <v>125.2</v>
      </c>
      <c r="N32" s="41" t="s">
        <v>47</v>
      </c>
      <c r="O32" s="4"/>
      <c r="P32" s="48">
        <f t="shared" si="3"/>
        <v>2.2000000000000028</v>
      </c>
      <c r="Q32" s="10">
        <f t="shared" si="4"/>
        <v>2.2800000000000011</v>
      </c>
      <c r="R32" s="49">
        <f t="shared" si="5"/>
        <v>-7.9999999999998295E-2</v>
      </c>
      <c r="S32" s="2"/>
      <c r="T32" s="10"/>
    </row>
    <row r="33" spans="1:20">
      <c r="A33" s="25"/>
      <c r="B33" s="25"/>
      <c r="C33" s="24">
        <f>'ROXIE DATA'!C98-('ROXIE DATA'!$C$69-$C$4)</f>
        <v>182.36999999999998</v>
      </c>
      <c r="D33" s="39">
        <v>180.99</v>
      </c>
      <c r="E33" s="23" t="s">
        <v>46</v>
      </c>
      <c r="F33" s="2"/>
      <c r="G33" s="48">
        <f t="shared" si="0"/>
        <v>2.210000000000008</v>
      </c>
      <c r="H33" s="10">
        <f t="shared" si="1"/>
        <v>2.3100000000000023</v>
      </c>
      <c r="I33" s="49">
        <f t="shared" si="2"/>
        <v>-9.9999999999994316E-2</v>
      </c>
      <c r="J33" s="2"/>
      <c r="K33" s="2"/>
      <c r="L33" s="64">
        <f>'ROXIE DATA'!C142-('ROXIE DATA'!$C$113-$L$4)</f>
        <v>123.8</v>
      </c>
      <c r="M33" s="39">
        <v>123.15</v>
      </c>
      <c r="N33" s="41" t="s">
        <v>48</v>
      </c>
      <c r="O33" s="4"/>
      <c r="P33" s="48">
        <f t="shared" si="3"/>
        <v>2.2199999999999989</v>
      </c>
      <c r="Q33" s="10">
        <f t="shared" si="4"/>
        <v>2.0499999999999972</v>
      </c>
      <c r="R33" s="49">
        <f t="shared" si="5"/>
        <v>0.17000000000000171</v>
      </c>
      <c r="S33" s="2"/>
      <c r="T33" s="10"/>
    </row>
    <row r="34" spans="1:20">
      <c r="A34" s="25"/>
      <c r="B34" s="25"/>
      <c r="C34" s="24">
        <f>'ROXIE DATA'!C99-('ROXIE DATA'!$C$69-$C$4)</f>
        <v>180.07999999999998</v>
      </c>
      <c r="D34" s="39">
        <v>179</v>
      </c>
      <c r="E34" s="23" t="s">
        <v>47</v>
      </c>
      <c r="F34" s="2"/>
      <c r="G34" s="48">
        <f t="shared" si="0"/>
        <v>2.289999999999992</v>
      </c>
      <c r="H34" s="10">
        <f t="shared" si="1"/>
        <v>1.9900000000000091</v>
      </c>
      <c r="I34" s="49">
        <f t="shared" si="2"/>
        <v>0.29999999999998295</v>
      </c>
      <c r="J34" s="2"/>
      <c r="K34" s="2"/>
      <c r="L34" s="64">
        <f>'ROXIE DATA'!C143-('ROXIE DATA'!$C$113-$L$4)</f>
        <v>121.55</v>
      </c>
      <c r="M34" s="39">
        <v>121.03</v>
      </c>
      <c r="N34" s="41" t="s">
        <v>49</v>
      </c>
      <c r="O34" s="4"/>
      <c r="P34" s="48">
        <f t="shared" si="3"/>
        <v>2.25</v>
      </c>
      <c r="Q34" s="10">
        <f t="shared" si="4"/>
        <v>2.1200000000000045</v>
      </c>
      <c r="R34" s="49">
        <f t="shared" si="5"/>
        <v>0.12999999999999545</v>
      </c>
      <c r="S34" s="2"/>
      <c r="T34" s="10"/>
    </row>
    <row r="35" spans="1:20">
      <c r="A35" s="25"/>
      <c r="B35" s="25"/>
      <c r="C35" s="24">
        <f>'ROXIE DATA'!C100-('ROXIE DATA'!$C$69-$C$4)</f>
        <v>177.79</v>
      </c>
      <c r="D35" s="39">
        <v>177.04</v>
      </c>
      <c r="E35" s="23" t="s">
        <v>48</v>
      </c>
      <c r="F35" s="2"/>
      <c r="G35" s="48">
        <f t="shared" si="0"/>
        <v>2.289999999999992</v>
      </c>
      <c r="H35" s="10">
        <f t="shared" si="1"/>
        <v>1.960000000000008</v>
      </c>
      <c r="I35" s="49">
        <f t="shared" si="2"/>
        <v>0.32999999999998408</v>
      </c>
      <c r="J35" s="2"/>
      <c r="K35" s="2"/>
      <c r="L35" s="64">
        <f>'ROXIE DATA'!C144-('ROXIE DATA'!$C$113-$L$4)</f>
        <v>119.27</v>
      </c>
      <c r="M35" s="39">
        <v>118.88</v>
      </c>
      <c r="N35" s="41" t="s">
        <v>50</v>
      </c>
      <c r="O35" s="4"/>
      <c r="P35" s="48">
        <f t="shared" si="3"/>
        <v>2.2800000000000011</v>
      </c>
      <c r="Q35" s="10">
        <f t="shared" si="4"/>
        <v>2.1500000000000057</v>
      </c>
      <c r="R35" s="49">
        <f t="shared" si="5"/>
        <v>0.12999999999999545</v>
      </c>
      <c r="S35" s="2"/>
      <c r="T35" s="10"/>
    </row>
    <row r="36" spans="1:20">
      <c r="A36" s="25"/>
      <c r="B36" s="25"/>
      <c r="C36" s="24">
        <f>'ROXIE DATA'!C101-('ROXIE DATA'!$C$69-$C$4)</f>
        <v>175.40999999999997</v>
      </c>
      <c r="D36" s="39">
        <v>175</v>
      </c>
      <c r="E36" s="23" t="s">
        <v>49</v>
      </c>
      <c r="F36" s="2"/>
      <c r="G36" s="48">
        <f t="shared" si="0"/>
        <v>2.3800000000000239</v>
      </c>
      <c r="H36" s="10">
        <f t="shared" si="1"/>
        <v>2.039999999999992</v>
      </c>
      <c r="I36" s="49">
        <f t="shared" si="2"/>
        <v>0.34000000000003183</v>
      </c>
      <c r="J36" s="2"/>
      <c r="K36" s="2"/>
      <c r="L36" s="64">
        <f>'ROXIE DATA'!C145-('ROXIE DATA'!$C$113-$L$4)</f>
        <v>116.92999999999999</v>
      </c>
      <c r="M36" s="39">
        <v>116.9</v>
      </c>
      <c r="N36" s="41" t="s">
        <v>51</v>
      </c>
      <c r="O36" s="4"/>
      <c r="P36" s="48">
        <f t="shared" si="3"/>
        <v>2.3400000000000034</v>
      </c>
      <c r="Q36" s="10">
        <f t="shared" si="4"/>
        <v>1.9799999999999898</v>
      </c>
      <c r="R36" s="49">
        <f t="shared" si="5"/>
        <v>0.36000000000001364</v>
      </c>
      <c r="S36" s="2"/>
      <c r="T36" s="10"/>
    </row>
    <row r="37" spans="1:20">
      <c r="A37" s="25"/>
      <c r="B37" s="25"/>
      <c r="C37" s="24">
        <f>'ROXIE DATA'!C102-('ROXIE DATA'!$C$69-$C$4)</f>
        <v>173.04</v>
      </c>
      <c r="D37" s="39">
        <v>172.84</v>
      </c>
      <c r="E37" s="23" t="s">
        <v>50</v>
      </c>
      <c r="F37" s="2"/>
      <c r="G37" s="48">
        <f t="shared" si="0"/>
        <v>2.3699999999999761</v>
      </c>
      <c r="H37" s="10">
        <f t="shared" si="1"/>
        <v>2.1599999999999966</v>
      </c>
      <c r="I37" s="49">
        <f t="shared" si="2"/>
        <v>0.20999999999997954</v>
      </c>
      <c r="J37" s="2"/>
      <c r="K37" s="2"/>
      <c r="L37" s="64">
        <f>'ROXIE DATA'!C146-('ROXIE DATA'!$C$113-$L$4)</f>
        <v>114.61999999999999</v>
      </c>
      <c r="M37" s="39">
        <v>114.48</v>
      </c>
      <c r="N37" s="41" t="s">
        <v>52</v>
      </c>
      <c r="O37" s="4"/>
      <c r="P37" s="48">
        <f t="shared" si="3"/>
        <v>2.3100000000000023</v>
      </c>
      <c r="Q37" s="10">
        <f t="shared" si="4"/>
        <v>2.4200000000000017</v>
      </c>
      <c r="R37" s="49">
        <f t="shared" si="5"/>
        <v>-0.10999999999999943</v>
      </c>
      <c r="S37" s="2"/>
      <c r="T37" s="10"/>
    </row>
    <row r="38" spans="1:20">
      <c r="A38" s="25"/>
      <c r="B38" s="25"/>
      <c r="C38" s="24">
        <f>'ROXIE DATA'!C103-('ROXIE DATA'!$C$69-$C$4)</f>
        <v>170.67999999999998</v>
      </c>
      <c r="D38" s="39">
        <v>170.88</v>
      </c>
      <c r="E38" s="23" t="s">
        <v>51</v>
      </c>
      <c r="F38" s="2"/>
      <c r="G38" s="48">
        <f t="shared" si="0"/>
        <v>2.3600000000000136</v>
      </c>
      <c r="H38" s="10">
        <f t="shared" si="1"/>
        <v>1.960000000000008</v>
      </c>
      <c r="I38" s="49">
        <f t="shared" si="2"/>
        <v>0.40000000000000568</v>
      </c>
      <c r="J38" s="2"/>
      <c r="K38" s="2"/>
      <c r="L38" s="64">
        <f>'ROXIE DATA'!C147-('ROXIE DATA'!$C$113-$L$4)</f>
        <v>112.24</v>
      </c>
      <c r="M38" s="39">
        <v>112.21</v>
      </c>
      <c r="N38" s="41" t="s">
        <v>53</v>
      </c>
      <c r="O38" s="4"/>
      <c r="P38" s="48">
        <f t="shared" si="3"/>
        <v>2.3799999999999955</v>
      </c>
      <c r="Q38" s="10">
        <f t="shared" si="4"/>
        <v>2.2700000000000102</v>
      </c>
      <c r="R38" s="49">
        <f t="shared" si="5"/>
        <v>0.10999999999998522</v>
      </c>
      <c r="S38" s="2"/>
      <c r="T38" s="10"/>
    </row>
    <row r="39" spans="1:20">
      <c r="A39" s="25"/>
      <c r="B39" s="25"/>
      <c r="C39" s="24">
        <f>'ROXIE DATA'!C104-('ROXIE DATA'!$C$69-$C$4)</f>
        <v>168.21999999999997</v>
      </c>
      <c r="D39" s="39">
        <v>168.46</v>
      </c>
      <c r="E39" s="23" t="s">
        <v>52</v>
      </c>
      <c r="F39" s="2"/>
      <c r="G39" s="48">
        <f t="shared" si="0"/>
        <v>2.460000000000008</v>
      </c>
      <c r="H39" s="10">
        <f t="shared" si="1"/>
        <v>2.4199999999999875</v>
      </c>
      <c r="I39" s="49">
        <f t="shared" si="2"/>
        <v>4.0000000000020464E-2</v>
      </c>
      <c r="J39" s="2"/>
      <c r="K39" s="2"/>
      <c r="L39" s="64">
        <f>'ROXIE DATA'!C148-('ROXIE DATA'!$C$113-$L$4)</f>
        <v>109.82</v>
      </c>
      <c r="M39" s="39">
        <v>109.99</v>
      </c>
      <c r="N39" s="41" t="s">
        <v>54</v>
      </c>
      <c r="O39" s="4"/>
      <c r="P39" s="48">
        <f t="shared" si="3"/>
        <v>2.4200000000000017</v>
      </c>
      <c r="Q39" s="10">
        <f t="shared" si="4"/>
        <v>2.2199999999999989</v>
      </c>
      <c r="R39" s="49">
        <f t="shared" si="5"/>
        <v>0.20000000000000284</v>
      </c>
      <c r="S39" s="2"/>
      <c r="T39" s="10"/>
    </row>
    <row r="40" spans="1:20" ht="13.5" thickBot="1">
      <c r="A40" s="25"/>
      <c r="B40" s="25"/>
      <c r="C40" s="24">
        <f>'ROXIE DATA'!C105-('ROXIE DATA'!$C$69-$C$4)</f>
        <v>165.73999999999998</v>
      </c>
      <c r="D40" s="39">
        <v>166.2</v>
      </c>
      <c r="E40" s="23" t="s">
        <v>53</v>
      </c>
      <c r="F40" s="2"/>
      <c r="G40" s="48">
        <f t="shared" si="0"/>
        <v>2.4799999999999898</v>
      </c>
      <c r="H40" s="10">
        <f t="shared" si="1"/>
        <v>2.2600000000000193</v>
      </c>
      <c r="I40" s="49">
        <f t="shared" si="2"/>
        <v>0.21999999999997044</v>
      </c>
      <c r="J40" s="2"/>
      <c r="K40" s="2"/>
      <c r="L40" s="64">
        <f>'ROXIE DATA'!C149-('ROXIE DATA'!$C$113-$L$4)</f>
        <v>99.419999999999987</v>
      </c>
      <c r="M40" s="103"/>
      <c r="N40" s="31" t="s">
        <v>26</v>
      </c>
      <c r="O40" s="4"/>
      <c r="P40" s="54">
        <f t="shared" si="3"/>
        <v>10.400000000000006</v>
      </c>
      <c r="Q40" s="55" t="str">
        <f t="shared" si="4"/>
        <v/>
      </c>
      <c r="R40" s="56" t="str">
        <f t="shared" si="5"/>
        <v/>
      </c>
      <c r="S40" s="2"/>
      <c r="T40" s="10"/>
    </row>
    <row r="41" spans="1:20" ht="13.5" thickBot="1">
      <c r="A41" s="25"/>
      <c r="B41" s="25"/>
      <c r="C41" s="24">
        <f>'ROXIE DATA'!C106-('ROXIE DATA'!$C$69-$C$4)</f>
        <v>163.16999999999999</v>
      </c>
      <c r="D41" s="39">
        <v>164.1</v>
      </c>
      <c r="E41" s="23" t="s">
        <v>54</v>
      </c>
      <c r="F41" s="2"/>
      <c r="G41" s="48">
        <f t="shared" si="0"/>
        <v>2.5699999999999932</v>
      </c>
      <c r="H41" s="10">
        <f t="shared" si="1"/>
        <v>2.0999999999999943</v>
      </c>
      <c r="I41" s="49">
        <f t="shared" si="2"/>
        <v>0.46999999999999886</v>
      </c>
      <c r="J41" s="2"/>
      <c r="K41" s="2"/>
      <c r="L41" s="94" t="s">
        <v>116</v>
      </c>
      <c r="M41" s="95"/>
      <c r="N41" s="4"/>
      <c r="O41" s="4"/>
      <c r="P41" s="48"/>
      <c r="Q41" s="10"/>
      <c r="R41" s="49"/>
      <c r="S41" s="2"/>
      <c r="T41" s="10"/>
    </row>
    <row r="42" spans="1:20" ht="13.5" thickBot="1">
      <c r="A42" s="129"/>
      <c r="B42" s="129"/>
      <c r="C42" s="24">
        <f>'ROXIE DATA'!C107-('ROXIE DATA'!$C$69-$C$4)</f>
        <v>158.41999999999999</v>
      </c>
      <c r="D42" s="103"/>
      <c r="E42" s="31" t="s">
        <v>26</v>
      </c>
      <c r="F42" s="2"/>
      <c r="G42" s="57">
        <f t="shared" si="0"/>
        <v>4.75</v>
      </c>
      <c r="H42" s="55" t="str">
        <f t="shared" si="1"/>
        <v/>
      </c>
      <c r="I42" s="56" t="str">
        <f t="shared" si="2"/>
        <v/>
      </c>
      <c r="J42" s="2"/>
      <c r="K42" s="2"/>
      <c r="L42" s="2"/>
      <c r="M42" s="2"/>
      <c r="N42" s="2"/>
      <c r="O42" s="2"/>
      <c r="P42" s="50"/>
      <c r="Q42" s="10"/>
      <c r="R42" s="49"/>
      <c r="S42" s="2"/>
      <c r="T42" s="10"/>
    </row>
    <row r="43" spans="1:20" ht="13.5" thickBot="1">
      <c r="C43" s="94" t="s">
        <v>116</v>
      </c>
      <c r="D43" s="95"/>
      <c r="F43" s="2"/>
      <c r="G43" s="10"/>
      <c r="H43" s="51" t="s">
        <v>93</v>
      </c>
      <c r="I43" s="53">
        <f>SUM(I5:I42)</f>
        <v>0.93000000000000682</v>
      </c>
      <c r="J43" s="2"/>
      <c r="K43" s="2"/>
      <c r="L43" s="2"/>
      <c r="M43" s="2"/>
      <c r="N43" s="2"/>
      <c r="O43" s="2"/>
      <c r="P43" s="10"/>
      <c r="Q43" s="51" t="s">
        <v>93</v>
      </c>
      <c r="R43" s="53">
        <f>SUM(R5:R40)</f>
        <v>0.17000000000000171</v>
      </c>
      <c r="S43" s="2"/>
      <c r="T43" s="10"/>
    </row>
    <row r="45" spans="1:20">
      <c r="A45" s="34" t="s">
        <v>92</v>
      </c>
      <c r="K45" s="4"/>
      <c r="L45" s="34" t="s">
        <v>92</v>
      </c>
      <c r="M45" s="4"/>
      <c r="N45" s="4"/>
      <c r="O45" s="4"/>
    </row>
    <row r="46" spans="1:20" ht="13.5" thickBot="1">
      <c r="K46" s="4"/>
      <c r="L46" s="4"/>
      <c r="M46" s="4"/>
      <c r="N46" s="4"/>
      <c r="O46" s="4"/>
    </row>
    <row r="47" spans="1:20">
      <c r="C47" s="42"/>
      <c r="D47" s="89" t="s">
        <v>108</v>
      </c>
      <c r="E47" s="86" t="s">
        <v>113</v>
      </c>
      <c r="F47" s="86" t="s">
        <v>117</v>
      </c>
      <c r="G47" s="92" t="s">
        <v>118</v>
      </c>
      <c r="H47" s="90" t="s">
        <v>86</v>
      </c>
      <c r="K47" s="4"/>
      <c r="L47" s="2"/>
      <c r="M47" s="2"/>
      <c r="N47" s="2"/>
      <c r="O47" s="2"/>
    </row>
    <row r="48" spans="1:20" ht="13.5" thickBot="1">
      <c r="C48" s="82" t="s">
        <v>115</v>
      </c>
      <c r="D48" s="81">
        <v>1822.9659999999999</v>
      </c>
      <c r="E48" s="87">
        <f>Parametres!C9-C42-L40</f>
        <v>1824.96</v>
      </c>
      <c r="F48" s="88">
        <f>E48-(I43+R43)</f>
        <v>1823.8600000000001</v>
      </c>
      <c r="G48" s="93" t="str">
        <f>IF(OR(ISBLANK(D43),ISBLANK(M41)),"",Parametres!C9-D43-M41)</f>
        <v/>
      </c>
      <c r="H48" s="91" t="str">
        <f>IF(G48="","",D48-G48)</f>
        <v/>
      </c>
      <c r="K48" s="4"/>
      <c r="L48" s="2"/>
      <c r="M48" s="2"/>
      <c r="N48" s="2"/>
      <c r="O48" s="2"/>
    </row>
    <row r="49" spans="1:15">
      <c r="A49" s="96" t="s">
        <v>114</v>
      </c>
      <c r="C49" s="2"/>
      <c r="D49" s="2"/>
      <c r="E49" s="2"/>
      <c r="F49" s="68"/>
      <c r="K49" s="4"/>
      <c r="L49" s="2"/>
      <c r="M49" s="2"/>
      <c r="N49" s="2"/>
      <c r="O49" s="2"/>
    </row>
    <row r="50" spans="1:15">
      <c r="A50" s="96"/>
      <c r="C50" s="2"/>
      <c r="D50" s="2"/>
      <c r="E50" s="2"/>
      <c r="F50" s="68"/>
      <c r="K50" s="4"/>
      <c r="L50" s="2"/>
      <c r="M50" s="2"/>
      <c r="N50" s="2"/>
      <c r="O50" s="2"/>
    </row>
    <row r="51" spans="1:15">
      <c r="A51" s="107" t="s">
        <v>126</v>
      </c>
      <c r="B51" s="108"/>
      <c r="C51" s="108"/>
      <c r="D51" s="108"/>
      <c r="E51" s="108"/>
      <c r="F51" s="108"/>
      <c r="G51" s="108"/>
      <c r="H51" s="108"/>
      <c r="I51" s="108"/>
      <c r="J51" s="108"/>
      <c r="K51" s="109"/>
      <c r="L51" s="2"/>
      <c r="M51" s="2"/>
      <c r="N51" s="2"/>
      <c r="O51" s="2"/>
    </row>
    <row r="52" spans="1:15" ht="15.75">
      <c r="A52" s="110" t="s">
        <v>158</v>
      </c>
      <c r="B52" s="106"/>
      <c r="C52" s="106"/>
      <c r="D52" s="106"/>
      <c r="E52" s="106"/>
      <c r="F52" s="106"/>
      <c r="G52" s="106"/>
      <c r="H52" s="106"/>
      <c r="I52" s="106"/>
      <c r="J52" s="106"/>
      <c r="K52" s="111"/>
      <c r="L52" s="3"/>
      <c r="M52" s="3"/>
      <c r="N52" s="3"/>
      <c r="O52" s="3"/>
    </row>
    <row r="53" spans="1:15" ht="15.75">
      <c r="A53" s="110" t="s">
        <v>165</v>
      </c>
      <c r="B53" s="106"/>
      <c r="C53" s="106"/>
      <c r="D53" s="106"/>
      <c r="E53" s="106"/>
      <c r="F53" s="106"/>
      <c r="G53" s="106"/>
      <c r="H53" s="106"/>
      <c r="I53" s="106"/>
      <c r="J53" s="106"/>
      <c r="K53" s="111"/>
      <c r="L53" s="3"/>
      <c r="M53" s="3"/>
      <c r="N53" s="3"/>
      <c r="O53" s="3"/>
    </row>
    <row r="54" spans="1:15" ht="15.75">
      <c r="A54" s="110" t="s">
        <v>160</v>
      </c>
      <c r="B54" s="106"/>
      <c r="C54" s="106"/>
      <c r="D54" s="106"/>
      <c r="E54" s="106"/>
      <c r="F54" s="106"/>
      <c r="G54" s="106"/>
      <c r="H54" s="106"/>
      <c r="I54" s="106"/>
      <c r="J54" s="106"/>
      <c r="K54" s="111"/>
      <c r="L54" s="3"/>
      <c r="M54" s="3"/>
      <c r="N54" s="3"/>
      <c r="O54" s="3"/>
    </row>
    <row r="55" spans="1:15">
      <c r="A55" s="110" t="s">
        <v>161</v>
      </c>
      <c r="B55" s="106"/>
      <c r="C55" s="106"/>
      <c r="D55" s="106"/>
      <c r="E55" s="106"/>
      <c r="F55" s="106"/>
      <c r="G55" s="106"/>
      <c r="H55" s="106"/>
      <c r="I55" s="106"/>
      <c r="J55" s="106"/>
      <c r="K55" s="111"/>
      <c r="L55" s="10"/>
    </row>
    <row r="56" spans="1:15" ht="15.75" customHeight="1">
      <c r="A56" s="110" t="s">
        <v>162</v>
      </c>
      <c r="B56" s="106"/>
      <c r="C56" s="106"/>
      <c r="D56" s="106"/>
      <c r="E56" s="106"/>
      <c r="F56" s="106"/>
      <c r="G56" s="106"/>
      <c r="H56" s="106"/>
      <c r="I56" s="106"/>
      <c r="J56" s="106"/>
      <c r="K56" s="111"/>
    </row>
    <row r="57" spans="1:15">
      <c r="A57" s="110" t="s">
        <v>163</v>
      </c>
      <c r="B57" s="106"/>
      <c r="C57" s="106"/>
      <c r="D57" s="106"/>
      <c r="E57" s="106"/>
      <c r="F57" s="106"/>
      <c r="G57" s="106"/>
      <c r="H57" s="106"/>
      <c r="I57" s="106"/>
      <c r="J57" s="106"/>
      <c r="K57" s="111"/>
    </row>
    <row r="58" spans="1:15">
      <c r="A58" s="110" t="s">
        <v>164</v>
      </c>
      <c r="B58" s="106"/>
      <c r="C58" s="106"/>
      <c r="D58" s="106"/>
      <c r="E58" s="106"/>
      <c r="F58" s="106"/>
      <c r="G58" s="106"/>
      <c r="H58" s="106"/>
      <c r="I58" s="106"/>
      <c r="J58" s="106"/>
      <c r="K58" s="111"/>
    </row>
    <row r="59" spans="1:15">
      <c r="A59" s="110" t="s">
        <v>166</v>
      </c>
      <c r="B59" s="106"/>
      <c r="C59" s="106"/>
      <c r="D59" s="106"/>
      <c r="E59" s="106"/>
      <c r="F59" s="106"/>
      <c r="G59" s="106"/>
      <c r="H59" s="106"/>
      <c r="I59" s="106"/>
      <c r="J59" s="106"/>
      <c r="K59" s="111"/>
    </row>
    <row r="60" spans="1:15">
      <c r="A60" s="112" t="s">
        <v>167</v>
      </c>
      <c r="B60" s="113"/>
      <c r="C60" s="113"/>
      <c r="D60" s="113"/>
      <c r="E60" s="113"/>
      <c r="F60" s="113"/>
      <c r="G60" s="113"/>
      <c r="H60" s="113"/>
      <c r="I60" s="113"/>
      <c r="J60" s="113"/>
      <c r="K60" s="114"/>
    </row>
    <row r="61" spans="1:15">
      <c r="A61" s="113" t="s">
        <v>168</v>
      </c>
      <c r="B61" s="113"/>
      <c r="C61" s="113"/>
      <c r="D61" s="113"/>
      <c r="E61" s="113"/>
      <c r="F61" s="113"/>
      <c r="G61" s="113"/>
      <c r="H61" s="113"/>
      <c r="I61" s="113"/>
      <c r="J61" s="113"/>
      <c r="K61" s="113"/>
    </row>
    <row r="62" spans="1:15">
      <c r="A62" s="113"/>
      <c r="B62" s="113"/>
      <c r="C62" s="113"/>
      <c r="D62" s="113"/>
      <c r="E62" s="113"/>
      <c r="F62" s="113"/>
      <c r="G62" s="113"/>
      <c r="H62" s="113"/>
      <c r="I62" s="113"/>
      <c r="J62" s="113"/>
      <c r="K62" s="113"/>
    </row>
    <row r="63" spans="1:15">
      <c r="A63" s="113"/>
      <c r="B63" s="113"/>
      <c r="C63" s="113"/>
      <c r="D63" s="113"/>
      <c r="E63" s="113"/>
      <c r="F63" s="113"/>
      <c r="G63" s="113"/>
      <c r="H63" s="113"/>
      <c r="I63" s="113"/>
      <c r="J63" s="113"/>
      <c r="K63" s="113"/>
    </row>
    <row r="64" spans="1:15">
      <c r="A64" s="113"/>
      <c r="B64" s="113"/>
      <c r="C64" s="113"/>
      <c r="D64" s="113"/>
      <c r="E64" s="113"/>
      <c r="F64" s="113"/>
      <c r="G64" s="113"/>
      <c r="H64" s="113"/>
      <c r="I64" s="113"/>
      <c r="J64" s="113"/>
      <c r="K64" s="113"/>
    </row>
  </sheetData>
  <mergeCells count="4">
    <mergeCell ref="C1:I1"/>
    <mergeCell ref="C2:D3"/>
    <mergeCell ref="L2:M3"/>
    <mergeCell ref="L1:R1"/>
  </mergeCells>
  <phoneticPr fontId="4" type="noConversion"/>
  <pageMargins left="0.25" right="0.25" top="0.75000000000000011" bottom="0.75000000000000011" header="0.30000000000000004" footer="0.30000000000000004"/>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N1"/>
  <sheetViews>
    <sheetView workbookViewId="0">
      <selection activeCell="L42" sqref="L42"/>
    </sheetView>
  </sheetViews>
  <sheetFormatPr defaultColWidth="8.875" defaultRowHeight="15.75"/>
  <sheetData>
    <row r="1" spans="1:14" ht="18.75">
      <c r="A1" s="141" t="s">
        <v>94</v>
      </c>
      <c r="B1" s="142"/>
      <c r="C1" s="142"/>
      <c r="D1" s="142"/>
      <c r="E1" s="142"/>
      <c r="F1" s="142"/>
      <c r="G1" s="142"/>
      <c r="N1" s="65" t="s">
        <v>95</v>
      </c>
    </row>
  </sheetData>
  <mergeCells count="1">
    <mergeCell ref="A1:G1"/>
  </mergeCells>
  <phoneticPr fontId="4" type="noConversion"/>
  <pageMargins left="0.70000000000000007" right="0.70000000000000007" top="0.75000000000000011" bottom="0.75000000000000011" header="0.30000000000000004" footer="0.30000000000000004"/>
  <pageSetup paperSize="9" orientation="landscape"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T1"/>
  <sheetViews>
    <sheetView workbookViewId="0">
      <selection activeCell="L45" sqref="L45"/>
    </sheetView>
  </sheetViews>
  <sheetFormatPr defaultColWidth="8.875" defaultRowHeight="15.75"/>
  <sheetData>
    <row r="1" spans="1:20" ht="18.75">
      <c r="A1" s="141" t="s">
        <v>96</v>
      </c>
      <c r="B1" s="142"/>
      <c r="C1" s="142"/>
      <c r="D1" s="142"/>
      <c r="E1" s="142"/>
      <c r="F1" s="142"/>
      <c r="G1" s="142"/>
      <c r="N1" s="163" t="s">
        <v>97</v>
      </c>
      <c r="O1" s="164"/>
      <c r="P1" s="164"/>
      <c r="Q1" s="164"/>
      <c r="R1" s="164"/>
      <c r="S1" s="164"/>
      <c r="T1" s="164"/>
    </row>
  </sheetData>
  <mergeCells count="2">
    <mergeCell ref="A1:G1"/>
    <mergeCell ref="N1:T1"/>
  </mergeCells>
  <phoneticPr fontId="4" type="noConversion"/>
  <pageMargins left="0.70000000000000007" right="0.70000000000000007" top="0.75000000000000011" bottom="0.75000000000000011" header="0.30000000000000004" footer="0.30000000000000004"/>
  <pageSetup paperSize="9" orientation="landscape"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F149"/>
  <sheetViews>
    <sheetView topLeftCell="A69" workbookViewId="0">
      <selection activeCell="U80" sqref="U80"/>
    </sheetView>
  </sheetViews>
  <sheetFormatPr defaultColWidth="11" defaultRowHeight="15.75"/>
  <cols>
    <col min="3" max="3" width="13.625" customWidth="1"/>
  </cols>
  <sheetData>
    <row r="1" spans="1:6">
      <c r="A1" s="14" t="s">
        <v>83</v>
      </c>
      <c r="B1" s="5"/>
      <c r="C1" s="6" t="s">
        <v>57</v>
      </c>
      <c r="D1" s="7" t="s">
        <v>68</v>
      </c>
    </row>
    <row r="2" spans="1:6">
      <c r="A2" s="12" t="s">
        <v>69</v>
      </c>
      <c r="B2" s="15"/>
      <c r="C2" s="8" t="s">
        <v>58</v>
      </c>
      <c r="D2" s="9"/>
    </row>
    <row r="3" spans="1:6">
      <c r="A3" s="12">
        <v>0</v>
      </c>
      <c r="B3" s="16" t="s">
        <v>67</v>
      </c>
      <c r="C3" s="8">
        <v>283.10000000000002</v>
      </c>
      <c r="D3" s="9">
        <v>0</v>
      </c>
    </row>
    <row r="4" spans="1:6">
      <c r="A4" s="12">
        <v>1</v>
      </c>
      <c r="B4" s="15" t="s">
        <v>59</v>
      </c>
      <c r="C4" s="8">
        <v>281.41000000000003</v>
      </c>
      <c r="D4" s="9">
        <f>IF(A4&gt;0,C4-C3,0)</f>
        <v>-1.6899999999999977</v>
      </c>
    </row>
    <row r="5" spans="1:6">
      <c r="A5" s="12">
        <v>0</v>
      </c>
      <c r="B5" s="15" t="s">
        <v>60</v>
      </c>
      <c r="C5" s="8">
        <v>274.67</v>
      </c>
      <c r="D5" s="9">
        <f t="shared" ref="D5:D31" si="0">IF(A5&gt;0,C5-C4,0)</f>
        <v>0</v>
      </c>
    </row>
    <row r="6" spans="1:6">
      <c r="A6" s="12">
        <v>2</v>
      </c>
      <c r="B6" s="15" t="s">
        <v>56</v>
      </c>
      <c r="C6" s="8">
        <v>272.85000000000002</v>
      </c>
      <c r="D6" s="9">
        <f t="shared" si="0"/>
        <v>-1.8199999999999932</v>
      </c>
    </row>
    <row r="7" spans="1:6">
      <c r="A7" s="12">
        <v>0</v>
      </c>
      <c r="B7" s="15" t="s">
        <v>61</v>
      </c>
      <c r="C7" s="8">
        <v>266.16000000000003</v>
      </c>
      <c r="D7" s="9">
        <f t="shared" si="0"/>
        <v>0</v>
      </c>
    </row>
    <row r="8" spans="1:6">
      <c r="A8" s="12">
        <v>3</v>
      </c>
      <c r="B8" s="15" t="s">
        <v>4</v>
      </c>
      <c r="C8" s="8">
        <v>264.33</v>
      </c>
      <c r="D8" s="9">
        <f t="shared" si="0"/>
        <v>-1.8300000000000409</v>
      </c>
    </row>
    <row r="9" spans="1:6">
      <c r="A9" s="12">
        <v>4</v>
      </c>
      <c r="B9" s="15" t="s">
        <v>5</v>
      </c>
      <c r="C9" s="8">
        <v>262.70999999999998</v>
      </c>
      <c r="D9" s="9">
        <f t="shared" si="0"/>
        <v>-1.6200000000000045</v>
      </c>
    </row>
    <row r="10" spans="1:6">
      <c r="A10" s="12">
        <v>0</v>
      </c>
      <c r="B10" s="15" t="s">
        <v>62</v>
      </c>
      <c r="C10" s="8">
        <v>254.61</v>
      </c>
      <c r="D10" s="9">
        <f t="shared" si="0"/>
        <v>0</v>
      </c>
    </row>
    <row r="11" spans="1:6">
      <c r="A11" s="12">
        <v>5</v>
      </c>
      <c r="B11" s="15" t="s">
        <v>6</v>
      </c>
      <c r="C11" s="8">
        <v>252.74</v>
      </c>
      <c r="D11" s="9">
        <f t="shared" si="0"/>
        <v>-1.8700000000000045</v>
      </c>
    </row>
    <row r="12" spans="1:6">
      <c r="A12" s="12">
        <v>0</v>
      </c>
      <c r="B12" s="15" t="s">
        <v>63</v>
      </c>
      <c r="C12" s="8">
        <v>245.87</v>
      </c>
      <c r="D12" s="9">
        <f t="shared" si="0"/>
        <v>0</v>
      </c>
    </row>
    <row r="13" spans="1:6">
      <c r="A13" s="12">
        <v>6</v>
      </c>
      <c r="B13" s="15" t="s">
        <v>8</v>
      </c>
      <c r="C13" s="8">
        <v>243.99</v>
      </c>
      <c r="D13" s="9">
        <f t="shared" si="0"/>
        <v>-1.8799999999999955</v>
      </c>
    </row>
    <row r="14" spans="1:6">
      <c r="A14" s="12">
        <v>7</v>
      </c>
      <c r="B14" s="15" t="s">
        <v>9</v>
      </c>
      <c r="C14" s="8">
        <v>241.77</v>
      </c>
      <c r="D14" s="9">
        <f t="shared" si="0"/>
        <v>-2.2199999999999989</v>
      </c>
    </row>
    <row r="15" spans="1:6">
      <c r="A15" s="12">
        <v>8</v>
      </c>
      <c r="B15" s="15" t="s">
        <v>10</v>
      </c>
      <c r="C15" s="8">
        <v>239.53</v>
      </c>
      <c r="D15" s="9">
        <f t="shared" si="0"/>
        <v>-2.2400000000000091</v>
      </c>
      <c r="F15" s="72"/>
    </row>
    <row r="16" spans="1:6">
      <c r="A16" s="12">
        <v>9</v>
      </c>
      <c r="B16" s="15" t="s">
        <v>11</v>
      </c>
      <c r="C16" s="8">
        <v>237.25</v>
      </c>
      <c r="D16" s="9">
        <f t="shared" si="0"/>
        <v>-2.2800000000000011</v>
      </c>
    </row>
    <row r="17" spans="1:4">
      <c r="A17" s="12">
        <v>10</v>
      </c>
      <c r="B17" s="15" t="s">
        <v>12</v>
      </c>
      <c r="C17" s="8">
        <v>234.95</v>
      </c>
      <c r="D17" s="9">
        <f t="shared" si="0"/>
        <v>-2.3000000000000114</v>
      </c>
    </row>
    <row r="18" spans="1:4">
      <c r="A18" s="12">
        <v>11</v>
      </c>
      <c r="B18" s="15" t="s">
        <v>13</v>
      </c>
      <c r="C18" s="8">
        <v>232.61</v>
      </c>
      <c r="D18" s="9">
        <f t="shared" si="0"/>
        <v>-2.339999999999975</v>
      </c>
    </row>
    <row r="19" spans="1:4">
      <c r="A19" s="12">
        <v>12</v>
      </c>
      <c r="B19" s="15" t="s">
        <v>14</v>
      </c>
      <c r="C19" s="8">
        <v>230.23</v>
      </c>
      <c r="D19" s="9">
        <f t="shared" si="0"/>
        <v>-2.3800000000000239</v>
      </c>
    </row>
    <row r="20" spans="1:4">
      <c r="A20" s="12">
        <v>0</v>
      </c>
      <c r="B20" s="15" t="s">
        <v>64</v>
      </c>
      <c r="C20" s="8">
        <v>210.22</v>
      </c>
      <c r="D20" s="9">
        <f t="shared" si="0"/>
        <v>0</v>
      </c>
    </row>
    <row r="21" spans="1:4">
      <c r="A21" s="12">
        <v>13</v>
      </c>
      <c r="B21" s="15" t="s">
        <v>15</v>
      </c>
      <c r="C21" s="8">
        <v>208.33</v>
      </c>
      <c r="D21" s="9">
        <f t="shared" si="0"/>
        <v>-1.8899999999999864</v>
      </c>
    </row>
    <row r="22" spans="1:4">
      <c r="A22" s="12">
        <v>0</v>
      </c>
      <c r="B22" s="15" t="s">
        <v>65</v>
      </c>
      <c r="C22" s="8">
        <v>187.25</v>
      </c>
      <c r="D22" s="9">
        <f t="shared" si="0"/>
        <v>0</v>
      </c>
    </row>
    <row r="23" spans="1:4">
      <c r="A23" s="12">
        <v>14</v>
      </c>
      <c r="B23" s="15" t="s">
        <v>17</v>
      </c>
      <c r="C23" s="8">
        <v>185.37</v>
      </c>
      <c r="D23" s="9">
        <f t="shared" si="0"/>
        <v>-1.8799999999999955</v>
      </c>
    </row>
    <row r="24" spans="1:4">
      <c r="A24" s="12">
        <v>15</v>
      </c>
      <c r="B24" s="15" t="s">
        <v>18</v>
      </c>
      <c r="C24" s="8">
        <v>182.67</v>
      </c>
      <c r="D24" s="9">
        <f t="shared" si="0"/>
        <v>-2.7000000000000171</v>
      </c>
    </row>
    <row r="25" spans="1:4">
      <c r="A25" s="12">
        <v>16</v>
      </c>
      <c r="B25" s="15" t="s">
        <v>19</v>
      </c>
      <c r="C25" s="8">
        <v>179.91</v>
      </c>
      <c r="D25" s="9">
        <f t="shared" si="0"/>
        <v>-2.7599999999999909</v>
      </c>
    </row>
    <row r="26" spans="1:4">
      <c r="A26" s="12">
        <v>17</v>
      </c>
      <c r="B26" s="15" t="s">
        <v>20</v>
      </c>
      <c r="C26" s="8">
        <v>177.09</v>
      </c>
      <c r="D26" s="9">
        <f t="shared" si="0"/>
        <v>-2.8199999999999932</v>
      </c>
    </row>
    <row r="27" spans="1:4">
      <c r="A27" s="12">
        <v>18</v>
      </c>
      <c r="B27" s="15" t="s">
        <v>21</v>
      </c>
      <c r="C27" s="8">
        <v>174.2</v>
      </c>
      <c r="D27" s="9">
        <f t="shared" si="0"/>
        <v>-2.8900000000000148</v>
      </c>
    </row>
    <row r="28" spans="1:4">
      <c r="A28" s="12">
        <v>19</v>
      </c>
      <c r="B28" s="15" t="s">
        <v>22</v>
      </c>
      <c r="C28" s="8">
        <v>171.23</v>
      </c>
      <c r="D28" s="9">
        <f t="shared" si="0"/>
        <v>-2.9699999999999989</v>
      </c>
    </row>
    <row r="29" spans="1:4">
      <c r="A29" s="12">
        <v>20</v>
      </c>
      <c r="B29" s="15" t="s">
        <v>23</v>
      </c>
      <c r="C29" s="8">
        <v>168.16</v>
      </c>
      <c r="D29" s="9">
        <f t="shared" si="0"/>
        <v>-3.0699999999999932</v>
      </c>
    </row>
    <row r="30" spans="1:4">
      <c r="A30" s="12">
        <v>21</v>
      </c>
      <c r="B30" s="15" t="s">
        <v>24</v>
      </c>
      <c r="C30" s="8">
        <v>164.97</v>
      </c>
      <c r="D30" s="9">
        <f t="shared" si="0"/>
        <v>-3.1899999999999977</v>
      </c>
    </row>
    <row r="31" spans="1:4">
      <c r="A31" s="13">
        <v>0</v>
      </c>
      <c r="B31" s="17" t="s">
        <v>66</v>
      </c>
      <c r="C31" s="18">
        <v>160.21</v>
      </c>
      <c r="D31" s="9">
        <f t="shared" si="0"/>
        <v>0</v>
      </c>
    </row>
    <row r="33" spans="1:4">
      <c r="A33" s="73" t="s">
        <v>84</v>
      </c>
      <c r="B33" s="5"/>
      <c r="C33" s="7" t="s">
        <v>57</v>
      </c>
      <c r="D33" s="7" t="s">
        <v>68</v>
      </c>
    </row>
    <row r="34" spans="1:4">
      <c r="A34" s="74" t="s">
        <v>69</v>
      </c>
      <c r="B34" s="15"/>
      <c r="C34" s="9" t="s">
        <v>58</v>
      </c>
      <c r="D34" s="9"/>
    </row>
    <row r="35" spans="1:4">
      <c r="A35" s="74">
        <v>0</v>
      </c>
      <c r="B35" s="16" t="s">
        <v>70</v>
      </c>
      <c r="C35" s="9">
        <v>229.09</v>
      </c>
      <c r="D35" s="9">
        <f>IF(A35&gt;0,C35-C34,0)</f>
        <v>0</v>
      </c>
    </row>
    <row r="36" spans="1:4">
      <c r="A36" s="74">
        <v>1</v>
      </c>
      <c r="B36" s="15" t="s">
        <v>59</v>
      </c>
      <c r="C36" s="9">
        <v>227.45</v>
      </c>
      <c r="D36" s="9">
        <f t="shared" ref="D36:D61" si="1">IF(A36&gt;0,C36-C35,0)</f>
        <v>-1.6400000000000148</v>
      </c>
    </row>
    <row r="37" spans="1:4">
      <c r="A37" s="74">
        <v>2</v>
      </c>
      <c r="B37" s="15" t="s">
        <v>56</v>
      </c>
      <c r="C37" s="9">
        <v>225.82</v>
      </c>
      <c r="D37" s="9">
        <f t="shared" si="1"/>
        <v>-1.6299999999999955</v>
      </c>
    </row>
    <row r="38" spans="1:4">
      <c r="A38" s="74">
        <v>0</v>
      </c>
      <c r="B38" s="15" t="s">
        <v>71</v>
      </c>
      <c r="C38" s="9">
        <v>212.16</v>
      </c>
      <c r="D38" s="9">
        <f t="shared" si="1"/>
        <v>0</v>
      </c>
    </row>
    <row r="39" spans="1:4">
      <c r="A39" s="74">
        <v>3</v>
      </c>
      <c r="B39" s="15" t="s">
        <v>4</v>
      </c>
      <c r="C39" s="9">
        <v>210.35</v>
      </c>
      <c r="D39" s="9">
        <f t="shared" si="1"/>
        <v>-1.8100000000000023</v>
      </c>
    </row>
    <row r="40" spans="1:4">
      <c r="A40" s="74">
        <v>4</v>
      </c>
      <c r="B40" s="15" t="s">
        <v>5</v>
      </c>
      <c r="C40" s="9">
        <v>208.7</v>
      </c>
      <c r="D40" s="9">
        <f t="shared" si="1"/>
        <v>-1.6500000000000057</v>
      </c>
    </row>
    <row r="41" spans="1:4">
      <c r="A41" s="74">
        <v>5</v>
      </c>
      <c r="B41" s="15" t="s">
        <v>6</v>
      </c>
      <c r="C41" s="9">
        <v>207.04</v>
      </c>
      <c r="D41" s="9">
        <f t="shared" si="1"/>
        <v>-1.6599999999999966</v>
      </c>
    </row>
    <row r="42" spans="1:4">
      <c r="A42" s="74">
        <v>0</v>
      </c>
      <c r="B42" s="15" t="s">
        <v>72</v>
      </c>
      <c r="C42" s="9">
        <v>191.87</v>
      </c>
      <c r="D42" s="9">
        <f t="shared" si="1"/>
        <v>0</v>
      </c>
    </row>
    <row r="43" spans="1:4">
      <c r="A43" s="74">
        <v>6</v>
      </c>
      <c r="B43" s="15" t="s">
        <v>8</v>
      </c>
      <c r="C43" s="9">
        <v>189.99</v>
      </c>
      <c r="D43" s="9">
        <f t="shared" si="1"/>
        <v>-1.8799999999999955</v>
      </c>
    </row>
    <row r="44" spans="1:4">
      <c r="A44" s="74">
        <v>7</v>
      </c>
      <c r="B44" s="15" t="s">
        <v>9</v>
      </c>
      <c r="C44" s="9">
        <v>187.77</v>
      </c>
      <c r="D44" s="9">
        <f t="shared" si="1"/>
        <v>-2.2199999999999989</v>
      </c>
    </row>
    <row r="45" spans="1:4">
      <c r="A45" s="74">
        <v>8</v>
      </c>
      <c r="B45" s="15" t="s">
        <v>10</v>
      </c>
      <c r="C45" s="9">
        <v>185.53</v>
      </c>
      <c r="D45" s="9">
        <f t="shared" si="1"/>
        <v>-2.2400000000000091</v>
      </c>
    </row>
    <row r="46" spans="1:4">
      <c r="A46" s="74">
        <v>9</v>
      </c>
      <c r="B46" s="15" t="s">
        <v>11</v>
      </c>
      <c r="C46" s="9">
        <v>183.25</v>
      </c>
      <c r="D46" s="9">
        <f t="shared" si="1"/>
        <v>-2.2800000000000011</v>
      </c>
    </row>
    <row r="47" spans="1:4">
      <c r="A47" s="74">
        <v>10</v>
      </c>
      <c r="B47" s="15" t="s">
        <v>12</v>
      </c>
      <c r="C47" s="9">
        <v>180.95</v>
      </c>
      <c r="D47" s="9">
        <f t="shared" si="1"/>
        <v>-2.3000000000000114</v>
      </c>
    </row>
    <row r="48" spans="1:4">
      <c r="A48" s="74">
        <v>11</v>
      </c>
      <c r="B48" s="15" t="s">
        <v>13</v>
      </c>
      <c r="C48" s="9">
        <v>178.61</v>
      </c>
      <c r="D48" s="9">
        <f t="shared" si="1"/>
        <v>-2.339999999999975</v>
      </c>
    </row>
    <row r="49" spans="1:4">
      <c r="A49" s="74">
        <v>12</v>
      </c>
      <c r="B49" s="15" t="s">
        <v>14</v>
      </c>
      <c r="C49" s="9">
        <v>176.23</v>
      </c>
      <c r="D49" s="9">
        <f t="shared" si="1"/>
        <v>-2.3800000000000239</v>
      </c>
    </row>
    <row r="50" spans="1:4">
      <c r="A50" s="74">
        <v>13</v>
      </c>
      <c r="B50" s="15" t="s">
        <v>15</v>
      </c>
      <c r="C50" s="9">
        <v>173.82</v>
      </c>
      <c r="D50" s="9">
        <f t="shared" si="1"/>
        <v>-2.4099999999999966</v>
      </c>
    </row>
    <row r="51" spans="1:4">
      <c r="A51" s="74">
        <v>0</v>
      </c>
      <c r="B51" s="15" t="s">
        <v>73</v>
      </c>
      <c r="C51" s="9">
        <v>133.25</v>
      </c>
      <c r="D51" s="9">
        <f t="shared" si="1"/>
        <v>0</v>
      </c>
    </row>
    <row r="52" spans="1:4">
      <c r="A52" s="74">
        <v>14</v>
      </c>
      <c r="B52" s="15" t="s">
        <v>17</v>
      </c>
      <c r="C52" s="9">
        <v>131.37</v>
      </c>
      <c r="D52" s="9">
        <f t="shared" si="1"/>
        <v>-1.8799999999999955</v>
      </c>
    </row>
    <row r="53" spans="1:4">
      <c r="A53" s="74">
        <v>15</v>
      </c>
      <c r="B53" s="15" t="s">
        <v>18</v>
      </c>
      <c r="C53" s="9">
        <v>128.91999999999999</v>
      </c>
      <c r="D53" s="9">
        <f t="shared" si="1"/>
        <v>-2.4500000000000171</v>
      </c>
    </row>
    <row r="54" spans="1:4">
      <c r="A54" s="74">
        <v>16</v>
      </c>
      <c r="B54" s="15" t="s">
        <v>19</v>
      </c>
      <c r="C54" s="9">
        <v>126.42</v>
      </c>
      <c r="D54" s="9">
        <f t="shared" si="1"/>
        <v>-2.4999999999999858</v>
      </c>
    </row>
    <row r="55" spans="1:4">
      <c r="A55" s="74">
        <v>17</v>
      </c>
      <c r="B55" s="15" t="s">
        <v>20</v>
      </c>
      <c r="C55" s="9">
        <v>123.86</v>
      </c>
      <c r="D55" s="9">
        <f t="shared" si="1"/>
        <v>-2.5600000000000023</v>
      </c>
    </row>
    <row r="56" spans="1:4">
      <c r="A56" s="74">
        <v>18</v>
      </c>
      <c r="B56" s="15" t="s">
        <v>21</v>
      </c>
      <c r="C56" s="9">
        <v>121.25</v>
      </c>
      <c r="D56" s="9">
        <f t="shared" si="1"/>
        <v>-2.6099999999999994</v>
      </c>
    </row>
    <row r="57" spans="1:4">
      <c r="A57" s="74">
        <v>19</v>
      </c>
      <c r="B57" s="15" t="s">
        <v>22</v>
      </c>
      <c r="C57" s="9">
        <v>118.57</v>
      </c>
      <c r="D57" s="9">
        <f t="shared" si="1"/>
        <v>-2.6800000000000068</v>
      </c>
    </row>
    <row r="58" spans="1:4">
      <c r="A58" s="74">
        <v>20</v>
      </c>
      <c r="B58" s="15" t="s">
        <v>23</v>
      </c>
      <c r="C58" s="9">
        <v>115.8</v>
      </c>
      <c r="D58" s="9">
        <f t="shared" si="1"/>
        <v>-2.769999999999996</v>
      </c>
    </row>
    <row r="59" spans="1:4">
      <c r="A59" s="74">
        <v>21</v>
      </c>
      <c r="B59" s="15" t="s">
        <v>24</v>
      </c>
      <c r="C59" s="9">
        <v>112.95</v>
      </c>
      <c r="D59" s="9">
        <f t="shared" si="1"/>
        <v>-2.8499999999999943</v>
      </c>
    </row>
    <row r="60" spans="1:4">
      <c r="A60" s="74">
        <v>22</v>
      </c>
      <c r="B60" s="15" t="s">
        <v>25</v>
      </c>
      <c r="C60" s="9">
        <v>109.98</v>
      </c>
      <c r="D60" s="9">
        <f t="shared" si="1"/>
        <v>-2.9699999999999989</v>
      </c>
    </row>
    <row r="61" spans="1:4">
      <c r="A61" s="74">
        <v>0</v>
      </c>
      <c r="B61" s="15" t="s">
        <v>82</v>
      </c>
      <c r="C61" s="9">
        <v>99.63</v>
      </c>
      <c r="D61" s="9">
        <f t="shared" si="1"/>
        <v>0</v>
      </c>
    </row>
    <row r="62" spans="1:4">
      <c r="A62" s="74"/>
      <c r="B62" s="15"/>
      <c r="C62" s="9"/>
      <c r="D62" s="9"/>
    </row>
    <row r="63" spans="1:4">
      <c r="A63" s="75"/>
      <c r="B63" s="17"/>
      <c r="C63" s="19"/>
      <c r="D63" s="19"/>
    </row>
    <row r="66" spans="1:4">
      <c r="A66" t="s">
        <v>85</v>
      </c>
    </row>
    <row r="67" spans="1:4">
      <c r="A67" s="14"/>
      <c r="B67" s="5"/>
      <c r="C67" s="6" t="s">
        <v>57</v>
      </c>
      <c r="D67" s="7" t="s">
        <v>68</v>
      </c>
    </row>
    <row r="68" spans="1:4">
      <c r="A68" s="12" t="s">
        <v>69</v>
      </c>
      <c r="B68" s="15"/>
      <c r="C68" s="8" t="s">
        <v>58</v>
      </c>
      <c r="D68" s="9"/>
    </row>
    <row r="69" spans="1:4">
      <c r="A69" s="12">
        <v>0</v>
      </c>
      <c r="B69" s="16" t="s">
        <v>75</v>
      </c>
      <c r="C69" s="15">
        <v>294.87</v>
      </c>
      <c r="D69" s="9">
        <v>0</v>
      </c>
    </row>
    <row r="70" spans="1:4">
      <c r="A70" s="12">
        <v>1</v>
      </c>
      <c r="B70" s="15" t="s">
        <v>59</v>
      </c>
      <c r="C70" s="15">
        <v>292.77</v>
      </c>
      <c r="D70" s="9">
        <f>IF(A70&gt;0,C70-C69,0)</f>
        <v>-2.1000000000000227</v>
      </c>
    </row>
    <row r="71" spans="1:4">
      <c r="A71" s="12">
        <v>0</v>
      </c>
      <c r="B71" s="15" t="s">
        <v>76</v>
      </c>
      <c r="C71" s="15">
        <v>279.35000000000002</v>
      </c>
      <c r="D71" s="9">
        <f t="shared" ref="D71:D107" si="2">IF(A71&gt;0,C71-C70,0)</f>
        <v>0</v>
      </c>
    </row>
    <row r="72" spans="1:4">
      <c r="A72" s="12">
        <v>2</v>
      </c>
      <c r="B72" s="15" t="s">
        <v>56</v>
      </c>
      <c r="C72" s="15">
        <v>277.43</v>
      </c>
      <c r="D72" s="9">
        <f t="shared" si="2"/>
        <v>-1.9200000000000159</v>
      </c>
    </row>
    <row r="73" spans="1:4">
      <c r="A73" s="12">
        <v>3</v>
      </c>
      <c r="B73" s="15" t="s">
        <v>4</v>
      </c>
      <c r="C73" s="15">
        <v>275.58999999999997</v>
      </c>
      <c r="D73" s="9">
        <f t="shared" si="2"/>
        <v>-1.8400000000000318</v>
      </c>
    </row>
    <row r="74" spans="1:4">
      <c r="A74" s="12">
        <v>4</v>
      </c>
      <c r="B74" s="15" t="s">
        <v>5</v>
      </c>
      <c r="C74" s="15">
        <v>273.75</v>
      </c>
      <c r="D74" s="9">
        <f t="shared" si="2"/>
        <v>-1.839999999999975</v>
      </c>
    </row>
    <row r="75" spans="1:4">
      <c r="A75" s="12">
        <v>5</v>
      </c>
      <c r="B75" s="15" t="s">
        <v>6</v>
      </c>
      <c r="C75" s="15">
        <v>271.89</v>
      </c>
      <c r="D75" s="9">
        <f t="shared" si="2"/>
        <v>-1.8600000000000136</v>
      </c>
    </row>
    <row r="76" spans="1:4">
      <c r="A76" s="12">
        <v>6</v>
      </c>
      <c r="B76" s="15" t="s">
        <v>8</v>
      </c>
      <c r="C76" s="15">
        <v>270.02999999999997</v>
      </c>
      <c r="D76" s="9">
        <f t="shared" si="2"/>
        <v>-1.8600000000000136</v>
      </c>
    </row>
    <row r="77" spans="1:4">
      <c r="A77" s="12">
        <v>7</v>
      </c>
      <c r="B77" s="15" t="s">
        <v>9</v>
      </c>
      <c r="C77" s="15">
        <v>268.17</v>
      </c>
      <c r="D77" s="9">
        <f t="shared" si="2"/>
        <v>-1.8599999999999568</v>
      </c>
    </row>
    <row r="78" spans="1:4">
      <c r="A78" s="12">
        <v>8</v>
      </c>
      <c r="B78" s="15" t="s">
        <v>10</v>
      </c>
      <c r="C78" s="15">
        <v>266.3</v>
      </c>
      <c r="D78" s="9">
        <f t="shared" si="2"/>
        <v>-1.8700000000000045</v>
      </c>
    </row>
    <row r="79" spans="1:4">
      <c r="A79" s="12">
        <v>9</v>
      </c>
      <c r="B79" s="15" t="s">
        <v>11</v>
      </c>
      <c r="C79" s="15">
        <v>264.42</v>
      </c>
      <c r="D79" s="9">
        <f t="shared" si="2"/>
        <v>-1.8799999999999955</v>
      </c>
    </row>
    <row r="80" spans="1:4">
      <c r="A80" s="12">
        <v>10</v>
      </c>
      <c r="B80" s="15" t="s">
        <v>12</v>
      </c>
      <c r="C80" s="15">
        <v>262.54000000000002</v>
      </c>
      <c r="D80" s="9">
        <f t="shared" si="2"/>
        <v>-1.8799999999999955</v>
      </c>
    </row>
    <row r="81" spans="1:4">
      <c r="A81" s="12">
        <v>11</v>
      </c>
      <c r="B81" s="15" t="s">
        <v>13</v>
      </c>
      <c r="C81" s="15">
        <v>260.64999999999998</v>
      </c>
      <c r="D81" s="9">
        <f t="shared" si="2"/>
        <v>-1.8900000000000432</v>
      </c>
    </row>
    <row r="82" spans="1:4">
      <c r="A82" s="12">
        <v>12</v>
      </c>
      <c r="B82" s="15" t="s">
        <v>14</v>
      </c>
      <c r="C82" s="15">
        <v>258.75</v>
      </c>
      <c r="D82" s="9">
        <f t="shared" si="2"/>
        <v>-1.8999999999999773</v>
      </c>
    </row>
    <row r="83" spans="1:4">
      <c r="A83" s="12">
        <v>13</v>
      </c>
      <c r="B83" s="15" t="s">
        <v>15</v>
      </c>
      <c r="C83" s="15">
        <v>256.83999999999997</v>
      </c>
      <c r="D83" s="9">
        <f t="shared" si="2"/>
        <v>-1.910000000000025</v>
      </c>
    </row>
    <row r="84" spans="1:4">
      <c r="A84" s="12">
        <v>14</v>
      </c>
      <c r="B84" s="15" t="s">
        <v>17</v>
      </c>
      <c r="C84" s="15">
        <v>254.94</v>
      </c>
      <c r="D84" s="9">
        <f t="shared" si="2"/>
        <v>-1.8999999999999773</v>
      </c>
    </row>
    <row r="85" spans="1:4">
      <c r="A85" s="12">
        <v>15</v>
      </c>
      <c r="B85" s="15" t="s">
        <v>18</v>
      </c>
      <c r="C85" s="15">
        <v>253.01</v>
      </c>
      <c r="D85" s="9">
        <f t="shared" si="2"/>
        <v>-1.9300000000000068</v>
      </c>
    </row>
    <row r="86" spans="1:4">
      <c r="A86" s="12">
        <v>16</v>
      </c>
      <c r="B86" s="15" t="s">
        <v>19</v>
      </c>
      <c r="C86" s="15">
        <v>251.09</v>
      </c>
      <c r="D86" s="9">
        <f t="shared" si="2"/>
        <v>-1.9199999999999875</v>
      </c>
    </row>
    <row r="87" spans="1:4">
      <c r="A87" s="12">
        <v>17</v>
      </c>
      <c r="B87" s="15" t="s">
        <v>20</v>
      </c>
      <c r="C87" s="15">
        <v>249.15</v>
      </c>
      <c r="D87" s="9">
        <f t="shared" si="2"/>
        <v>-1.9399999999999977</v>
      </c>
    </row>
    <row r="88" spans="1:4">
      <c r="A88" s="12">
        <v>18</v>
      </c>
      <c r="B88" s="15" t="s">
        <v>21</v>
      </c>
      <c r="C88" s="15">
        <v>247.21</v>
      </c>
      <c r="D88" s="9">
        <f t="shared" si="2"/>
        <v>-1.9399999999999977</v>
      </c>
    </row>
    <row r="89" spans="1:4">
      <c r="A89" s="12">
        <v>0</v>
      </c>
      <c r="B89" s="15" t="s">
        <v>77</v>
      </c>
      <c r="C89" s="15">
        <v>224.15</v>
      </c>
      <c r="D89" s="9">
        <f t="shared" si="2"/>
        <v>0</v>
      </c>
    </row>
    <row r="90" spans="1:4">
      <c r="A90" s="12">
        <v>19</v>
      </c>
      <c r="B90" s="15" t="s">
        <v>22</v>
      </c>
      <c r="C90" s="15">
        <v>222.43</v>
      </c>
      <c r="D90" s="9">
        <f t="shared" si="2"/>
        <v>-1.7199999999999989</v>
      </c>
    </row>
    <row r="91" spans="1:4">
      <c r="A91" s="12">
        <v>0</v>
      </c>
      <c r="B91" s="15" t="s">
        <v>74</v>
      </c>
      <c r="C91" s="15">
        <v>199.08</v>
      </c>
      <c r="D91" s="9">
        <f t="shared" si="2"/>
        <v>0</v>
      </c>
    </row>
    <row r="92" spans="1:4">
      <c r="A92" s="12">
        <v>20</v>
      </c>
      <c r="B92" s="15" t="s">
        <v>23</v>
      </c>
      <c r="C92" s="15">
        <v>197.17</v>
      </c>
      <c r="D92" s="9">
        <f t="shared" si="2"/>
        <v>-1.910000000000025</v>
      </c>
    </row>
    <row r="93" spans="1:4">
      <c r="A93" s="12">
        <v>21</v>
      </c>
      <c r="B93" s="15" t="s">
        <v>24</v>
      </c>
      <c r="C93" s="15">
        <v>195.05</v>
      </c>
      <c r="D93" s="9">
        <f t="shared" si="2"/>
        <v>-2.1199999999999761</v>
      </c>
    </row>
    <row r="94" spans="1:4">
      <c r="A94" s="12">
        <v>22</v>
      </c>
      <c r="B94" s="15" t="s">
        <v>25</v>
      </c>
      <c r="C94" s="15">
        <v>192.91</v>
      </c>
      <c r="D94" s="9">
        <f t="shared" si="2"/>
        <v>-2.1400000000000148</v>
      </c>
    </row>
    <row r="95" spans="1:4">
      <c r="A95" s="12">
        <v>23</v>
      </c>
      <c r="B95" s="15" t="s">
        <v>43</v>
      </c>
      <c r="C95" s="15">
        <v>190.77</v>
      </c>
      <c r="D95" s="9">
        <f t="shared" si="2"/>
        <v>-2.1399999999999864</v>
      </c>
    </row>
    <row r="96" spans="1:4">
      <c r="A96" s="12">
        <v>24</v>
      </c>
      <c r="B96" s="15" t="s">
        <v>44</v>
      </c>
      <c r="C96" s="15">
        <v>188.51</v>
      </c>
      <c r="D96" s="9">
        <f t="shared" si="2"/>
        <v>-2.2600000000000193</v>
      </c>
    </row>
    <row r="97" spans="1:4">
      <c r="A97" s="12">
        <v>25</v>
      </c>
      <c r="B97" s="15" t="s">
        <v>45</v>
      </c>
      <c r="C97" s="15">
        <v>186.37</v>
      </c>
      <c r="D97" s="9">
        <f t="shared" si="2"/>
        <v>-2.1399999999999864</v>
      </c>
    </row>
    <row r="98" spans="1:4">
      <c r="A98" s="12">
        <v>26</v>
      </c>
      <c r="B98" s="15" t="s">
        <v>46</v>
      </c>
      <c r="C98" s="15">
        <v>184.16</v>
      </c>
      <c r="D98" s="9">
        <f t="shared" si="2"/>
        <v>-2.210000000000008</v>
      </c>
    </row>
    <row r="99" spans="1:4">
      <c r="A99" s="12">
        <v>27</v>
      </c>
      <c r="B99" s="15" t="s">
        <v>47</v>
      </c>
      <c r="C99" s="15">
        <v>181.87</v>
      </c>
      <c r="D99" s="9">
        <f t="shared" si="2"/>
        <v>-2.289999999999992</v>
      </c>
    </row>
    <row r="100" spans="1:4">
      <c r="A100" s="12">
        <v>28</v>
      </c>
      <c r="B100" s="15" t="s">
        <v>48</v>
      </c>
      <c r="C100" s="15">
        <v>179.58</v>
      </c>
      <c r="D100" s="9">
        <f t="shared" si="2"/>
        <v>-2.289999999999992</v>
      </c>
    </row>
    <row r="101" spans="1:4">
      <c r="A101" s="12">
        <v>29</v>
      </c>
      <c r="B101" s="15" t="s">
        <v>49</v>
      </c>
      <c r="C101" s="15">
        <v>177.2</v>
      </c>
      <c r="D101" s="9">
        <f t="shared" si="2"/>
        <v>-2.3800000000000239</v>
      </c>
    </row>
    <row r="102" spans="1:4">
      <c r="A102" s="12">
        <v>30</v>
      </c>
      <c r="B102" s="15" t="s">
        <v>50</v>
      </c>
      <c r="C102" s="15">
        <v>174.83</v>
      </c>
      <c r="D102" s="9">
        <f t="shared" si="2"/>
        <v>-2.3699999999999761</v>
      </c>
    </row>
    <row r="103" spans="1:4">
      <c r="A103" s="12">
        <v>31</v>
      </c>
      <c r="B103" s="15" t="s">
        <v>51</v>
      </c>
      <c r="C103" s="15">
        <v>172.47</v>
      </c>
      <c r="D103" s="9">
        <f t="shared" si="2"/>
        <v>-2.3600000000000136</v>
      </c>
    </row>
    <row r="104" spans="1:4">
      <c r="A104" s="12">
        <v>32</v>
      </c>
      <c r="B104" s="15" t="s">
        <v>52</v>
      </c>
      <c r="C104" s="15">
        <v>170.01</v>
      </c>
      <c r="D104" s="9">
        <f t="shared" si="2"/>
        <v>-2.460000000000008</v>
      </c>
    </row>
    <row r="105" spans="1:4">
      <c r="A105" s="12">
        <v>33</v>
      </c>
      <c r="B105" s="15" t="s">
        <v>53</v>
      </c>
      <c r="C105" s="15">
        <v>167.53</v>
      </c>
      <c r="D105" s="9">
        <f t="shared" si="2"/>
        <v>-2.4799999999999898</v>
      </c>
    </row>
    <row r="106" spans="1:4">
      <c r="A106" s="12">
        <v>34</v>
      </c>
      <c r="B106" s="15" t="s">
        <v>54</v>
      </c>
      <c r="C106" s="15">
        <v>164.96</v>
      </c>
      <c r="D106" s="9">
        <f t="shared" si="2"/>
        <v>-2.5699999999999932</v>
      </c>
    </row>
    <row r="107" spans="1:4">
      <c r="A107" s="12">
        <v>0</v>
      </c>
      <c r="B107" s="16" t="s">
        <v>78</v>
      </c>
      <c r="C107" s="15">
        <v>160.21</v>
      </c>
      <c r="D107" s="9">
        <f t="shared" si="2"/>
        <v>0</v>
      </c>
    </row>
    <row r="111" spans="1:4">
      <c r="A111" s="14"/>
      <c r="B111" s="5"/>
      <c r="C111" s="6" t="s">
        <v>57</v>
      </c>
      <c r="D111" s="7" t="s">
        <v>68</v>
      </c>
    </row>
    <row r="112" spans="1:4">
      <c r="A112" s="12" t="s">
        <v>69</v>
      </c>
      <c r="B112" s="15"/>
      <c r="C112" s="8" t="s">
        <v>58</v>
      </c>
      <c r="D112" s="9"/>
    </row>
    <row r="113" spans="1:4">
      <c r="A113" s="12">
        <v>0</v>
      </c>
      <c r="B113" s="16" t="s">
        <v>79</v>
      </c>
      <c r="C113" s="9">
        <v>225.35</v>
      </c>
      <c r="D113" s="9">
        <v>0</v>
      </c>
    </row>
    <row r="114" spans="1:4">
      <c r="A114" s="12">
        <v>1</v>
      </c>
      <c r="B114" s="15" t="s">
        <v>59</v>
      </c>
      <c r="C114" s="9">
        <v>223.44</v>
      </c>
      <c r="D114" s="9">
        <f>IF(A114&gt;0,C114-C113,0)</f>
        <v>-1.9099999999999966</v>
      </c>
    </row>
    <row r="115" spans="1:4">
      <c r="A115" s="12">
        <v>2</v>
      </c>
      <c r="B115" s="15" t="s">
        <v>56</v>
      </c>
      <c r="C115" s="9">
        <v>221.6</v>
      </c>
      <c r="D115" s="9">
        <f t="shared" ref="D115:D149" si="3">IF(A115&gt;0,C115-C114,0)</f>
        <v>-1.8400000000000034</v>
      </c>
    </row>
    <row r="116" spans="1:4">
      <c r="A116" s="12">
        <v>3</v>
      </c>
      <c r="B116" s="15" t="s">
        <v>4</v>
      </c>
      <c r="C116" s="9">
        <v>219.75</v>
      </c>
      <c r="D116" s="9">
        <f t="shared" si="3"/>
        <v>-1.8499999999999943</v>
      </c>
    </row>
    <row r="117" spans="1:4">
      <c r="A117" s="12">
        <v>4</v>
      </c>
      <c r="B117" s="15" t="s">
        <v>5</v>
      </c>
      <c r="C117" s="9">
        <v>217.89</v>
      </c>
      <c r="D117" s="9">
        <f t="shared" si="3"/>
        <v>-1.8600000000000136</v>
      </c>
    </row>
    <row r="118" spans="1:4">
      <c r="A118" s="12">
        <v>5</v>
      </c>
      <c r="B118" s="15" t="s">
        <v>6</v>
      </c>
      <c r="C118" s="9">
        <v>216.03</v>
      </c>
      <c r="D118" s="9">
        <f t="shared" si="3"/>
        <v>-1.8599999999999852</v>
      </c>
    </row>
    <row r="119" spans="1:4">
      <c r="A119" s="12">
        <v>6</v>
      </c>
      <c r="B119" s="15" t="s">
        <v>8</v>
      </c>
      <c r="C119" s="9">
        <v>214.17</v>
      </c>
      <c r="D119" s="9">
        <f t="shared" si="3"/>
        <v>-1.8600000000000136</v>
      </c>
    </row>
    <row r="120" spans="1:4">
      <c r="A120" s="12">
        <v>7</v>
      </c>
      <c r="B120" s="15" t="s">
        <v>9</v>
      </c>
      <c r="C120" s="9">
        <v>212.3</v>
      </c>
      <c r="D120" s="9">
        <f t="shared" si="3"/>
        <v>-1.8699999999999761</v>
      </c>
    </row>
    <row r="121" spans="1:4">
      <c r="A121" s="12">
        <v>8</v>
      </c>
      <c r="B121" s="15" t="s">
        <v>10</v>
      </c>
      <c r="C121" s="9">
        <v>210.42</v>
      </c>
      <c r="D121" s="9">
        <f t="shared" si="3"/>
        <v>-1.8800000000000239</v>
      </c>
    </row>
    <row r="122" spans="1:4">
      <c r="A122" s="12">
        <v>9</v>
      </c>
      <c r="B122" s="15" t="s">
        <v>11</v>
      </c>
      <c r="C122" s="9">
        <v>208.54</v>
      </c>
      <c r="D122" s="9">
        <f t="shared" si="3"/>
        <v>-1.8799999999999955</v>
      </c>
    </row>
    <row r="123" spans="1:4">
      <c r="A123" s="12">
        <v>10</v>
      </c>
      <c r="B123" s="15" t="s">
        <v>12</v>
      </c>
      <c r="C123" s="9">
        <v>206.65</v>
      </c>
      <c r="D123" s="9">
        <f t="shared" si="3"/>
        <v>-1.8899999999999864</v>
      </c>
    </row>
    <row r="124" spans="1:4">
      <c r="A124" s="12">
        <v>11</v>
      </c>
      <c r="B124" s="15" t="s">
        <v>13</v>
      </c>
      <c r="C124" s="9">
        <v>204.75</v>
      </c>
      <c r="D124" s="9">
        <f t="shared" si="3"/>
        <v>-1.9000000000000057</v>
      </c>
    </row>
    <row r="125" spans="1:4">
      <c r="A125" s="12">
        <v>12</v>
      </c>
      <c r="B125" s="15" t="s">
        <v>14</v>
      </c>
      <c r="C125" s="9">
        <v>202.84</v>
      </c>
      <c r="D125" s="9">
        <f t="shared" si="3"/>
        <v>-1.9099999999999966</v>
      </c>
    </row>
    <row r="126" spans="1:4">
      <c r="A126" s="12">
        <v>13</v>
      </c>
      <c r="B126" s="15" t="s">
        <v>15</v>
      </c>
      <c r="C126" s="9">
        <v>200.94</v>
      </c>
      <c r="D126" s="9">
        <f t="shared" si="3"/>
        <v>-1.9000000000000057</v>
      </c>
    </row>
    <row r="127" spans="1:4">
      <c r="A127" s="12">
        <v>14</v>
      </c>
      <c r="B127" s="15" t="s">
        <v>17</v>
      </c>
      <c r="C127" s="9">
        <v>199.02</v>
      </c>
      <c r="D127" s="9">
        <f t="shared" si="3"/>
        <v>-1.9199999999999875</v>
      </c>
    </row>
    <row r="128" spans="1:4">
      <c r="A128" s="12">
        <v>15</v>
      </c>
      <c r="B128" s="15" t="s">
        <v>18</v>
      </c>
      <c r="C128" s="9">
        <v>197.09</v>
      </c>
      <c r="D128" s="9">
        <f t="shared" si="3"/>
        <v>-1.9300000000000068</v>
      </c>
    </row>
    <row r="129" spans="1:4">
      <c r="A129" s="12">
        <v>16</v>
      </c>
      <c r="B129" s="15" t="s">
        <v>19</v>
      </c>
      <c r="C129" s="9">
        <v>195.16</v>
      </c>
      <c r="D129" s="9">
        <f t="shared" si="3"/>
        <v>-1.9300000000000068</v>
      </c>
    </row>
    <row r="130" spans="1:4">
      <c r="A130" s="12">
        <v>17</v>
      </c>
      <c r="B130" s="15" t="s">
        <v>20</v>
      </c>
      <c r="C130" s="9">
        <v>193.21</v>
      </c>
      <c r="D130" s="9">
        <f t="shared" si="3"/>
        <v>-1.9499999999999886</v>
      </c>
    </row>
    <row r="131" spans="1:4">
      <c r="A131" s="12">
        <v>18</v>
      </c>
      <c r="B131" s="15" t="s">
        <v>21</v>
      </c>
      <c r="C131" s="9">
        <v>191.26</v>
      </c>
      <c r="D131" s="9">
        <f t="shared" si="3"/>
        <v>-1.9500000000000171</v>
      </c>
    </row>
    <row r="132" spans="1:4">
      <c r="A132" s="12">
        <v>0</v>
      </c>
      <c r="B132" s="15" t="s">
        <v>80</v>
      </c>
      <c r="C132" s="9">
        <v>145.08000000000001</v>
      </c>
      <c r="D132" s="9">
        <f t="shared" si="3"/>
        <v>0</v>
      </c>
    </row>
    <row r="133" spans="1:4">
      <c r="A133" s="12">
        <v>19</v>
      </c>
      <c r="B133" s="15" t="s">
        <v>22</v>
      </c>
      <c r="C133" s="9">
        <v>143.16</v>
      </c>
      <c r="D133" s="9">
        <f t="shared" si="3"/>
        <v>-1.9200000000000159</v>
      </c>
    </row>
    <row r="134" spans="1:4">
      <c r="A134" s="12">
        <v>20</v>
      </c>
      <c r="B134" s="15" t="s">
        <v>23</v>
      </c>
      <c r="C134" s="9">
        <v>141.12</v>
      </c>
      <c r="D134" s="9">
        <f t="shared" si="3"/>
        <v>-2.039999999999992</v>
      </c>
    </row>
    <row r="135" spans="1:4">
      <c r="A135" s="12">
        <v>21</v>
      </c>
      <c r="B135" s="15" t="s">
        <v>24</v>
      </c>
      <c r="C135" s="9">
        <v>139.04</v>
      </c>
      <c r="D135" s="9">
        <f t="shared" si="3"/>
        <v>-2.0800000000000125</v>
      </c>
    </row>
    <row r="136" spans="1:4">
      <c r="A136" s="12">
        <v>22</v>
      </c>
      <c r="B136" s="15" t="s">
        <v>25</v>
      </c>
      <c r="C136" s="9">
        <v>136.96</v>
      </c>
      <c r="D136" s="9">
        <f t="shared" si="3"/>
        <v>-2.0799999999999841</v>
      </c>
    </row>
    <row r="137" spans="1:4">
      <c r="A137" s="12">
        <v>23</v>
      </c>
      <c r="B137" s="15" t="s">
        <v>43</v>
      </c>
      <c r="C137" s="9">
        <v>134.86000000000001</v>
      </c>
      <c r="D137" s="9">
        <f t="shared" si="3"/>
        <v>-2.0999999999999943</v>
      </c>
    </row>
    <row r="138" spans="1:4">
      <c r="A138" s="12">
        <v>24</v>
      </c>
      <c r="B138" s="15" t="s">
        <v>44</v>
      </c>
      <c r="C138" s="9">
        <v>132.72999999999999</v>
      </c>
      <c r="D138" s="9">
        <f t="shared" si="3"/>
        <v>-2.1300000000000239</v>
      </c>
    </row>
    <row r="139" spans="1:4">
      <c r="A139" s="12">
        <v>25</v>
      </c>
      <c r="B139" s="15" t="s">
        <v>45</v>
      </c>
      <c r="C139" s="9">
        <v>130.59</v>
      </c>
      <c r="D139" s="9">
        <f t="shared" si="3"/>
        <v>-2.1399999999999864</v>
      </c>
    </row>
    <row r="140" spans="1:4">
      <c r="A140" s="12">
        <v>26</v>
      </c>
      <c r="B140" s="15" t="s">
        <v>46</v>
      </c>
      <c r="C140" s="9">
        <v>128.43</v>
      </c>
      <c r="D140" s="9">
        <f t="shared" si="3"/>
        <v>-2.1599999999999966</v>
      </c>
    </row>
    <row r="141" spans="1:4">
      <c r="A141" s="12">
        <v>27</v>
      </c>
      <c r="B141" s="15" t="s">
        <v>47</v>
      </c>
      <c r="C141" s="9">
        <v>126.23</v>
      </c>
      <c r="D141" s="9">
        <f t="shared" si="3"/>
        <v>-2.2000000000000028</v>
      </c>
    </row>
    <row r="142" spans="1:4">
      <c r="A142" s="12">
        <v>28</v>
      </c>
      <c r="B142" s="15" t="s">
        <v>48</v>
      </c>
      <c r="C142" s="9">
        <v>124.01</v>
      </c>
      <c r="D142" s="9">
        <f t="shared" si="3"/>
        <v>-2.2199999999999989</v>
      </c>
    </row>
    <row r="143" spans="1:4">
      <c r="A143" s="12">
        <v>29</v>
      </c>
      <c r="B143" s="15" t="s">
        <v>49</v>
      </c>
      <c r="C143" s="9">
        <v>121.76</v>
      </c>
      <c r="D143" s="9">
        <f t="shared" si="3"/>
        <v>-2.25</v>
      </c>
    </row>
    <row r="144" spans="1:4">
      <c r="A144" s="12">
        <v>30</v>
      </c>
      <c r="B144" s="15" t="s">
        <v>50</v>
      </c>
      <c r="C144" s="9">
        <v>119.48</v>
      </c>
      <c r="D144" s="9">
        <f t="shared" si="3"/>
        <v>-2.2800000000000011</v>
      </c>
    </row>
    <row r="145" spans="1:4">
      <c r="A145" s="12">
        <v>31</v>
      </c>
      <c r="B145" s="15" t="s">
        <v>51</v>
      </c>
      <c r="C145" s="9">
        <v>117.14</v>
      </c>
      <c r="D145" s="9">
        <f t="shared" si="3"/>
        <v>-2.3400000000000034</v>
      </c>
    </row>
    <row r="146" spans="1:4">
      <c r="A146" s="12">
        <v>32</v>
      </c>
      <c r="B146" s="15" t="s">
        <v>52</v>
      </c>
      <c r="C146" s="9">
        <v>114.83</v>
      </c>
      <c r="D146" s="9">
        <f t="shared" si="3"/>
        <v>-2.3100000000000023</v>
      </c>
    </row>
    <row r="147" spans="1:4">
      <c r="A147" s="12">
        <v>33</v>
      </c>
      <c r="B147" s="15" t="s">
        <v>53</v>
      </c>
      <c r="C147" s="9">
        <v>112.45</v>
      </c>
      <c r="D147" s="9">
        <f t="shared" si="3"/>
        <v>-2.3799999999999955</v>
      </c>
    </row>
    <row r="148" spans="1:4">
      <c r="A148" s="12">
        <v>34</v>
      </c>
      <c r="B148" s="15" t="s">
        <v>54</v>
      </c>
      <c r="C148" s="9">
        <v>110.03</v>
      </c>
      <c r="D148" s="9">
        <f t="shared" si="3"/>
        <v>-2.4200000000000017</v>
      </c>
    </row>
    <row r="149" spans="1:4">
      <c r="A149" s="12">
        <v>0</v>
      </c>
      <c r="B149" s="15" t="s">
        <v>81</v>
      </c>
      <c r="C149" s="9">
        <v>99.63</v>
      </c>
      <c r="D149" s="9">
        <f t="shared" si="3"/>
        <v>0</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Parametres</vt:lpstr>
      <vt:lpstr>couche interne</vt:lpstr>
      <vt:lpstr>couche externe</vt:lpstr>
      <vt:lpstr>Graphe IL</vt:lpstr>
      <vt:lpstr>Graphes OL</vt:lpstr>
      <vt:lpstr>ROXIE DATA</vt:lpstr>
    </vt:vector>
  </TitlesOfParts>
  <Company>CERN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Labobob</dc:creator>
  <cp:lastModifiedBy>Labobob</cp:lastModifiedBy>
  <cp:lastPrinted>2013-06-14T21:09:10Z</cp:lastPrinted>
  <dcterms:created xsi:type="dcterms:W3CDTF">2012-10-01T10:21:44Z</dcterms:created>
  <dcterms:modified xsi:type="dcterms:W3CDTF">2014-09-01T07:04:46Z</dcterms:modified>
</cp:coreProperties>
</file>