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MQXF\MQXFS\Magnets_Construction\MQXFS_Coils\HCMQXFS136-CR000104\05_Winding_and_Curing\"/>
    </mc:Choice>
  </mc:AlternateContent>
  <bookViews>
    <workbookView xWindow="0" yWindow="0" windowWidth="24000" windowHeight="9735" tabRatio="840" activeTab="2"/>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Y19" i="17" s="1"/>
  <c r="R19" i="17"/>
  <c r="R20" i="17"/>
  <c r="R21" i="17"/>
  <c r="R22" i="17"/>
  <c r="R23" i="17"/>
  <c r="R24" i="17"/>
  <c r="R25" i="17"/>
  <c r="R26" i="17"/>
  <c r="R27" i="17"/>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J39" i="22"/>
  <c r="J38" i="22"/>
  <c r="Y37" i="22"/>
  <c r="AA37" i="22" s="1"/>
  <c r="Y36" i="22"/>
  <c r="J36" i="22"/>
  <c r="Y35" i="22"/>
  <c r="AA35" i="22" s="1"/>
  <c r="J35" i="22"/>
  <c r="Y32" i="22"/>
  <c r="J32" i="22"/>
  <c r="Y31" i="22"/>
  <c r="K30" i="22"/>
  <c r="J30" i="22"/>
  <c r="Z29" i="22"/>
  <c r="AA29" i="22" s="1"/>
  <c r="K29" i="22"/>
  <c r="K28" i="22"/>
  <c r="J29" i="22"/>
  <c r="K27" i="22"/>
  <c r="J28" i="22"/>
  <c r="L28" i="22" s="1"/>
  <c r="Z26" i="22"/>
  <c r="Y27" i="22"/>
  <c r="K26" i="22"/>
  <c r="J27" i="22"/>
  <c r="Z25" i="22"/>
  <c r="K25" i="22"/>
  <c r="J26" i="22"/>
  <c r="Z24" i="22"/>
  <c r="Y25" i="22"/>
  <c r="AA25" i="22" s="1"/>
  <c r="K24" i="22"/>
  <c r="J25" i="22"/>
  <c r="Z23" i="22"/>
  <c r="K23" i="22"/>
  <c r="Z22" i="22"/>
  <c r="Y23" i="22"/>
  <c r="K22" i="22"/>
  <c r="Z21" i="22"/>
  <c r="Y22" i="22"/>
  <c r="AA22" i="22" s="1"/>
  <c r="K21" i="22"/>
  <c r="J22" i="22"/>
  <c r="Z20" i="22"/>
  <c r="Y21" i="22"/>
  <c r="AA21" i="22" s="1"/>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L37" i="22" s="1"/>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28" i="17"/>
  <c r="Y20" i="17"/>
  <c r="AA44" i="22" l="1"/>
  <c r="AA39" i="22"/>
  <c r="L35" i="22"/>
  <c r="AA27" i="22"/>
  <c r="L22" i="22"/>
  <c r="AA28" i="17"/>
  <c r="J30" i="17"/>
  <c r="Y32" i="17"/>
  <c r="AA32" i="17" s="1"/>
  <c r="J31" i="17"/>
  <c r="L31" i="17" s="1"/>
  <c r="L29" i="22"/>
  <c r="AA32" i="22"/>
  <c r="AA36" i="22"/>
  <c r="Y27" i="17"/>
  <c r="AA27" i="17" s="1"/>
  <c r="Y16" i="17"/>
  <c r="AA16" i="17" s="1"/>
  <c r="J24" i="17"/>
  <c r="L24" i="17" s="1"/>
  <c r="L36" i="22"/>
  <c r="L42" i="22"/>
  <c r="L38" i="22"/>
  <c r="L39" i="22"/>
  <c r="L40" i="22"/>
  <c r="AA23" i="22"/>
  <c r="J19" i="17"/>
  <c r="AA33" i="17"/>
  <c r="AA31" i="22"/>
  <c r="J25" i="17"/>
  <c r="L25" i="17" s="1"/>
  <c r="J21" i="17"/>
  <c r="L21" i="17" s="1"/>
  <c r="AA20" i="17"/>
  <c r="Y23" i="17"/>
  <c r="AA23" i="17" s="1"/>
  <c r="J23" i="17"/>
  <c r="L23" i="17" s="1"/>
  <c r="Y18" i="17"/>
  <c r="AA18" i="17" s="1"/>
  <c r="Y29" i="17"/>
  <c r="AA29" i="17" s="1"/>
  <c r="Y26" i="17"/>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L19" i="17"/>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AA26" i="17"/>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<sst xmlns="http://schemas.openxmlformats.org/spreadsheetml/2006/main" count="469" uniqueCount="197">
  <si>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</si>
  <si>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</si>
  <si>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</si>
  <si>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</si>
  <si>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</si>
  <si>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</si>
  <si>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</si>
  <si>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</si>
  <si>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</si>
  <si>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</si>
  <si>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</si>
  <si>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</si>
  <si>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</si>
  <si>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</si>
  <si>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</si>
  <si>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</si>
  <si>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</si>
  <si>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</si>
  <si>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</si>
  <si>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</si>
  <si>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</si>
  <si>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</si>
  <si>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</si>
  <si>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</si>
  <si>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</si>
  <si>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</si>
  <si>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</si>
  <si>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</si>
  <si>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</si>
  <si>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</si>
  <si>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</si>
  <si>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</si>
  <si>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</si>
  <si>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</si>
  <si>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</si>
  <si>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</si>
  <si>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</si>
  <si>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</si>
  <si>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</si>
  <si>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</si>
  <si>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</si>
  <si>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</si>
  <si>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</si>
  <si>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</si>
  <si>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</si>
  <si>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</si>
  <si>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</si>
  <si>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</si>
  <si>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</si>
  <si>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</si>
  <si>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</si>
  <si>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</si>
  <si>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</si>
  <si>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</si>
  <si>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</si>
  <si>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</si>
  <si>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</si>
  <si>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</si>
  <si>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</si>
  <si>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</si>
  <si>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</si>
  <si>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</si>
  <si>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</si>
  <si>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</si>
  <si>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</si>
  <si>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</si>
  <si>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</si>
  <si>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</si>
  <si>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</si>
  <si>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</si>
  <si>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</si>
  <si>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</si>
  <si>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</si>
  <si>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</si>
  <si>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</si>
  <si>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</si>
  <si>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</si>
  <si>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</si>
  <si>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</si>
  <si>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</si>
  <si>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</si>
  <si>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</si>
  <si>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</si>
  <si>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</si>
  <si>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</si>
  <si>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</si>
  <si>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</si>
  <si>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</si>
  <si>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</si>
  <si>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</si>
  <si>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</si>
  <si>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</si>
  <si>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</si>
  <si>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</si>
  <si>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</si>
  <si>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</si>
  <si>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</si>
  <si>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</si>
  <si>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</si>
  <si>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</si>
  <si>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</si>
  <si>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</si>
  <si>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</si>
  <si>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</si>
  <si>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</si>
  <si>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</si>
  <si>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</si>
  <si>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</si>
  <si>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</si>
  <si>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</si>
  <si>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</si>
  <si>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</si>
  <si>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</si>
  <si>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</si>
  <si>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</si>
  <si>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</si>
  <si>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</si>
  <si>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</si>
  <si>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</si>
  <si>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</si>
  <si>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</si>
  <si>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</si>
  <si>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</si>
  <si>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</si>
  <si>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</si>
  <si>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</si>
  <si>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</si>
  <si>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</si>
  <si>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</si>
  <si>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</si>
  <si>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</si>
  <si>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</si>
  <si>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</si>
  <si>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</si>
  <si>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</si>
  <si>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</si>
  <si>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</si>
  <si>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</si>
  <si>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</si>
  <si>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</si>
  <si>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</si>
  <si>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</si>
  <si>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</si>
  <si>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</si>
  <si>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</si>
  <si>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</si>
  <si>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</si>
  <si>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</si>
  <si>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</si>
  <si>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</si>
  <si>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</si>
  <si>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</si>
  <si>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</si>
  <si>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</si>
  <si>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</si>
  <si>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</si>
  <si>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</si>
  <si>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</si>
  <si>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</si>
  <si>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</si>
  <si>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</si>
  <si>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</si>
  <si>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#104</t>
  </si>
  <si>
    <t>H16OC0164B</t>
  </si>
  <si>
    <t xml:space="preserve"> M Y - A.P</t>
  </si>
  <si>
    <t>Perte complete dans le premiers tour suite a une mauvaise manip.(voir photo)Sans faire marche arriere,nous avons recuperer au mieux la tension au niveau des 2 tetes,le vtaps  se sont decalés de 5 mm. (jacky)</t>
  </si>
  <si>
    <t>Isolation du pole avec fibre S2-33-493 épaisseur 0.17 rouleau de 19 mm ( enlever le fil nylon ). Faire deux tours du pole .Soit une longueur de 5m inner et 5m outer .</t>
  </si>
  <si>
    <t>Isolation des espaceurs avec fibre S2-933 épaisseur 0.25 mm avec overlap au niveau de la tete de 10 mm (vue avec Susana et Jacky )  rouleau de h 45 mm coupe a 25 mm</t>
  </si>
  <si>
    <t>Longueur cale pente 1039.07 pour la premiere.( mesurer 1044.07-5mm de jeu = 1039.07) La cale sera d'une seul longueur.</t>
  </si>
  <si>
    <t>Longueur cale pente 1038.18 pour la premiere.( mesurer 1043.18-5mm de jeu = 1038.18) La cale sera d'une seul longueur.</t>
  </si>
  <si>
    <t>Distance developpee entre l'axe de repere et le Vtaps 6 =287mm</t>
  </si>
  <si>
    <t>Les cotes prise sur les espaceurs sont faite avec la fibre .</t>
  </si>
  <si>
    <t>Longueur de la bobine avec les derniers espaceurs de tete 1372.08</t>
  </si>
  <si>
    <t>Rest cable Inner 12 meters</t>
  </si>
  <si>
    <t>fin bobinage 29/01/15</t>
  </si>
  <si>
    <t>curing le 30/01/15</t>
  </si>
  <si>
    <t>la poite des espaceurs a ete boucher avec de la fibre 0.25 S2 933.</t>
  </si>
  <si>
    <t>installation du Vtaps 1 a 208 de la pige diam 14.</t>
  </si>
  <si>
    <t>installation du Vtaps 2 a la cote de 185 par rapport a l'axe de la pige diam 14 et a 150 en distance devellope du Vtaps 1.</t>
  </si>
  <si>
    <t>1074.36 mm</t>
  </si>
  <si>
    <t>1074.36 longueur pole cote prise avec la fibre S2-493 epaisseur 0.175 mmX2 tours .</t>
  </si>
  <si>
    <t>installation du Vtaps 3 a 185 mm de la pige diam 14.</t>
  </si>
  <si>
    <t>installation du Vtaps 4 a 185 mm de la pige diam 14 et a 178 mm en distance devellope du Vtaps 3 .</t>
  </si>
  <si>
    <t>Mise en place de 5 layers jump shim derriere le cable du premier tour au saut de couche positionner le dernier a l' axe de la bobine.</t>
  </si>
  <si>
    <t>distance entre pige diam 14 = 565.6 cote prise exterieur des piges .</t>
  </si>
  <si>
    <t>Longueur cale pentee num 1 mesure 1010 mm - 5 mm de jeu =  1005 mm.</t>
  </si>
  <si>
    <t>Longueur cale pentee num 2 mesure 1012.10 mm - 5 mm de jeu =  1007.10 mm.</t>
  </si>
  <si>
    <t>installation du Vtaps 6 a 372 mmde la pige diam 14 repere A.</t>
  </si>
  <si>
    <t>longueur totale avec espaceurs 1372.69 et 1513.93 avec le splace block.</t>
  </si>
  <si>
    <t>Use Goupi between inlayer and outlayer 8*30</t>
  </si>
  <si>
    <t>Demi lune COC 3 big and 1 small</t>
  </si>
  <si>
    <t>Demi lune CC 1 big and 1 small</t>
  </si>
  <si>
    <t>Mettre une fibre S2 493 ep 0.175 entre la sortie de cable et l'espaceur de tete CC jusqu'au splice block.</t>
  </si>
  <si>
    <t xml:space="preserve"> Measurement After curing between the spacers OC3 and OR2 += 1011.43 mm ( Lead side).     Before curing it was 1012.10 mm</t>
  </si>
  <si>
    <t xml:space="preserve"> Measurement After curing between the spacers IC2 ans IR1  is 1041.31 ( Lead side).     Before curing it was 1044.07 mm</t>
  </si>
  <si>
    <t xml:space="preserve"> Measurement After curing between the spacers IC1 and IR1 1039.79  mm ( opposite lead side).     Before curing it was 1043.18 mm</t>
  </si>
  <si>
    <t>Measurement After curing between the spacers OC2 and OR2 += 1007.20 mm ( opposite lead side).     Before curing it was 1010 mm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</si>
</sst>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39">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07">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xf numFmtId="0" fontId="24" fillId="9" borderId="25" xfId="0" applyFont="1" applyFill="1" applyBorder="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1.9752000000000294</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2.0199999999999818</c:v>
                </c:pt>
                <c:pt idx="1">
                  <c:v>1.9200000000000159</c:v>
                </c:pt>
                <c:pt idx="2">
                  <c:v>1.7799999999999727</c:v>
                </c:pt>
                <c:pt idx="3">
                  <c:v>1.9900000000000091</c:v>
                </c:pt>
                <c:pt idx="4">
                  <c:v>2.160000000000025</c:v>
                </c:pt>
                <c:pt idx="5">
                  <c:v>13.609999999999985</c:v>
                </c:pt>
                <c:pt idx="6">
                  <c:v>2.4099999999999966</c:v>
                </c:pt>
                <c:pt idx="7">
                  <c:v>2.039999999999992</c:v>
                </c:pt>
                <c:pt idx="8">
                  <c:v>2.0400000000000205</c:v>
                </c:pt>
                <c:pt idx="9">
                  <c:v>1.9599999999999795</c:v>
                </c:pt>
                <c:pt idx="10">
                  <c:v>2.1500000000000057</c:v>
                </c:pt>
                <c:pt idx="11">
                  <c:v>2.2199999999999989</c:v>
                </c:pt>
                <c:pt idx="12">
                  <c:v>2.2600000000000193</c:v>
                </c:pt>
                <c:pt idx="13">
                  <c:v>47.139999999999986</c:v>
                </c:pt>
                <c:pt idx="14">
                  <c:v>2</c:v>
                </c:pt>
                <c:pt idx="15">
                  <c:v>1.6100000000000136</c:v>
                </c:pt>
                <c:pt idx="16">
                  <c:v>2.0499999999999829</c:v>
                </c:pt>
                <c:pt idx="17">
                  <c:v>2.0200000000000102</c:v>
                </c:pt>
                <c:pt idx="18">
                  <c:v>2.4899999999999807</c:v>
                </c:pt>
                <c:pt idx="19">
                  <c:v>2.210000000000008</c:v>
                </c:pt>
                <c:pt idx="20">
                  <c:v>2.1700000000000159</c:v>
                </c:pt>
                <c:pt idx="21">
                  <c:v>2.1699999999999875</c:v>
                </c:pt>
                <c:pt idx="22">
                  <c:v>2.2800000000000011</c:v>
                </c:pt>
                <c:pt idx="23">
                  <c:v>2.3199999999999932</c:v>
                </c:pt>
              </c:numCache>
            </c:numRef>
          </c:yVal>
          <c:smooth val="0"/>
        </c:ser>
        <c:dLbls>
          <c:showLegendKey val="0"/>
          <c:showVal val="0"/>
          <c:showCatName val="0"/>
          <c:showSerName val="0"/>
          <c:showPercent val="0"/>
          <c:showBubbleSize val="0"/>
        </c:dLbls>
        <c:axId val="219215160"/>
        <c:axId val="219215944"/>
      </c:scatterChart>
      <c:valAx>
        <c:axId val="219215160"/>
        <c:scaling>
          <c:orientation val="minMax"/>
          <c:max val="25"/>
        </c:scaling>
        <c:delete val="0"/>
        <c:axPos val="b"/>
        <c:title>
          <c:tx>
            <c:rich>
              <a:bodyPr/>
              <a:lstStyle/>
              <a:p>
                <a:pPr>
                  <a:defRPr/>
                </a:pPr>
                <a:r>
                  <a:rPr lang="en-GB"/>
                  <a:t>turn</a:t>
                </a:r>
              </a:p>
            </c:rich>
          </c:tx>
          <c:overlay val="0"/>
        </c:title>
        <c:majorTickMark val="none"/>
        <c:minorTickMark val="none"/>
        <c:tickLblPos val="nextTo"/>
        <c:crossAx val="219215944"/>
        <c:crosses val="autoZero"/>
        <c:crossBetween val="midCat"/>
      </c:valAx>
      <c:valAx>
        <c:axId val="21921594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1921516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1.9154140909497954</c:v>
                </c:pt>
                <c:pt idx="1">
                  <c:v>2.6761741310150455</c:v>
                </c:pt>
                <c:pt idx="2">
                  <c:v>3.0398998716731995</c:v>
                </c:pt>
                <c:pt idx="3">
                  <c:v>3.2587459567951811</c:v>
                </c:pt>
                <c:pt idx="4">
                  <c:v>1.9836233671520773</c:v>
                </c:pt>
                <c:pt idx="5">
                  <c:v>0.54620139429263759</c:v>
                </c:pt>
                <c:pt idx="6">
                  <c:v>-0.78702634378947778</c:v>
                </c:pt>
                <c:pt idx="7">
                  <c:v>1.1339659084542291</c:v>
                </c:pt>
                <c:pt idx="8">
                  <c:v>1.0858945563635984</c:v>
                </c:pt>
                <c:pt idx="9">
                  <c:v>1.3191718099695464</c:v>
                </c:pt>
                <c:pt idx="10">
                  <c:v>0.39346246740967672</c:v>
                </c:pt>
                <c:pt idx="11">
                  <c:v>0.10049757021531036</c:v>
                </c:pt>
                <c:pt idx="12">
                  <c:v>-1.647772176584013</c:v>
                </c:pt>
                <c:pt idx="13">
                  <c:v>0.59817650361254948</c:v>
                </c:pt>
                <c:pt idx="14">
                  <c:v>0.44887048011162278</c:v>
                </c:pt>
                <c:pt idx="15">
                  <c:v>1.3232840184248857</c:v>
                </c:pt>
                <c:pt idx="16">
                  <c:v>2.2332468991898082</c:v>
                </c:pt>
                <c:pt idx="17">
                  <c:v>1.5392653853168241</c:v>
                </c:pt>
                <c:pt idx="18">
                  <c:v>1.6826320658294378</c:v>
                </c:pt>
                <c:pt idx="19">
                  <c:v>1.6956898339283839</c:v>
                </c:pt>
                <c:pt idx="20">
                  <c:v>1.5807596646950515</c:v>
                </c:pt>
                <c:pt idx="21">
                  <c:v>1.17936866778021</c:v>
                </c:pt>
                <c:pt idx="22">
                  <c:v>0.78791764662454966</c:v>
                </c:pt>
                <c:pt idx="23">
                  <c:v>0.97581490101474344</c:v>
                </c:pt>
              </c:numCache>
            </c:numRef>
          </c:yVal>
          <c:smooth val="0"/>
        </c:ser>
        <c:dLbls>
          <c:showLegendKey val="0"/>
          <c:showVal val="0"/>
          <c:showCatName val="0"/>
          <c:showSerName val="0"/>
          <c:showPercent val="0"/>
          <c:showBubbleSize val="0"/>
        </c:dLbls>
        <c:axId val="388466224"/>
        <c:axId val="388466616"/>
      </c:scatterChart>
      <c:valAx>
        <c:axId val="388466224"/>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388466616"/>
        <c:crosses val="autoZero"/>
        <c:crossBetween val="midCat"/>
      </c:valAx>
      <c:valAx>
        <c:axId val="388466616"/>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38846622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1.7720999999999663</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1.7200000000000273</c:v>
                </c:pt>
                <c:pt idx="1">
                  <c:v>1.8999999999999773</c:v>
                </c:pt>
                <c:pt idx="2">
                  <c:v>2.1700000000000159</c:v>
                </c:pt>
                <c:pt idx="3">
                  <c:v>1.7099999999999795</c:v>
                </c:pt>
                <c:pt idx="4">
                  <c:v>11.730000000000018</c:v>
                </c:pt>
                <c:pt idx="5">
                  <c:v>1.9000000000000341</c:v>
                </c:pt>
                <c:pt idx="6">
                  <c:v>1.8799999999999955</c:v>
                </c:pt>
                <c:pt idx="7">
                  <c:v>1.8100000000000023</c:v>
                </c:pt>
                <c:pt idx="8">
                  <c:v>1.92999999999995</c:v>
                </c:pt>
                <c:pt idx="9">
                  <c:v>1.8900000000000432</c:v>
                </c:pt>
                <c:pt idx="10">
                  <c:v>1.9199999999999591</c:v>
                </c:pt>
                <c:pt idx="11">
                  <c:v>2.1700000000000159</c:v>
                </c:pt>
                <c:pt idx="12">
                  <c:v>2.0400000000000205</c:v>
                </c:pt>
                <c:pt idx="13">
                  <c:v>52.47</c:v>
                </c:pt>
                <c:pt idx="14">
                  <c:v>1.5499999999999829</c:v>
                </c:pt>
                <c:pt idx="15">
                  <c:v>1.9200000000000159</c:v>
                </c:pt>
                <c:pt idx="16">
                  <c:v>1.9899999999999807</c:v>
                </c:pt>
                <c:pt idx="17">
                  <c:v>1.9099999999999966</c:v>
                </c:pt>
                <c:pt idx="18">
                  <c:v>2.2700000000000102</c:v>
                </c:pt>
                <c:pt idx="19">
                  <c:v>1.8199999999999932</c:v>
                </c:pt>
                <c:pt idx="20">
                  <c:v>2</c:v>
                </c:pt>
                <c:pt idx="21">
                  <c:v>2.4000000000000057</c:v>
                </c:pt>
                <c:pt idx="22">
                  <c:v>2.1299999999999955</c:v>
                </c:pt>
                <c:pt idx="23">
                  <c:v>2.0800000000000125</c:v>
                </c:pt>
                <c:pt idx="24">
                  <c:v>2.0699999999999932</c:v>
                </c:pt>
                <c:pt idx="25">
                  <c:v>2.1899999999999977</c:v>
                </c:pt>
                <c:pt idx="26">
                  <c:v>2.0699999999999932</c:v>
                </c:pt>
                <c:pt idx="27">
                  <c:v>2.0300000000000011</c:v>
                </c:pt>
                <c:pt idx="28">
                  <c:v>2.25</c:v>
                </c:pt>
                <c:pt idx="29">
                  <c:v>2.2000000000000171</c:v>
                </c:pt>
              </c:numCache>
            </c:numRef>
          </c:yVal>
          <c:smooth val="0"/>
        </c:ser>
        <c:dLbls>
          <c:showLegendKey val="0"/>
          <c:showVal val="0"/>
          <c:showCatName val="0"/>
          <c:showSerName val="0"/>
          <c:showPercent val="0"/>
          <c:showBubbleSize val="0"/>
        </c:dLbls>
        <c:axId val="388467008"/>
        <c:axId val="388467400"/>
      </c:scatterChart>
      <c:valAx>
        <c:axId val="388467008"/>
        <c:scaling>
          <c:orientation val="minMax"/>
          <c:max val="30"/>
        </c:scaling>
        <c:delete val="0"/>
        <c:axPos val="b"/>
        <c:title>
          <c:tx>
            <c:rich>
              <a:bodyPr/>
              <a:lstStyle/>
              <a:p>
                <a:pPr>
                  <a:defRPr/>
                </a:pPr>
                <a:r>
                  <a:rPr lang="en-GB"/>
                  <a:t>turns</a:t>
                </a:r>
              </a:p>
            </c:rich>
          </c:tx>
          <c:overlay val="0"/>
        </c:title>
        <c:majorTickMark val="none"/>
        <c:minorTickMark val="none"/>
        <c:tickLblPos val="nextTo"/>
        <c:crossAx val="388467400"/>
        <c:crosses val="autoZero"/>
        <c:crossBetween val="midCat"/>
      </c:valAx>
      <c:valAx>
        <c:axId val="388467400"/>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46700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291.47000000000003</c:v>
                </c:pt>
                <c:pt idx="1">
                  <c:v>289.69790000000006</c:v>
                </c:pt>
                <c:pt idx="2">
                  <c:v>287.71040000000005</c:v>
                </c:pt>
                <c:pt idx="3">
                  <c:v>285.72370000000006</c:v>
                </c:pt>
                <c:pt idx="4">
                  <c:v>283.73800000000006</c:v>
                </c:pt>
                <c:pt idx="5">
                  <c:v>272.50840000000005</c:v>
                </c:pt>
                <c:pt idx="6">
                  <c:v>270.75630000000007</c:v>
                </c:pt>
                <c:pt idx="7">
                  <c:v>268.74630000000008</c:v>
                </c:pt>
                <c:pt idx="8">
                  <c:v>266.73750000000007</c:v>
                </c:pt>
                <c:pt idx="9">
                  <c:v>264.73000000000008</c:v>
                </c:pt>
                <c:pt idx="10">
                  <c:v>262.72360000000003</c:v>
                </c:pt>
                <c:pt idx="11">
                  <c:v>260.71840000000009</c:v>
                </c:pt>
                <c:pt idx="12">
                  <c:v>258.71440000000007</c:v>
                </c:pt>
                <c:pt idx="13">
                  <c:v>256.71150000000006</c:v>
                </c:pt>
                <c:pt idx="14">
                  <c:v>205.16460000000006</c:v>
                </c:pt>
                <c:pt idx="15">
                  <c:v>203.01840000000004</c:v>
                </c:pt>
                <c:pt idx="16">
                  <c:v>200.87210000000005</c:v>
                </c:pt>
                <c:pt idx="17">
                  <c:v>198.72560000000004</c:v>
                </c:pt>
                <c:pt idx="18">
                  <c:v>196.65170000000006</c:v>
                </c:pt>
                <c:pt idx="19">
                  <c:v>194.43220000000008</c:v>
                </c:pt>
                <c:pt idx="20">
                  <c:v>192.28530000000006</c:v>
                </c:pt>
                <c:pt idx="21">
                  <c:v>190.13820000000004</c:v>
                </c:pt>
                <c:pt idx="22">
                  <c:v>187.99100000000004</c:v>
                </c:pt>
                <c:pt idx="23">
                  <c:v>185.84370000000007</c:v>
                </c:pt>
                <c:pt idx="24">
                  <c:v>183.69620000000009</c:v>
                </c:pt>
                <c:pt idx="25">
                  <c:v>181.54860000000008</c:v>
                </c:pt>
                <c:pt idx="26">
                  <c:v>179.40090000000009</c:v>
                </c:pt>
                <c:pt idx="27">
                  <c:v>177.25300000000004</c:v>
                </c:pt>
                <c:pt idx="28">
                  <c:v>175.10490000000004</c:v>
                </c:pt>
                <c:pt idx="29">
                  <c:v>172.95680000000004</c:v>
                </c:pt>
                <c:pt idx="30">
                  <c:v>171.27720000000005</c:v>
                </c:pt>
              </c:numCache>
            </c:numRef>
          </c:yVal>
          <c:smooth val="0"/>
        </c:ser>
        <c:ser>
          <c:idx val="1"/>
          <c:order val="1"/>
          <c:tx>
            <c:v>réel</c:v>
          </c:tx>
          <c:spPr>
            <a:ln w="28575">
              <a:noFill/>
            </a:ln>
          </c:spPr>
          <c:yVal>
            <c:numRef>
              <c:f>OL!$D$14:$D$44</c:f>
              <c:numCache>
                <c:formatCode>General</c:formatCode>
                <c:ptCount val="31"/>
                <c:pt idx="0">
                  <c:v>291.47000000000003</c:v>
                </c:pt>
                <c:pt idx="1">
                  <c:v>289.75</c:v>
                </c:pt>
                <c:pt idx="2">
                  <c:v>287.85000000000002</c:v>
                </c:pt>
                <c:pt idx="3">
                  <c:v>285.68</c:v>
                </c:pt>
                <c:pt idx="4">
                  <c:v>283.97000000000003</c:v>
                </c:pt>
                <c:pt idx="5">
                  <c:v>272.24</c:v>
                </c:pt>
                <c:pt idx="6">
                  <c:v>270.33999999999997</c:v>
                </c:pt>
                <c:pt idx="7">
                  <c:v>268.45999999999998</c:v>
                </c:pt>
                <c:pt idx="8">
                  <c:v>266.64999999999998</c:v>
                </c:pt>
                <c:pt idx="9">
                  <c:v>264.72000000000003</c:v>
                </c:pt>
                <c:pt idx="10">
                  <c:v>262.83</c:v>
                </c:pt>
                <c:pt idx="11">
                  <c:v>260.91000000000003</c:v>
                </c:pt>
                <c:pt idx="12">
                  <c:v>258.74</c:v>
                </c:pt>
                <c:pt idx="13">
                  <c:v>256.7</c:v>
                </c:pt>
                <c:pt idx="14">
                  <c:v>204.23</c:v>
                </c:pt>
                <c:pt idx="15">
                  <c:v>202.68</c:v>
                </c:pt>
                <c:pt idx="16">
                  <c:v>200.76</c:v>
                </c:pt>
                <c:pt idx="17">
                  <c:v>198.77</c:v>
                </c:pt>
                <c:pt idx="18">
                  <c:v>196.86</c:v>
                </c:pt>
                <c:pt idx="19">
                  <c:v>194.59</c:v>
                </c:pt>
                <c:pt idx="20">
                  <c:v>192.77</c:v>
                </c:pt>
                <c:pt idx="21">
                  <c:v>190.77</c:v>
                </c:pt>
                <c:pt idx="22">
                  <c:v>188.37</c:v>
                </c:pt>
                <c:pt idx="23">
                  <c:v>186.24</c:v>
                </c:pt>
                <c:pt idx="24">
                  <c:v>184.16</c:v>
                </c:pt>
                <c:pt idx="25">
                  <c:v>182.09</c:v>
                </c:pt>
                <c:pt idx="26">
                  <c:v>179.9</c:v>
                </c:pt>
                <c:pt idx="27">
                  <c:v>177.83</c:v>
                </c:pt>
                <c:pt idx="28">
                  <c:v>175.8</c:v>
                </c:pt>
                <c:pt idx="29">
                  <c:v>173.55</c:v>
                </c:pt>
                <c:pt idx="30">
                  <c:v>171.35</c:v>
                </c:pt>
              </c:numCache>
            </c:numRef>
          </c:yVal>
          <c:smooth val="0"/>
        </c:ser>
        <c:dLbls>
          <c:showLegendKey val="0"/>
          <c:showVal val="0"/>
          <c:showCatName val="0"/>
          <c:showSerName val="0"/>
          <c:showPercent val="0"/>
          <c:showBubbleSize val="0"/>
        </c:dLbls>
        <c:axId val="388468184"/>
        <c:axId val="387968464"/>
      </c:scatterChart>
      <c:valAx>
        <c:axId val="38846818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87968464"/>
        <c:crosses val="autoZero"/>
        <c:crossBetween val="midCat"/>
      </c:valAx>
      <c:valAx>
        <c:axId val="387968464"/>
        <c:scaling>
          <c:orientation val="minMax"/>
          <c:max val="300"/>
          <c:min val="1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46818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5.2099999999938973E-2</c:v>
                </c:pt>
                <c:pt idx="1">
                  <c:v>8.7500000000034106E-2</c:v>
                </c:pt>
                <c:pt idx="2">
                  <c:v>-0.1833000000000311</c:v>
                </c:pt>
                <c:pt idx="3">
                  <c:v>0.27570000000002892</c:v>
                </c:pt>
                <c:pt idx="4">
                  <c:v>-0.50040000000001328</c:v>
                </c:pt>
                <c:pt idx="5">
                  <c:v>-0.14790000000004966</c:v>
                </c:pt>
                <c:pt idx="6">
                  <c:v>0.12999999999999545</c:v>
                </c:pt>
                <c:pt idx="7">
                  <c:v>0.19880000000000564</c:v>
                </c:pt>
                <c:pt idx="8">
                  <c:v>7.7500000000043201E-2</c:v>
                </c:pt>
                <c:pt idx="9">
                  <c:v>0.11639999999999873</c:v>
                </c:pt>
                <c:pt idx="10">
                  <c:v>8.5199999999986176E-2</c:v>
                </c:pt>
                <c:pt idx="11">
                  <c:v>-0.16599999999999682</c:v>
                </c:pt>
                <c:pt idx="12">
                  <c:v>-3.7100000000009459E-2</c:v>
                </c:pt>
                <c:pt idx="13">
                  <c:v>-0.92310000000000514</c:v>
                </c:pt>
                <c:pt idx="14">
                  <c:v>0.5962000000000387</c:v>
                </c:pt>
                <c:pt idx="15">
                  <c:v>0.22629999999998063</c:v>
                </c:pt>
                <c:pt idx="16">
                  <c:v>0.15650000000002251</c:v>
                </c:pt>
                <c:pt idx="17">
                  <c:v>0.16389999999998395</c:v>
                </c:pt>
                <c:pt idx="18">
                  <c:v>-5.0500000000027967E-2</c:v>
                </c:pt>
                <c:pt idx="19">
                  <c:v>0.32690000000002328</c:v>
                </c:pt>
                <c:pt idx="20">
                  <c:v>0.1471000000000231</c:v>
                </c:pt>
                <c:pt idx="21">
                  <c:v>-0.25280000000000769</c:v>
                </c:pt>
                <c:pt idx="22">
                  <c:v>1.7299999999977445E-2</c:v>
                </c:pt>
                <c:pt idx="23">
                  <c:v>6.7499999999967031E-2</c:v>
                </c:pt>
                <c:pt idx="24">
                  <c:v>7.7600000000018099E-2</c:v>
                </c:pt>
                <c:pt idx="25">
                  <c:v>-4.2300000000011551E-2</c:v>
                </c:pt>
                <c:pt idx="26">
                  <c:v>7.790000000005648E-2</c:v>
                </c:pt>
                <c:pt idx="27">
                  <c:v>0.11809999999999832</c:v>
                </c:pt>
                <c:pt idx="28">
                  <c:v>-0.10190000000000055</c:v>
                </c:pt>
                <c:pt idx="29">
                  <c:v>-0.52040000000002351</c:v>
                </c:pt>
              </c:numCache>
            </c:numRef>
          </c:yVal>
          <c:smooth val="0"/>
        </c:ser>
        <c:dLbls>
          <c:showLegendKey val="0"/>
          <c:showVal val="0"/>
          <c:showCatName val="0"/>
          <c:showSerName val="0"/>
          <c:showPercent val="0"/>
          <c:showBubbleSize val="0"/>
        </c:dLbls>
        <c:axId val="388705840"/>
        <c:axId val="388706232"/>
      </c:scatterChart>
      <c:valAx>
        <c:axId val="388705840"/>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88706232"/>
        <c:crosses val="autoZero"/>
        <c:crossBetween val="midCat"/>
      </c:valAx>
      <c:valAx>
        <c:axId val="38870623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70584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81.096038042625011</c:v>
                </c:pt>
                <c:pt idx="1">
                  <c:v>81.805736665369921</c:v>
                </c:pt>
                <c:pt idx="2">
                  <c:v>81.469234390051881</c:v>
                </c:pt>
                <c:pt idx="3">
                  <c:v>82.067855943218802</c:v>
                </c:pt>
                <c:pt idx="4" formatCode="0.0">
                  <c:v>77.337796121268653</c:v>
                </c:pt>
                <c:pt idx="5">
                  <c:v>78.176809619185349</c:v>
                </c:pt>
                <c:pt idx="6">
                  <c:v>82.29279630829943</c:v>
                </c:pt>
                <c:pt idx="7">
                  <c:v>79.611142184530379</c:v>
                </c:pt>
                <c:pt idx="8">
                  <c:v>80.351954683902022</c:v>
                </c:pt>
                <c:pt idx="9">
                  <c:v>80.166436035792799</c:v>
                </c:pt>
                <c:pt idx="10">
                  <c:v>80.500516984615743</c:v>
                </c:pt>
                <c:pt idx="11">
                  <c:v>79.463392057178169</c:v>
                </c:pt>
                <c:pt idx="12">
                  <c:v>79.35267228962222</c:v>
                </c:pt>
                <c:pt idx="13" formatCode="0.0">
                  <c:v>67.968461812787709</c:v>
                </c:pt>
                <c:pt idx="14">
                  <c:v>71.56505117707799</c:v>
                </c:pt>
                <c:pt idx="15">
                  <c:v>72.324653405861099</c:v>
                </c:pt>
                <c:pt idx="16">
                  <c:v>72.881167664448441</c:v>
                </c:pt>
                <c:pt idx="17">
                  <c:v>73.160685688092528</c:v>
                </c:pt>
                <c:pt idx="18">
                  <c:v>73.370868040742735</c:v>
                </c:pt>
                <c:pt idx="19">
                  <c:v>73.511246294108744</c:v>
                </c:pt>
                <c:pt idx="20">
                  <c:v>72.532948934681542</c:v>
                </c:pt>
                <c:pt idx="21">
                  <c:v>71.290472866092742</c:v>
                </c:pt>
                <c:pt idx="22">
                  <c:v>71.530680587611712</c:v>
                </c:pt>
                <c:pt idx="23">
                  <c:v>71.08512168795059</c:v>
                </c:pt>
                <c:pt idx="24">
                  <c:v>71.530680587611712</c:v>
                </c:pt>
                <c:pt idx="25">
                  <c:v>70.370376903343001</c:v>
                </c:pt>
                <c:pt idx="26">
                  <c:v>69.830033439662628</c:v>
                </c:pt>
                <c:pt idx="27">
                  <c:v>70.167316042709118</c:v>
                </c:pt>
                <c:pt idx="28">
                  <c:v>69.964772973870012</c:v>
                </c:pt>
                <c:pt idx="29">
                  <c:v>69.326836982783988</c:v>
                </c:pt>
              </c:numCache>
            </c:numRef>
          </c:yVal>
          <c:smooth val="0"/>
        </c:ser>
        <c:dLbls>
          <c:showLegendKey val="0"/>
          <c:showVal val="0"/>
          <c:showCatName val="0"/>
          <c:showSerName val="0"/>
          <c:showPercent val="0"/>
          <c:showBubbleSize val="0"/>
        </c:dLbls>
        <c:axId val="388707016"/>
        <c:axId val="388707408"/>
      </c:scatterChart>
      <c:valAx>
        <c:axId val="38870701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388707408"/>
        <c:crosses val="autoZero"/>
        <c:crossBetween val="midCat"/>
      </c:valAx>
      <c:valAx>
        <c:axId val="388707408"/>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38870701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1.548238042625016</c:v>
                </c:pt>
                <c:pt idx="1">
                  <c:v>2.1127366653699227</c:v>
                </c:pt>
                <c:pt idx="2">
                  <c:v>1.6311343900518835</c:v>
                </c:pt>
                <c:pt idx="3">
                  <c:v>2.0845559432188026</c:v>
                </c:pt>
                <c:pt idx="4">
                  <c:v>1.3377961212686529</c:v>
                </c:pt>
                <c:pt idx="5">
                  <c:v>1.6290096191853536</c:v>
                </c:pt>
                <c:pt idx="6">
                  <c:v>5.5997963082994318</c:v>
                </c:pt>
                <c:pt idx="7">
                  <c:v>2.7730421845303823</c:v>
                </c:pt>
                <c:pt idx="8">
                  <c:v>3.3686546839020224</c:v>
                </c:pt>
                <c:pt idx="9">
                  <c:v>3.0379360357927965</c:v>
                </c:pt>
                <c:pt idx="10">
                  <c:v>3.2268169846157377</c:v>
                </c:pt>
                <c:pt idx="11">
                  <c:v>2.0445920571781642</c:v>
                </c:pt>
                <c:pt idx="12">
                  <c:v>1.7886722896222267</c:v>
                </c:pt>
                <c:pt idx="13">
                  <c:v>-0.53153818721229129</c:v>
                </c:pt>
                <c:pt idx="14">
                  <c:v>2.5172511770779948</c:v>
                </c:pt>
                <c:pt idx="15">
                  <c:v>3.286553405861099</c:v>
                </c:pt>
                <c:pt idx="16">
                  <c:v>3.8527676644484359</c:v>
                </c:pt>
                <c:pt idx="17">
                  <c:v>4.141885688092529</c:v>
                </c:pt>
                <c:pt idx="18">
                  <c:v>4.3617680407427315</c:v>
                </c:pt>
                <c:pt idx="19">
                  <c:v>4.51184629410875</c:v>
                </c:pt>
                <c:pt idx="20">
                  <c:v>2.543248934681543</c:v>
                </c:pt>
                <c:pt idx="21">
                  <c:v>1.3103728660927487</c:v>
                </c:pt>
                <c:pt idx="22">
                  <c:v>2.5602805876117145</c:v>
                </c:pt>
                <c:pt idx="23">
                  <c:v>2.1244216879505871</c:v>
                </c:pt>
                <c:pt idx="24">
                  <c:v>2.6796805876117133</c:v>
                </c:pt>
                <c:pt idx="25">
                  <c:v>1.4289769033429991</c:v>
                </c:pt>
                <c:pt idx="26">
                  <c:v>0.89833343966262191</c:v>
                </c:pt>
                <c:pt idx="27">
                  <c:v>1.2453160427091206</c:v>
                </c:pt>
                <c:pt idx="28">
                  <c:v>1.0524729738700103</c:v>
                </c:pt>
                <c:pt idx="29">
                  <c:v>0.42413698278399181</c:v>
                </c:pt>
              </c:numCache>
            </c:numRef>
          </c:yVal>
          <c:smooth val="0"/>
        </c:ser>
        <c:dLbls>
          <c:showLegendKey val="0"/>
          <c:showVal val="0"/>
          <c:showCatName val="0"/>
          <c:showSerName val="0"/>
          <c:showPercent val="0"/>
          <c:showBubbleSize val="0"/>
        </c:dLbls>
        <c:axId val="388708192"/>
        <c:axId val="388708584"/>
      </c:scatterChart>
      <c:valAx>
        <c:axId val="388708192"/>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388708584"/>
        <c:crosses val="autoZero"/>
        <c:crossBetween val="midCat"/>
      </c:valAx>
      <c:valAx>
        <c:axId val="388708584"/>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38870819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1.8770999999999844</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1.8299999999999841</c:v>
                </c:pt>
                <c:pt idx="1">
                  <c:v>2</c:v>
                </c:pt>
                <c:pt idx="2">
                  <c:v>2.0199999999999818</c:v>
                </c:pt>
                <c:pt idx="3">
                  <c:v>1.8800000000000523</c:v>
                </c:pt>
                <c:pt idx="4">
                  <c:v>12.399999999999977</c:v>
                </c:pt>
                <c:pt idx="5">
                  <c:v>2.7400000000000091</c:v>
                </c:pt>
                <c:pt idx="6">
                  <c:v>1.75</c:v>
                </c:pt>
                <c:pt idx="7">
                  <c:v>1.9499999999999886</c:v>
                </c:pt>
                <c:pt idx="8">
                  <c:v>1.7799999999999727</c:v>
                </c:pt>
                <c:pt idx="9">
                  <c:v>1.9400000000000546</c:v>
                </c:pt>
                <c:pt idx="10">
                  <c:v>2.0999999999999659</c:v>
                </c:pt>
                <c:pt idx="11">
                  <c:v>1.8500000000000227</c:v>
                </c:pt>
                <c:pt idx="12">
                  <c:v>1.9699999999999704</c:v>
                </c:pt>
                <c:pt idx="13">
                  <c:v>26.840000000000032</c:v>
                </c:pt>
                <c:pt idx="14">
                  <c:v>1.2899999999999636</c:v>
                </c:pt>
                <c:pt idx="15">
                  <c:v>20.580000000000041</c:v>
                </c:pt>
                <c:pt idx="16">
                  <c:v>1.8299999999999841</c:v>
                </c:pt>
                <c:pt idx="17">
                  <c:v>2.0799999999999841</c:v>
                </c:pt>
                <c:pt idx="18">
                  <c:v>1.9200000000000159</c:v>
                </c:pt>
                <c:pt idx="19">
                  <c:v>2.0199999999999818</c:v>
                </c:pt>
                <c:pt idx="20">
                  <c:v>1.9000000000000341</c:v>
                </c:pt>
                <c:pt idx="21">
                  <c:v>2.0799999999999841</c:v>
                </c:pt>
                <c:pt idx="22">
                  <c:v>2.25</c:v>
                </c:pt>
                <c:pt idx="23">
                  <c:v>2.0099999999999909</c:v>
                </c:pt>
                <c:pt idx="24">
                  <c:v>2.3199999999999932</c:v>
                </c:pt>
                <c:pt idx="25">
                  <c:v>2.1700000000000159</c:v>
                </c:pt>
                <c:pt idx="26">
                  <c:v>2.1999999999999886</c:v>
                </c:pt>
                <c:pt idx="27">
                  <c:v>2</c:v>
                </c:pt>
                <c:pt idx="28">
                  <c:v>2.1800000000000068</c:v>
                </c:pt>
                <c:pt idx="29">
                  <c:v>1.8799999999999955</c:v>
                </c:pt>
                <c:pt idx="30">
                  <c:v>2.4900000000000091</c:v>
                </c:pt>
              </c:numCache>
            </c:numRef>
          </c:yVal>
          <c:smooth val="0"/>
        </c:ser>
        <c:dLbls>
          <c:showLegendKey val="0"/>
          <c:showVal val="0"/>
          <c:showCatName val="0"/>
          <c:showSerName val="0"/>
          <c:showPercent val="0"/>
          <c:showBubbleSize val="0"/>
        </c:dLbls>
        <c:axId val="388709368"/>
        <c:axId val="388709760"/>
      </c:scatterChart>
      <c:valAx>
        <c:axId val="388709368"/>
        <c:scaling>
          <c:orientation val="minMax"/>
          <c:max val="30"/>
        </c:scaling>
        <c:delete val="0"/>
        <c:axPos val="b"/>
        <c:title>
          <c:tx>
            <c:rich>
              <a:bodyPr/>
              <a:lstStyle/>
              <a:p>
                <a:pPr>
                  <a:defRPr/>
                </a:pPr>
                <a:r>
                  <a:rPr lang="en-GB"/>
                  <a:t>turns</a:t>
                </a:r>
              </a:p>
            </c:rich>
          </c:tx>
          <c:overlay val="0"/>
        </c:title>
        <c:majorTickMark val="none"/>
        <c:minorTickMark val="none"/>
        <c:tickLblPos val="nextTo"/>
        <c:crossAx val="388709760"/>
        <c:crosses val="autoZero"/>
        <c:crossBetween val="midCat"/>
      </c:valAx>
      <c:valAx>
        <c:axId val="388709760"/>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70936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395.32</c:v>
                </c:pt>
                <c:pt idx="1">
                  <c:v>393.44290000000001</c:v>
                </c:pt>
                <c:pt idx="2">
                  <c:v>391.46479999999997</c:v>
                </c:pt>
                <c:pt idx="3">
                  <c:v>389.48749999999995</c:v>
                </c:pt>
                <c:pt idx="4">
                  <c:v>387.70609999999999</c:v>
                </c:pt>
                <c:pt idx="5">
                  <c:v>375.36559999999997</c:v>
                </c:pt>
                <c:pt idx="6">
                  <c:v>373.02670000000001</c:v>
                </c:pt>
                <c:pt idx="7">
                  <c:v>371.01889999999997</c:v>
                </c:pt>
                <c:pt idx="8">
                  <c:v>369.01239999999996</c:v>
                </c:pt>
                <c:pt idx="9">
                  <c:v>367.00709999999998</c:v>
                </c:pt>
                <c:pt idx="10">
                  <c:v>365.00299999999993</c:v>
                </c:pt>
                <c:pt idx="11">
                  <c:v>363</c:v>
                </c:pt>
                <c:pt idx="12">
                  <c:v>360.99809999999997</c:v>
                </c:pt>
                <c:pt idx="13">
                  <c:v>359.23869999999999</c:v>
                </c:pt>
                <c:pt idx="14">
                  <c:v>333.77329999999995</c:v>
                </c:pt>
                <c:pt idx="15">
                  <c:v>332.05539999999996</c:v>
                </c:pt>
                <c:pt idx="16">
                  <c:v>311.69179999999994</c:v>
                </c:pt>
                <c:pt idx="17">
                  <c:v>309.54559999999998</c:v>
                </c:pt>
                <c:pt idx="18">
                  <c:v>307.39929999999998</c:v>
                </c:pt>
                <c:pt idx="19">
                  <c:v>305.25279999999998</c:v>
                </c:pt>
                <c:pt idx="20">
                  <c:v>303.10609999999997</c:v>
                </c:pt>
                <c:pt idx="21">
                  <c:v>300.95939999999996</c:v>
                </c:pt>
                <c:pt idx="22">
                  <c:v>298.81249999999994</c:v>
                </c:pt>
                <c:pt idx="23">
                  <c:v>296.66539999999998</c:v>
                </c:pt>
                <c:pt idx="24">
                  <c:v>294.51819999999998</c:v>
                </c:pt>
                <c:pt idx="25">
                  <c:v>292.37089999999995</c:v>
                </c:pt>
                <c:pt idx="26">
                  <c:v>290.22339999999997</c:v>
                </c:pt>
                <c:pt idx="27">
                  <c:v>288.07579999999996</c:v>
                </c:pt>
                <c:pt idx="28">
                  <c:v>285.92809999999997</c:v>
                </c:pt>
                <c:pt idx="29">
                  <c:v>283.78019999999998</c:v>
                </c:pt>
                <c:pt idx="30">
                  <c:v>281.63209999999998</c:v>
                </c:pt>
                <c:pt idx="31">
                  <c:v>279.95249999999999</c:v>
                </c:pt>
              </c:numCache>
            </c:numRef>
          </c:yVal>
          <c:smooth val="0"/>
        </c:ser>
        <c:ser>
          <c:idx val="1"/>
          <c:order val="1"/>
          <c:tx>
            <c:v>réel</c:v>
          </c:tx>
          <c:spPr>
            <a:ln w="28575">
              <a:noFill/>
            </a:ln>
          </c:spPr>
          <c:yVal>
            <c:numRef>
              <c:f>OL!$S$14:$S$45</c:f>
              <c:numCache>
                <c:formatCode>General</c:formatCode>
                <c:ptCount val="32"/>
                <c:pt idx="0">
                  <c:v>395.32</c:v>
                </c:pt>
                <c:pt idx="1">
                  <c:v>393.49</c:v>
                </c:pt>
                <c:pt idx="2">
                  <c:v>391.49</c:v>
                </c:pt>
                <c:pt idx="3">
                  <c:v>389.47</c:v>
                </c:pt>
                <c:pt idx="4">
                  <c:v>387.59</c:v>
                </c:pt>
                <c:pt idx="5">
                  <c:v>375.19</c:v>
                </c:pt>
                <c:pt idx="6">
                  <c:v>372.45</c:v>
                </c:pt>
                <c:pt idx="7">
                  <c:v>370.7</c:v>
                </c:pt>
                <c:pt idx="8">
                  <c:v>368.75</c:v>
                </c:pt>
                <c:pt idx="9">
                  <c:v>366.97</c:v>
                </c:pt>
                <c:pt idx="10">
                  <c:v>365.03</c:v>
                </c:pt>
                <c:pt idx="11">
                  <c:v>362.93</c:v>
                </c:pt>
                <c:pt idx="12">
                  <c:v>361.08</c:v>
                </c:pt>
                <c:pt idx="13">
                  <c:v>359.11</c:v>
                </c:pt>
                <c:pt idx="14">
                  <c:v>332.27</c:v>
                </c:pt>
                <c:pt idx="15">
                  <c:v>330.98</c:v>
                </c:pt>
                <c:pt idx="16">
                  <c:v>310.39999999999998</c:v>
                </c:pt>
                <c:pt idx="17">
                  <c:v>308.57</c:v>
                </c:pt>
                <c:pt idx="18">
                  <c:v>306.49</c:v>
                </c:pt>
                <c:pt idx="19">
                  <c:v>304.57</c:v>
                </c:pt>
                <c:pt idx="20">
                  <c:v>302.55</c:v>
                </c:pt>
                <c:pt idx="21">
                  <c:v>300.64999999999998</c:v>
                </c:pt>
                <c:pt idx="22">
                  <c:v>298.57</c:v>
                </c:pt>
                <c:pt idx="23">
                  <c:v>296.32</c:v>
                </c:pt>
                <c:pt idx="24">
                  <c:v>294.31</c:v>
                </c:pt>
                <c:pt idx="25">
                  <c:v>291.99</c:v>
                </c:pt>
                <c:pt idx="26">
                  <c:v>289.82</c:v>
                </c:pt>
                <c:pt idx="27">
                  <c:v>287.62</c:v>
                </c:pt>
                <c:pt idx="28">
                  <c:v>285.62</c:v>
                </c:pt>
                <c:pt idx="29">
                  <c:v>283.44</c:v>
                </c:pt>
                <c:pt idx="30">
                  <c:v>281.56</c:v>
                </c:pt>
                <c:pt idx="31">
                  <c:v>279.07</c:v>
                </c:pt>
              </c:numCache>
            </c:numRef>
          </c:yVal>
          <c:smooth val="0"/>
        </c:ser>
        <c:dLbls>
          <c:showLegendKey val="0"/>
          <c:showVal val="0"/>
          <c:showCatName val="0"/>
          <c:showSerName val="0"/>
          <c:showPercent val="0"/>
          <c:showBubbleSize val="0"/>
        </c:dLbls>
        <c:axId val="388710544"/>
        <c:axId val="388710936"/>
      </c:scatterChart>
      <c:valAx>
        <c:axId val="38871054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88710936"/>
        <c:crosses val="autoZero"/>
        <c:crossBetween val="midCat"/>
      </c:valAx>
      <c:valAx>
        <c:axId val="388710936"/>
        <c:scaling>
          <c:orientation val="minMax"/>
          <c:min val="2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71054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363E-2"/>
          <c:y val="0.12371202994359647"/>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4.7100000000000364E-2</c:v>
                </c:pt>
                <c:pt idx="1">
                  <c:v>-2.1899999999959618E-2</c:v>
                </c:pt>
                <c:pt idx="2">
                  <c:v>-4.2699999999967986E-2</c:v>
                </c:pt>
                <c:pt idx="3">
                  <c:v>-9.8600000000089949E-2</c:v>
                </c:pt>
                <c:pt idx="4">
                  <c:v>-5.9499999999957254E-2</c:v>
                </c:pt>
                <c:pt idx="5">
                  <c:v>-0.4011000000000422</c:v>
                </c:pt>
                <c:pt idx="6">
                  <c:v>0.25780000000003156</c:v>
                </c:pt>
                <c:pt idx="7">
                  <c:v>5.6500000000028194E-2</c:v>
                </c:pt>
                <c:pt idx="8">
                  <c:v>0.22530000000000427</c:v>
                </c:pt>
                <c:pt idx="9">
                  <c:v>6.4099999999996271E-2</c:v>
                </c:pt>
                <c:pt idx="10">
                  <c:v>-9.7000000000036835E-2</c:v>
                </c:pt>
                <c:pt idx="11">
                  <c:v>0.15190000000001191</c:v>
                </c:pt>
                <c:pt idx="12">
                  <c:v>-0.21059999999999945</c:v>
                </c:pt>
                <c:pt idx="13">
                  <c:v>-1.3745999999999867</c:v>
                </c:pt>
                <c:pt idx="14">
                  <c:v>0.42790000000002237</c:v>
                </c:pt>
                <c:pt idx="15">
                  <c:v>-0.21640000000002146</c:v>
                </c:pt>
                <c:pt idx="16">
                  <c:v>0.31619999999998072</c:v>
                </c:pt>
                <c:pt idx="17">
                  <c:v>6.630000000001246E-2</c:v>
                </c:pt>
                <c:pt idx="18">
                  <c:v>0.22649999999998727</c:v>
                </c:pt>
                <c:pt idx="19">
                  <c:v>0.12670000000002801</c:v>
                </c:pt>
                <c:pt idx="20">
                  <c:v>0.24669999999997572</c:v>
                </c:pt>
                <c:pt idx="21">
                  <c:v>6.6900000000032378E-2</c:v>
                </c:pt>
                <c:pt idx="22">
                  <c:v>-0.10290000000003374</c:v>
                </c:pt>
                <c:pt idx="23">
                  <c:v>0.13720000000000709</c:v>
                </c:pt>
                <c:pt idx="24">
                  <c:v>-0.17269999999996344</c:v>
                </c:pt>
                <c:pt idx="25">
                  <c:v>-2.250000000003638E-2</c:v>
                </c:pt>
                <c:pt idx="26">
                  <c:v>-5.2399999999977354E-2</c:v>
                </c:pt>
                <c:pt idx="27">
                  <c:v>0.14769999999998618</c:v>
                </c:pt>
                <c:pt idx="28">
                  <c:v>-3.2100000000014006E-2</c:v>
                </c:pt>
                <c:pt idx="29">
                  <c:v>0.268100000000004</c:v>
                </c:pt>
                <c:pt idx="30">
                  <c:v>-0.81040000000001555</c:v>
                </c:pt>
              </c:numCache>
            </c:numRef>
          </c:yVal>
          <c:smooth val="0"/>
        </c:ser>
        <c:dLbls>
          <c:showLegendKey val="0"/>
          <c:showVal val="0"/>
          <c:showCatName val="0"/>
          <c:showSerName val="0"/>
          <c:showPercent val="0"/>
          <c:showBubbleSize val="0"/>
        </c:dLbls>
        <c:axId val="388711720"/>
        <c:axId val="388712112"/>
      </c:scatterChart>
      <c:valAx>
        <c:axId val="388711720"/>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388712112"/>
        <c:crosses val="autoZero"/>
        <c:crossBetween val="midCat"/>
      </c:valAx>
      <c:valAx>
        <c:axId val="38871211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871172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82.105329109237516</c:v>
                </c:pt>
                <c:pt idx="1">
                  <c:v>82.63065344978412</c:v>
                </c:pt>
                <c:pt idx="2">
                  <c:v>82.593087871504821</c:v>
                </c:pt>
                <c:pt idx="3">
                  <c:v>82.969026700848161</c:v>
                </c:pt>
                <c:pt idx="4" formatCode="0.0">
                  <c:v>77.337796121268653</c:v>
                </c:pt>
                <c:pt idx="5">
                  <c:v>77.957424857115072</c:v>
                </c:pt>
                <c:pt idx="6">
                  <c:v>78.616630268689605</c:v>
                </c:pt>
                <c:pt idx="7">
                  <c:v>78.910604464227973</c:v>
                </c:pt>
                <c:pt idx="8">
                  <c:v>79.796026278268371</c:v>
                </c:pt>
                <c:pt idx="9">
                  <c:v>80.092286620500019</c:v>
                </c:pt>
                <c:pt idx="10">
                  <c:v>79.574191474115253</c:v>
                </c:pt>
                <c:pt idx="11">
                  <c:v>80.129357153862159</c:v>
                </c:pt>
                <c:pt idx="12">
                  <c:v>80.166436035793012</c:v>
                </c:pt>
                <c:pt idx="13" formatCode="0.0">
                  <c:v>72.151441450216907</c:v>
                </c:pt>
                <c:pt idx="14">
                  <c:v>72.70689357987132</c:v>
                </c:pt>
                <c:pt idx="15" formatCode="0.0">
                  <c:v>68.132763590045528</c:v>
                </c:pt>
                <c:pt idx="16">
                  <c:v>70.812103395372347</c:v>
                </c:pt>
                <c:pt idx="17">
                  <c:v>72.428741221677583</c:v>
                </c:pt>
                <c:pt idx="18">
                  <c:v>72.950969027890096</c:v>
                </c:pt>
                <c:pt idx="19">
                  <c:v>74.677029788042887</c:v>
                </c:pt>
                <c:pt idx="20">
                  <c:v>74.464069348021283</c:v>
                </c:pt>
                <c:pt idx="21">
                  <c:v>74.57049495155114</c:v>
                </c:pt>
                <c:pt idx="22">
                  <c:v>73.405943420022709</c:v>
                </c:pt>
                <c:pt idx="23">
                  <c:v>75.068582821862435</c:v>
                </c:pt>
                <c:pt idx="24">
                  <c:v>72.637276061545066</c:v>
                </c:pt>
                <c:pt idx="25">
                  <c:v>72.082250785416363</c:v>
                </c:pt>
                <c:pt idx="26">
                  <c:v>71.016782940773894</c:v>
                </c:pt>
                <c:pt idx="27">
                  <c:v>70.914379920810347</c:v>
                </c:pt>
                <c:pt idx="28">
                  <c:v>69.830033439662628</c:v>
                </c:pt>
                <c:pt idx="29">
                  <c:v>71.256212873145884</c:v>
                </c:pt>
                <c:pt idx="30">
                  <c:v>69.964772973869913</c:v>
                </c:pt>
              </c:numCache>
            </c:numRef>
          </c:yVal>
          <c:smooth val="0"/>
        </c:ser>
        <c:dLbls>
          <c:showLegendKey val="0"/>
          <c:showVal val="0"/>
          <c:showCatName val="0"/>
          <c:showSerName val="0"/>
          <c:showPercent val="0"/>
          <c:showBubbleSize val="0"/>
        </c:dLbls>
        <c:axId val="388712896"/>
        <c:axId val="216371120"/>
      </c:scatterChart>
      <c:valAx>
        <c:axId val="388712896"/>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6371120"/>
        <c:crosses val="autoZero"/>
        <c:crossBetween val="midCat"/>
      </c:valAx>
      <c:valAx>
        <c:axId val="216371120"/>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38871289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274.2</c:v>
                </c:pt>
                <c:pt idx="1">
                  <c:v>272.22479999999996</c:v>
                </c:pt>
                <c:pt idx="2">
                  <c:v>270.25039999999996</c:v>
                </c:pt>
                <c:pt idx="3">
                  <c:v>268.28269999999998</c:v>
                </c:pt>
                <c:pt idx="4">
                  <c:v>266.30369999999994</c:v>
                </c:pt>
                <c:pt idx="5">
                  <c:v>264.51829999999995</c:v>
                </c:pt>
                <c:pt idx="6">
                  <c:v>250.59169999999995</c:v>
                </c:pt>
                <c:pt idx="7">
                  <c:v>248.56259999999997</c:v>
                </c:pt>
                <c:pt idx="8">
                  <c:v>246.53319999999997</c:v>
                </c:pt>
                <c:pt idx="9">
                  <c:v>244.50509999999997</c:v>
                </c:pt>
                <c:pt idx="10">
                  <c:v>242.47759999999994</c:v>
                </c:pt>
                <c:pt idx="11">
                  <c:v>240.45079999999996</c:v>
                </c:pt>
                <c:pt idx="12">
                  <c:v>238.4248</c:v>
                </c:pt>
                <c:pt idx="13">
                  <c:v>236.4248</c:v>
                </c:pt>
                <c:pt idx="14">
                  <c:v>189.01799999999992</c:v>
                </c:pt>
                <c:pt idx="15">
                  <c:v>187.30999999999995</c:v>
                </c:pt>
                <c:pt idx="16">
                  <c:v>185.04219999999998</c:v>
                </c:pt>
                <c:pt idx="17">
                  <c:v>182.76829999999995</c:v>
                </c:pt>
                <c:pt idx="18">
                  <c:v>180.48779999999994</c:v>
                </c:pt>
                <c:pt idx="19">
                  <c:v>178.20059999999995</c:v>
                </c:pt>
                <c:pt idx="20">
                  <c:v>175.90649999999994</c:v>
                </c:pt>
                <c:pt idx="21">
                  <c:v>173.60519999999997</c:v>
                </c:pt>
                <c:pt idx="22">
                  <c:v>171.29669999999999</c:v>
                </c:pt>
                <c:pt idx="23">
                  <c:v>168.98069999999996</c:v>
                </c:pt>
                <c:pt idx="24">
                  <c:v>166.65689999999995</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c:v>274.2</c:v>
                </c:pt>
                <c:pt idx="1">
                  <c:v>272.18</c:v>
                </c:pt>
                <c:pt idx="2">
                  <c:v>270.26</c:v>
                </c:pt>
                <c:pt idx="3">
                  <c:v>268.48</c:v>
                </c:pt>
                <c:pt idx="4">
                  <c:v>266.49</c:v>
                </c:pt>
                <c:pt idx="5">
                  <c:v>264.33</c:v>
                </c:pt>
                <c:pt idx="6">
                  <c:v>250.72</c:v>
                </c:pt>
                <c:pt idx="7">
                  <c:v>248.31</c:v>
                </c:pt>
                <c:pt idx="8">
                  <c:v>246.27</c:v>
                </c:pt>
                <c:pt idx="9">
                  <c:v>244.23</c:v>
                </c:pt>
                <c:pt idx="10">
                  <c:v>242.27</c:v>
                </c:pt>
                <c:pt idx="11">
                  <c:v>240.12</c:v>
                </c:pt>
                <c:pt idx="12">
                  <c:v>237.9</c:v>
                </c:pt>
                <c:pt idx="13">
                  <c:v>235.64</c:v>
                </c:pt>
                <c:pt idx="14">
                  <c:v>188.5</c:v>
                </c:pt>
                <c:pt idx="15">
                  <c:v>186.5</c:v>
                </c:pt>
                <c:pt idx="16">
                  <c:v>184.89</c:v>
                </c:pt>
                <c:pt idx="17">
                  <c:v>182.84</c:v>
                </c:pt>
                <c:pt idx="18">
                  <c:v>180.82</c:v>
                </c:pt>
                <c:pt idx="19">
                  <c:v>178.33</c:v>
                </c:pt>
                <c:pt idx="20">
                  <c:v>176.12</c:v>
                </c:pt>
                <c:pt idx="21">
                  <c:v>173.95</c:v>
                </c:pt>
                <c:pt idx="22">
                  <c:v>171.78</c:v>
                </c:pt>
                <c:pt idx="23">
                  <c:v>169.5</c:v>
                </c:pt>
                <c:pt idx="24">
                  <c:v>167.18</c:v>
                </c:pt>
              </c:numCache>
            </c:numRef>
          </c:yVal>
          <c:smooth val="0"/>
        </c:ser>
        <c:dLbls>
          <c:showLegendKey val="0"/>
          <c:showVal val="0"/>
          <c:showCatName val="0"/>
          <c:showSerName val="0"/>
          <c:showPercent val="0"/>
          <c:showBubbleSize val="0"/>
        </c:dLbls>
        <c:axId val="389017936"/>
        <c:axId val="217384856"/>
      </c:scatterChart>
      <c:valAx>
        <c:axId val="389017936"/>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17384856"/>
        <c:crosses val="autoZero"/>
        <c:crossBetween val="midCat"/>
      </c:valAx>
      <c:valAx>
        <c:axId val="217384856"/>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901793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1.557529109237521</c:v>
                </c:pt>
                <c:pt idx="1">
                  <c:v>1.6350534497841238</c:v>
                </c:pt>
                <c:pt idx="2">
                  <c:v>1.4522878715048222</c:v>
                </c:pt>
                <c:pt idx="3">
                  <c:v>1.6831267008481632</c:v>
                </c:pt>
                <c:pt idx="4">
                  <c:v>1.3377961212686529</c:v>
                </c:pt>
                <c:pt idx="5">
                  <c:v>1.4096248571150767</c:v>
                </c:pt>
                <c:pt idx="6">
                  <c:v>1.9236302686896067</c:v>
                </c:pt>
                <c:pt idx="7">
                  <c:v>2.0725044642279755</c:v>
                </c:pt>
                <c:pt idx="8">
                  <c:v>2.8127262782683715</c:v>
                </c:pt>
                <c:pt idx="9">
                  <c:v>2.9637866205000165</c:v>
                </c:pt>
                <c:pt idx="10">
                  <c:v>2.3004914741152476</c:v>
                </c:pt>
                <c:pt idx="11">
                  <c:v>2.9805571538621649</c:v>
                </c:pt>
                <c:pt idx="12">
                  <c:v>2.6024360357930192</c:v>
                </c:pt>
                <c:pt idx="13">
                  <c:v>0.15144145021690747</c:v>
                </c:pt>
                <c:pt idx="14">
                  <c:v>0.15909357987132466</c:v>
                </c:pt>
                <c:pt idx="15">
                  <c:v>-0.36723640995447226</c:v>
                </c:pt>
                <c:pt idx="16">
                  <c:v>1.7643033953723517</c:v>
                </c:pt>
                <c:pt idx="17">
                  <c:v>3.3906412216775834</c:v>
                </c:pt>
                <c:pt idx="18">
                  <c:v>3.9225690278900913</c:v>
                </c:pt>
                <c:pt idx="19">
                  <c:v>5.6582297880428882</c:v>
                </c:pt>
                <c:pt idx="20">
                  <c:v>5.4549693480212795</c:v>
                </c:pt>
                <c:pt idx="21">
                  <c:v>5.5710949515511459</c:v>
                </c:pt>
                <c:pt idx="22">
                  <c:v>4.4162434200227096</c:v>
                </c:pt>
                <c:pt idx="23">
                  <c:v>6.0884828218624421</c:v>
                </c:pt>
                <c:pt idx="24">
                  <c:v>3.666876061545068</c:v>
                </c:pt>
                <c:pt idx="25">
                  <c:v>3.1215507854163604</c:v>
                </c:pt>
                <c:pt idx="26">
                  <c:v>2.0657829407739001</c:v>
                </c:pt>
                <c:pt idx="27">
                  <c:v>1.9729799208103458</c:v>
                </c:pt>
                <c:pt idx="28">
                  <c:v>0.89833343966262191</c:v>
                </c:pt>
                <c:pt idx="29">
                  <c:v>2.3342128731458871</c:v>
                </c:pt>
                <c:pt idx="30">
                  <c:v>1.0524729738699108</c:v>
                </c:pt>
              </c:numCache>
            </c:numRef>
          </c:yVal>
          <c:smooth val="0"/>
        </c:ser>
        <c:dLbls>
          <c:showLegendKey val="0"/>
          <c:showVal val="0"/>
          <c:showCatName val="0"/>
          <c:showSerName val="0"/>
          <c:showPercent val="0"/>
          <c:showBubbleSize val="0"/>
        </c:dLbls>
        <c:axId val="216371904"/>
        <c:axId val="216372296"/>
      </c:scatterChart>
      <c:valAx>
        <c:axId val="21637190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16372296"/>
        <c:crosses val="autoZero"/>
        <c:crossBetween val="midCat"/>
      </c:valAx>
      <c:valAx>
        <c:axId val="216372296"/>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1637190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-4.4799999999952433E-2</c:v>
                </c:pt>
                <c:pt idx="1">
                  <c:v>5.4399999999986903E-2</c:v>
                </c:pt>
                <c:pt idx="2">
                  <c:v>0.18770000000000664</c:v>
                </c:pt>
                <c:pt idx="3">
                  <c:v>-1.0999999999967258E-2</c:v>
                </c:pt>
                <c:pt idx="4">
                  <c:v>-0.37460000000004356</c:v>
                </c:pt>
                <c:pt idx="5">
                  <c:v>0.31660000000002242</c:v>
                </c:pt>
                <c:pt idx="6">
                  <c:v>-0.38090000000002533</c:v>
                </c:pt>
                <c:pt idx="7">
                  <c:v>-1.0599999999982401E-2</c:v>
                </c:pt>
                <c:pt idx="8">
                  <c:v>-1.1900000000025557E-2</c:v>
                </c:pt>
                <c:pt idx="9">
                  <c:v>6.7500000000052296E-2</c:v>
                </c:pt>
                <c:pt idx="10">
                  <c:v>-0.12320000000002551</c:v>
                </c:pt>
                <c:pt idx="11">
                  <c:v>-0.19400000000004525</c:v>
                </c:pt>
                <c:pt idx="12">
                  <c:v>-0.26000000000001933</c:v>
                </c:pt>
                <c:pt idx="13">
                  <c:v>0.26680000000010295</c:v>
                </c:pt>
                <c:pt idx="14">
                  <c:v>-0.29200000000003001</c:v>
                </c:pt>
                <c:pt idx="15">
                  <c:v>0.65779999999995198</c:v>
                </c:pt>
                <c:pt idx="16">
                  <c:v>0.22390000000004306</c:v>
                </c:pt>
                <c:pt idx="17">
                  <c:v>0.2605000000000075</c:v>
                </c:pt>
                <c:pt idx="18">
                  <c:v>-0.20279999999999632</c:v>
                </c:pt>
                <c:pt idx="19">
                  <c:v>8.4100000000006503E-2</c:v>
                </c:pt>
                <c:pt idx="20">
                  <c:v>0.13129999999995334</c:v>
                </c:pt>
                <c:pt idx="21">
                  <c:v>0.13849999999999341</c:v>
                </c:pt>
                <c:pt idx="22">
                  <c:v>3.6000000000029786E-2</c:v>
                </c:pt>
                <c:pt idx="23">
                  <c:v>3.8000000000124601E-3</c:v>
                </c:pt>
              </c:numCache>
            </c:numRef>
          </c:yVal>
          <c:smooth val="0"/>
        </c:ser>
        <c:dLbls>
          <c:showLegendKey val="0"/>
          <c:showVal val="0"/>
          <c:showCatName val="0"/>
          <c:showSerName val="0"/>
          <c:showPercent val="0"/>
          <c:showBubbleSize val="0"/>
        </c:dLbls>
        <c:axId val="387850632"/>
        <c:axId val="387851024"/>
      </c:scatterChart>
      <c:valAx>
        <c:axId val="387850632"/>
        <c:scaling>
          <c:orientation val="minMax"/>
          <c:max val="25"/>
        </c:scaling>
        <c:delete val="0"/>
        <c:axPos val="b"/>
        <c:title>
          <c:tx>
            <c:rich>
              <a:bodyPr/>
              <a:lstStyle/>
              <a:p>
                <a:pPr>
                  <a:defRPr/>
                </a:pPr>
                <a:r>
                  <a:rPr lang="en-GB"/>
                  <a:t>turn</a:t>
                </a:r>
              </a:p>
            </c:rich>
          </c:tx>
          <c:overlay val="0"/>
        </c:title>
        <c:majorTickMark val="none"/>
        <c:minorTickMark val="none"/>
        <c:tickLblPos val="nextTo"/>
        <c:crossAx val="387851024"/>
        <c:crosses val="autoZero"/>
        <c:crossBetween val="midCat"/>
      </c:valAx>
      <c:valAx>
        <c:axId val="38785102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7850632"/>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82.788947217642203</c:v>
                </c:pt>
                <c:pt idx="1">
                  <c:v>84.351352160911233</c:v>
                </c:pt>
                <c:pt idx="2">
                  <c:v>84.169198460839922</c:v>
                </c:pt>
                <c:pt idx="3">
                  <c:v>83.914382649736964</c:v>
                </c:pt>
                <c:pt idx="4">
                  <c:v>82.571738419791444</c:v>
                </c:pt>
                <c:pt idx="5">
                  <c:v>77.260962066694333</c:v>
                </c:pt>
                <c:pt idx="6">
                  <c:v>78.386095236764461</c:v>
                </c:pt>
                <c:pt idx="7">
                  <c:v>77.506264177620835</c:v>
                </c:pt>
                <c:pt idx="8">
                  <c:v>77.190962467409676</c:v>
                </c:pt>
                <c:pt idx="9">
                  <c:v>77.121001734291212</c:v>
                </c:pt>
                <c:pt idx="10">
                  <c:v>76.249842931031239</c:v>
                </c:pt>
                <c:pt idx="11">
                  <c:v>75.316227823415986</c:v>
                </c:pt>
                <c:pt idx="12">
                  <c:v>74.698185480456857</c:v>
                </c:pt>
                <c:pt idx="13">
                  <c:v>71.598176503612549</c:v>
                </c:pt>
                <c:pt idx="14">
                  <c:v>72.196597718784162</c:v>
                </c:pt>
                <c:pt idx="15">
                  <c:v>72.731923161119823</c:v>
                </c:pt>
                <c:pt idx="16">
                  <c:v>72.396974018424885</c:v>
                </c:pt>
                <c:pt idx="17">
                  <c:v>72.530806018330793</c:v>
                </c:pt>
                <c:pt idx="18">
                  <c:v>71.267499313363572</c:v>
                </c:pt>
                <c:pt idx="19">
                  <c:v>70.806720477358155</c:v>
                </c:pt>
                <c:pt idx="20">
                  <c:v>69.957822640208576</c:v>
                </c:pt>
                <c:pt idx="21">
                  <c:v>69.795607001079205</c:v>
                </c:pt>
                <c:pt idx="22">
                  <c:v>68.510150332140611</c:v>
                </c:pt>
                <c:pt idx="23">
                  <c:v>68.097148495906993</c:v>
                </c:pt>
              </c:numCache>
            </c:numRef>
          </c:yVal>
          <c:smooth val="0"/>
        </c:ser>
        <c:dLbls>
          <c:showLegendKey val="0"/>
          <c:showVal val="0"/>
          <c:showCatName val="0"/>
          <c:showSerName val="0"/>
          <c:showPercent val="0"/>
          <c:showBubbleSize val="0"/>
        </c:dLbls>
        <c:axId val="387851808"/>
        <c:axId val="387852200"/>
      </c:scatterChart>
      <c:valAx>
        <c:axId val="387851808"/>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387852200"/>
        <c:crosses val="autoZero"/>
        <c:crossBetween val="midCat"/>
      </c:valAx>
      <c:valAx>
        <c:axId val="387852200"/>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38785180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1.241147217642208</c:v>
                </c:pt>
                <c:pt idx="1">
                  <c:v>2.6583521609112353</c:v>
                </c:pt>
                <c:pt idx="2">
                  <c:v>2.3310984608399252</c:v>
                </c:pt>
                <c:pt idx="3">
                  <c:v>1.9310826497369646</c:v>
                </c:pt>
                <c:pt idx="4">
                  <c:v>0.44323841979144163</c:v>
                </c:pt>
                <c:pt idx="5">
                  <c:v>1.2609620666943329</c:v>
                </c:pt>
                <c:pt idx="6">
                  <c:v>1.8382952367644663</c:v>
                </c:pt>
                <c:pt idx="7">
                  <c:v>0.87526417762083497</c:v>
                </c:pt>
                <c:pt idx="8">
                  <c:v>0.47666246740968177</c:v>
                </c:pt>
                <c:pt idx="9">
                  <c:v>0.32350173429121298</c:v>
                </c:pt>
                <c:pt idx="10">
                  <c:v>-0.63085706896876559</c:v>
                </c:pt>
                <c:pt idx="11">
                  <c:v>-1.647772176584013</c:v>
                </c:pt>
                <c:pt idx="12">
                  <c:v>-2.3490145195431467</c:v>
                </c:pt>
                <c:pt idx="13">
                  <c:v>0.59817650361254948</c:v>
                </c:pt>
                <c:pt idx="14">
                  <c:v>0.64879771878416648</c:v>
                </c:pt>
                <c:pt idx="15">
                  <c:v>1.6583231611198244</c:v>
                </c:pt>
                <c:pt idx="16">
                  <c:v>1.7975740184248821</c:v>
                </c:pt>
                <c:pt idx="17">
                  <c:v>2.4056060183307864</c:v>
                </c:pt>
                <c:pt idx="18">
                  <c:v>1.6165993133635794</c:v>
                </c:pt>
                <c:pt idx="19">
                  <c:v>1.6300204773581584</c:v>
                </c:pt>
                <c:pt idx="20">
                  <c:v>1.2553226402085755</c:v>
                </c:pt>
                <c:pt idx="21">
                  <c:v>1.5673070010792003</c:v>
                </c:pt>
                <c:pt idx="22">
                  <c:v>0.75605033214061734</c:v>
                </c:pt>
                <c:pt idx="23">
                  <c:v>0.81724849590699478</c:v>
                </c:pt>
                <c:pt idx="24">
                  <c:v>0</c:v>
                </c:pt>
              </c:numCache>
            </c:numRef>
          </c:yVal>
          <c:smooth val="0"/>
        </c:ser>
        <c:dLbls>
          <c:showLegendKey val="0"/>
          <c:showVal val="0"/>
          <c:showCatName val="0"/>
          <c:showSerName val="0"/>
          <c:showPercent val="0"/>
          <c:showBubbleSize val="0"/>
        </c:dLbls>
        <c:axId val="387852984"/>
        <c:axId val="387853376"/>
      </c:scatterChart>
      <c:valAx>
        <c:axId val="387852984"/>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387853376"/>
        <c:crosses val="autoZero"/>
        <c:crossBetween val="midCat"/>
      </c:valAx>
      <c:valAx>
        <c:axId val="387853376"/>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387852984"/>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1.5600000000000023</c:v>
                </c:pt>
                <c:pt idx="1">
                  <c:v>1.910000000000025</c:v>
                </c:pt>
                <c:pt idx="2">
                  <c:v>1.8799999999999955</c:v>
                </c:pt>
                <c:pt idx="3">
                  <c:v>1.9300000000000068</c:v>
                </c:pt>
                <c:pt idx="4">
                  <c:v>7.2799999999999727</c:v>
                </c:pt>
                <c:pt idx="5">
                  <c:v>2.25</c:v>
                </c:pt>
                <c:pt idx="6">
                  <c:v>9.1400000000000432</c:v>
                </c:pt>
                <c:pt idx="7">
                  <c:v>1.7299999999999613</c:v>
                </c:pt>
                <c:pt idx="8">
                  <c:v>1.6899999999999977</c:v>
                </c:pt>
                <c:pt idx="9">
                  <c:v>1.9399999999999977</c:v>
                </c:pt>
                <c:pt idx="10">
                  <c:v>2.0900000000000318</c:v>
                </c:pt>
                <c:pt idx="11">
                  <c:v>2.0199999999999818</c:v>
                </c:pt>
                <c:pt idx="12">
                  <c:v>2.4599999999999795</c:v>
                </c:pt>
                <c:pt idx="13">
                  <c:v>38.430000000000007</c:v>
                </c:pt>
                <c:pt idx="14">
                  <c:v>1.7700000000000387</c:v>
                </c:pt>
                <c:pt idx="15">
                  <c:v>1.9300000000000068</c:v>
                </c:pt>
                <c:pt idx="16">
                  <c:v>1.9399999999999977</c:v>
                </c:pt>
                <c:pt idx="17">
                  <c:v>2.1299999999999955</c:v>
                </c:pt>
                <c:pt idx="18">
                  <c:v>2.1800000000000068</c:v>
                </c:pt>
                <c:pt idx="19">
                  <c:v>2.17999999999995</c:v>
                </c:pt>
                <c:pt idx="20">
                  <c:v>2.0800000000000409</c:v>
                </c:pt>
                <c:pt idx="21">
                  <c:v>2.2799999999999727</c:v>
                </c:pt>
                <c:pt idx="22">
                  <c:v>2.1500000000000341</c:v>
                </c:pt>
                <c:pt idx="23">
                  <c:v>2.2399999999999523</c:v>
                </c:pt>
              </c:numCache>
            </c:numRef>
          </c:yVal>
          <c:smooth val="0"/>
        </c:ser>
        <c:dLbls>
          <c:showLegendKey val="0"/>
          <c:showVal val="0"/>
          <c:showCatName val="0"/>
          <c:showSerName val="0"/>
          <c:showPercent val="0"/>
          <c:showBubbleSize val="0"/>
        </c:dLbls>
        <c:axId val="387965720"/>
        <c:axId val="387966112"/>
      </c:scatterChart>
      <c:valAx>
        <c:axId val="387965720"/>
        <c:scaling>
          <c:orientation val="minMax"/>
          <c:max val="25"/>
        </c:scaling>
        <c:delete val="0"/>
        <c:axPos val="b"/>
        <c:title>
          <c:tx>
            <c:rich>
              <a:bodyPr/>
              <a:lstStyle/>
              <a:p>
                <a:pPr>
                  <a:defRPr/>
                </a:pPr>
                <a:r>
                  <a:rPr lang="en-GB"/>
                  <a:t>turn</a:t>
                </a:r>
              </a:p>
            </c:rich>
          </c:tx>
          <c:overlay val="0"/>
        </c:title>
        <c:majorTickMark val="none"/>
        <c:minorTickMark val="none"/>
        <c:tickLblPos val="nextTo"/>
        <c:crossAx val="387966112"/>
        <c:crosses val="autoZero"/>
        <c:crossBetween val="midCat"/>
      </c:valAx>
      <c:valAx>
        <c:axId val="38796611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7965720"/>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380.1</c:v>
                </c:pt>
                <c:pt idx="1">
                  <c:v>378.11940000000004</c:v>
                </c:pt>
                <c:pt idx="2">
                  <c:v>376.13960000000009</c:v>
                </c:pt>
                <c:pt idx="3">
                  <c:v>374.16060000000004</c:v>
                </c:pt>
                <c:pt idx="4">
                  <c:v>372.38070000000005</c:v>
                </c:pt>
                <c:pt idx="5">
                  <c:v>365.45540000000005</c:v>
                </c:pt>
                <c:pt idx="6">
                  <c:v>363.68950000000007</c:v>
                </c:pt>
                <c:pt idx="7">
                  <c:v>355.81560000000002</c:v>
                </c:pt>
                <c:pt idx="8">
                  <c:v>353.78600000000006</c:v>
                </c:pt>
                <c:pt idx="9">
                  <c:v>351.75710000000004</c:v>
                </c:pt>
                <c:pt idx="10">
                  <c:v>349.72900000000004</c:v>
                </c:pt>
                <c:pt idx="11">
                  <c:v>347.70150000000007</c:v>
                </c:pt>
                <c:pt idx="12">
                  <c:v>345.67470000000003</c:v>
                </c:pt>
                <c:pt idx="13">
                  <c:v>343.91960000000006</c:v>
                </c:pt>
                <c:pt idx="14">
                  <c:v>305.24190000000004</c:v>
                </c:pt>
                <c:pt idx="15">
                  <c:v>302.82910000000004</c:v>
                </c:pt>
                <c:pt idx="16">
                  <c:v>301.01610000000005</c:v>
                </c:pt>
                <c:pt idx="17">
                  <c:v>298.90310000000005</c:v>
                </c:pt>
                <c:pt idx="18">
                  <c:v>296.78990000000005</c:v>
                </c:pt>
                <c:pt idx="19">
                  <c:v>294.67660000000006</c:v>
                </c:pt>
                <c:pt idx="20">
                  <c:v>292.56310000000008</c:v>
                </c:pt>
                <c:pt idx="21">
                  <c:v>290.44960000000003</c:v>
                </c:pt>
                <c:pt idx="22">
                  <c:v>288.33590000000004</c:v>
                </c:pt>
                <c:pt idx="23">
                  <c:v>286.22210000000007</c:v>
                </c:pt>
                <c:pt idx="24">
                  <c:v>284.51490000000007</c:v>
                </c:pt>
              </c:numCache>
            </c:numRef>
          </c:yVal>
          <c:smooth val="0"/>
        </c:ser>
        <c:ser>
          <c:idx val="1"/>
          <c:order val="1"/>
          <c:tx>
            <c:v>réel</c:v>
          </c:tx>
          <c:spPr>
            <a:ln w="28575">
              <a:noFill/>
            </a:ln>
          </c:spPr>
          <c:yVal>
            <c:numRef>
              <c:f>IL!$S$14:$S$38</c:f>
              <c:numCache>
                <c:formatCode>General</c:formatCode>
                <c:ptCount val="25"/>
                <c:pt idx="0">
                  <c:v>380.1</c:v>
                </c:pt>
                <c:pt idx="1">
                  <c:v>378.54</c:v>
                </c:pt>
                <c:pt idx="2">
                  <c:v>376.63</c:v>
                </c:pt>
                <c:pt idx="3">
                  <c:v>374.75</c:v>
                </c:pt>
                <c:pt idx="4">
                  <c:v>372.82</c:v>
                </c:pt>
                <c:pt idx="5">
                  <c:v>365.54</c:v>
                </c:pt>
                <c:pt idx="6">
                  <c:v>363.29</c:v>
                </c:pt>
                <c:pt idx="7">
                  <c:v>354.15</c:v>
                </c:pt>
                <c:pt idx="8">
                  <c:v>352.42</c:v>
                </c:pt>
                <c:pt idx="9">
                  <c:v>350.73</c:v>
                </c:pt>
                <c:pt idx="10">
                  <c:v>348.79</c:v>
                </c:pt>
                <c:pt idx="11">
                  <c:v>346.7</c:v>
                </c:pt>
                <c:pt idx="12">
                  <c:v>344.68</c:v>
                </c:pt>
                <c:pt idx="13">
                  <c:v>342.22</c:v>
                </c:pt>
                <c:pt idx="14">
                  <c:v>303.79000000000002</c:v>
                </c:pt>
                <c:pt idx="15">
                  <c:v>302.02</c:v>
                </c:pt>
                <c:pt idx="16">
                  <c:v>300.08999999999997</c:v>
                </c:pt>
                <c:pt idx="17">
                  <c:v>298.14999999999998</c:v>
                </c:pt>
                <c:pt idx="18">
                  <c:v>296.02</c:v>
                </c:pt>
                <c:pt idx="19">
                  <c:v>293.83999999999997</c:v>
                </c:pt>
                <c:pt idx="20">
                  <c:v>291.66000000000003</c:v>
                </c:pt>
                <c:pt idx="21">
                  <c:v>289.58</c:v>
                </c:pt>
                <c:pt idx="22">
                  <c:v>287.3</c:v>
                </c:pt>
                <c:pt idx="23">
                  <c:v>285.14999999999998</c:v>
                </c:pt>
                <c:pt idx="24">
                  <c:v>282.91000000000003</c:v>
                </c:pt>
              </c:numCache>
            </c:numRef>
          </c:yVal>
          <c:smooth val="0"/>
        </c:ser>
        <c:dLbls>
          <c:showLegendKey val="0"/>
          <c:showVal val="0"/>
          <c:showCatName val="0"/>
          <c:showSerName val="0"/>
          <c:showPercent val="0"/>
          <c:showBubbleSize val="0"/>
        </c:dLbls>
        <c:axId val="387964936"/>
        <c:axId val="387966504"/>
      </c:scatterChart>
      <c:valAx>
        <c:axId val="387964936"/>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387966504"/>
        <c:crosses val="autoZero"/>
        <c:crossBetween val="midCat"/>
      </c:valAx>
      <c:valAx>
        <c:axId val="38796650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7964936"/>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0.42059999999997899</c:v>
                </c:pt>
                <c:pt idx="2">
                  <c:v>6.9799999999929696E-2</c:v>
                </c:pt>
                <c:pt idx="3">
                  <c:v>9.9000000000046384E-2</c:v>
                </c:pt>
                <c:pt idx="4">
                  <c:v>-0.150100000000009</c:v>
                </c:pt>
                <c:pt idx="5">
                  <c:v>-0.35469999999997981</c:v>
                </c:pt>
                <c:pt idx="6">
                  <c:v>-0.48410000000001219</c:v>
                </c:pt>
                <c:pt idx="7">
                  <c:v>-1.2660999999999945</c:v>
                </c:pt>
                <c:pt idx="8">
                  <c:v>0.29959999999999809</c:v>
                </c:pt>
                <c:pt idx="9">
                  <c:v>0.33890000000002374</c:v>
                </c:pt>
                <c:pt idx="10">
                  <c:v>8.8099999999997181E-2</c:v>
                </c:pt>
                <c:pt idx="11">
                  <c:v>-6.2500000000056843E-2</c:v>
                </c:pt>
                <c:pt idx="12">
                  <c:v>6.8000000000552063E-3</c:v>
                </c:pt>
                <c:pt idx="13">
                  <c:v>-0.70490000000000919</c:v>
                </c:pt>
                <c:pt idx="14">
                  <c:v>0.24770000000000891</c:v>
                </c:pt>
                <c:pt idx="15">
                  <c:v>0.64279999999996562</c:v>
                </c:pt>
                <c:pt idx="16">
                  <c:v>-0.11700000000001864</c:v>
                </c:pt>
                <c:pt idx="17">
                  <c:v>0.17300000000000182</c:v>
                </c:pt>
                <c:pt idx="18">
                  <c:v>-1.6799999999989268E-2</c:v>
                </c:pt>
                <c:pt idx="19">
                  <c:v>-6.6700000000025739E-2</c:v>
                </c:pt>
                <c:pt idx="20">
                  <c:v>-6.6499999999962256E-2</c:v>
                </c:pt>
                <c:pt idx="21">
                  <c:v>3.3500000000003638E-2</c:v>
                </c:pt>
                <c:pt idx="22">
                  <c:v>-0.16629999999997835</c:v>
                </c:pt>
                <c:pt idx="23">
                  <c:v>-3.6200000000064847E-2</c:v>
                </c:pt>
                <c:pt idx="24">
                  <c:v>-0.53279999999995198</c:v>
                </c:pt>
              </c:numCache>
            </c:numRef>
          </c:yVal>
          <c:smooth val="0"/>
        </c:ser>
        <c:dLbls>
          <c:showLegendKey val="0"/>
          <c:showVal val="0"/>
          <c:showCatName val="0"/>
          <c:showSerName val="0"/>
          <c:showPercent val="0"/>
          <c:showBubbleSize val="0"/>
        </c:dLbls>
        <c:axId val="387967288"/>
        <c:axId val="387967680"/>
      </c:scatterChart>
      <c:valAx>
        <c:axId val="387967288"/>
        <c:scaling>
          <c:orientation val="minMax"/>
          <c:max val="25"/>
        </c:scaling>
        <c:delete val="0"/>
        <c:axPos val="b"/>
        <c:title>
          <c:tx>
            <c:rich>
              <a:bodyPr/>
              <a:lstStyle/>
              <a:p>
                <a:pPr>
                  <a:defRPr/>
                </a:pPr>
                <a:r>
                  <a:rPr lang="en-GB"/>
                  <a:t>turn</a:t>
                </a:r>
              </a:p>
            </c:rich>
          </c:tx>
          <c:overlay val="0"/>
        </c:title>
        <c:majorTickMark val="none"/>
        <c:minorTickMark val="none"/>
        <c:tickLblPos val="nextTo"/>
        <c:crossAx val="387967680"/>
        <c:crosses val="autoZero"/>
        <c:crossBetween val="midCat"/>
      </c:valAx>
      <c:valAx>
        <c:axId val="387967680"/>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38796728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82.463214090949791</c:v>
                </c:pt>
                <c:pt idx="1">
                  <c:v>83.369174131015043</c:v>
                </c:pt>
                <c:pt idx="2">
                  <c:v>83.877999871673197</c:v>
                </c:pt>
                <c:pt idx="3">
                  <c:v>84.242045956795181</c:v>
                </c:pt>
                <c:pt idx="4" formatCode="General">
                  <c:v>79.983623367152077</c:v>
                </c:pt>
                <c:pt idx="5">
                  <c:v>79.094001394292633</c:v>
                </c:pt>
                <c:pt idx="6" formatCode="General">
                  <c:v>75.212973656210522</c:v>
                </c:pt>
                <c:pt idx="7">
                  <c:v>77.681765908454224</c:v>
                </c:pt>
                <c:pt idx="8">
                  <c:v>77.716894556363599</c:v>
                </c:pt>
                <c:pt idx="9">
                  <c:v>78.033471809969541</c:v>
                </c:pt>
                <c:pt idx="10">
                  <c:v>77.190962467409676</c:v>
                </c:pt>
                <c:pt idx="11">
                  <c:v>76.981197570215315</c:v>
                </c:pt>
                <c:pt idx="12">
                  <c:v>75.316227823415986</c:v>
                </c:pt>
                <c:pt idx="13" formatCode="General">
                  <c:v>71.598176503612549</c:v>
                </c:pt>
                <c:pt idx="14">
                  <c:v>71.996670480111618</c:v>
                </c:pt>
                <c:pt idx="15">
                  <c:v>72.396974018424885</c:v>
                </c:pt>
                <c:pt idx="16">
                  <c:v>72.832646899189811</c:v>
                </c:pt>
                <c:pt idx="17">
                  <c:v>71.664465385316831</c:v>
                </c:pt>
                <c:pt idx="18">
                  <c:v>71.333532065829431</c:v>
                </c:pt>
                <c:pt idx="19">
                  <c:v>70.872389833928381</c:v>
                </c:pt>
                <c:pt idx="20">
                  <c:v>70.283259664695052</c:v>
                </c:pt>
                <c:pt idx="21">
                  <c:v>69.407668667780214</c:v>
                </c:pt>
                <c:pt idx="22">
                  <c:v>68.542017646624544</c:v>
                </c:pt>
                <c:pt idx="23">
                  <c:v>68.255714901014741</c:v>
                </c:pt>
              </c:numCache>
            </c:numRef>
          </c:yVal>
          <c:smooth val="0"/>
        </c:ser>
        <c:dLbls>
          <c:showLegendKey val="0"/>
          <c:showVal val="0"/>
          <c:showCatName val="0"/>
          <c:showSerName val="0"/>
          <c:showPercent val="0"/>
          <c:showBubbleSize val="0"/>
        </c:dLbls>
        <c:axId val="388465048"/>
        <c:axId val="388465440"/>
      </c:scatterChart>
      <c:valAx>
        <c:axId val="388465048"/>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388465440"/>
        <c:crosses val="autoZero"/>
        <c:crossBetween val="midCat"/>
      </c:valAx>
      <c:valAx>
        <c:axId val="388465440"/>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388465048"/>
        <c:crosses val="autoZero"/>
        <c:crossBetween val="midCat"/>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36769" y="2192349"/>
          <a:ext cx="759344" cy="6473688"/>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891267" y="2463694"/>
          <a:ext cx="610253" cy="5704748"/>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546285</xdr:colOff>
      <xdr:row>29</xdr:row>
      <xdr:rowOff>188399</xdr:rowOff>
    </xdr:from>
    <xdr:to>
      <xdr:col>13</xdr:col>
      <xdr:colOff>559594</xdr:colOff>
      <xdr:row>52</xdr:row>
      <xdr:rowOff>14008</xdr:rowOff>
    </xdr:to>
    <xdr:cxnSp macro="">
      <xdr:nvCxnSpPr>
        <xdr:cNvPr id="5" name="Straight Connector 4"/>
        <xdr:cNvCxnSpPr/>
      </xdr:nvCxnSpPr>
      <xdr:spPr>
        <a:xfrm>
          <a:off x="10702316" y="6629680"/>
          <a:ext cx="13309" cy="4290453"/>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41919" y="3223793"/>
          <a:ext cx="598869" cy="5611214"/>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675054" y="2593463"/>
          <a:ext cx="705970" cy="6184945"/>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155</v>
      </c>
      <c r="F2" s="1"/>
      <c r="G2" s="1"/>
      <c r="H2" s="1"/>
    </row>
    <row r="3" spans="1:10" s="2" customFormat="1" ht="16.5" customHeight="1">
      <c r="C3" s="1"/>
      <c r="D3" s="4" t="s">
        <v>17</v>
      </c>
      <c r="E3" s="4" t="s">
        <v>18</v>
      </c>
      <c r="F3" s="1"/>
      <c r="G3" s="1"/>
      <c r="H3" s="1"/>
    </row>
    <row r="4" spans="1:10" s="2" customFormat="1" ht="15.75" customHeight="1">
      <c r="C4" s="1"/>
      <c r="D4" s="4" t="s">
        <v>19</v>
      </c>
      <c r="E4" s="4" t="s">
        <v>156</v>
      </c>
      <c r="F4" s="1"/>
      <c r="G4" s="1"/>
      <c r="H4" s="1"/>
    </row>
    <row r="5" spans="1:10" s="2" customFormat="1" ht="15.75" customHeight="1" thickBot="1">
      <c r="A5" s="1"/>
      <c r="B5" s="1"/>
      <c r="C5" s="1"/>
      <c r="D5" s="1"/>
      <c r="E5" s="1"/>
      <c r="F5" s="1"/>
      <c r="G5" s="1"/>
      <c r="H5" s="1"/>
    </row>
    <row r="6" spans="1:10" ht="15.75" thickBot="1">
      <c r="A6" s="252" t="s">
        <v>15</v>
      </c>
      <c r="B6" s="253"/>
      <c r="C6" s="253"/>
      <c r="D6" s="253"/>
      <c r="E6" s="253"/>
      <c r="F6" s="253"/>
      <c r="G6" s="253"/>
      <c r="H6" s="253"/>
      <c r="I6" s="253"/>
      <c r="J6" s="254"/>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55" t="s">
        <v>20</v>
      </c>
      <c r="B16" s="256"/>
      <c r="C16" s="256"/>
      <c r="D16" s="256"/>
      <c r="E16" s="256"/>
      <c r="F16" s="256"/>
      <c r="G16" s="256"/>
      <c r="H16" s="256"/>
      <c r="I16" s="256"/>
      <c r="J16" s="257"/>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opLeftCell="A40" zoomScale="70" zoomScaleNormal="70" workbookViewId="0">
      <selection activeCell="I75" sqref="I75"/>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74" t="s">
        <v>91</v>
      </c>
      <c r="B2" s="275"/>
      <c r="C2" s="280" t="s">
        <v>162</v>
      </c>
      <c r="D2" s="281"/>
      <c r="E2" s="281"/>
      <c r="F2" s="281"/>
      <c r="G2" s="281"/>
      <c r="H2" s="281"/>
      <c r="I2" s="282"/>
    </row>
    <row r="3" spans="1:28" s="2" customFormat="1" ht="20.100000000000001" customHeight="1" thickBot="1">
      <c r="A3" s="284" t="s">
        <v>95</v>
      </c>
      <c r="B3" s="285"/>
      <c r="C3" s="280" t="s">
        <v>163</v>
      </c>
      <c r="D3" s="281"/>
      <c r="E3" s="281"/>
      <c r="F3" s="281"/>
      <c r="G3" s="281"/>
      <c r="H3" s="281"/>
      <c r="I3" s="282"/>
    </row>
    <row r="4" spans="1:28" s="2" customFormat="1" ht="20.100000000000001" customHeight="1" thickBot="1">
      <c r="A4" s="284" t="s">
        <v>86</v>
      </c>
      <c r="B4" s="285"/>
      <c r="C4" s="271">
        <v>1111.68</v>
      </c>
      <c r="D4" s="272"/>
      <c r="E4" s="272"/>
      <c r="F4" s="272"/>
      <c r="G4" s="272"/>
      <c r="H4" s="272"/>
      <c r="I4" s="273"/>
    </row>
    <row r="5" spans="1:28" s="2" customFormat="1" ht="20.100000000000001" customHeight="1" thickBot="1">
      <c r="A5" s="276" t="s">
        <v>92</v>
      </c>
      <c r="B5" s="277"/>
      <c r="C5" s="280" t="s">
        <v>164</v>
      </c>
      <c r="D5" s="281"/>
      <c r="E5" s="281"/>
      <c r="F5" s="281"/>
      <c r="G5" s="281"/>
      <c r="H5" s="281"/>
      <c r="I5" s="282"/>
    </row>
    <row r="6" spans="1:28" s="2" customFormat="1" ht="20.100000000000001" customHeight="1" thickBot="1">
      <c r="A6" s="278" t="s">
        <v>93</v>
      </c>
      <c r="B6" s="279"/>
      <c r="C6" s="283">
        <v>42031</v>
      </c>
      <c r="D6" s="281"/>
      <c r="E6" s="281"/>
      <c r="F6" s="281"/>
      <c r="G6" s="281"/>
      <c r="H6" s="281"/>
      <c r="I6" s="282"/>
    </row>
    <row r="7" spans="1:28" s="2" customFormat="1" ht="20.100000000000001" customHeight="1">
      <c r="A7" s="128"/>
      <c r="B7" s="128"/>
      <c r="C7" s="129"/>
      <c r="D7" s="129"/>
      <c r="E7" s="129"/>
      <c r="F7" s="129"/>
      <c r="G7" s="129"/>
      <c r="H7" s="129"/>
      <c r="I7" s="129"/>
    </row>
    <row r="8" spans="1:28" s="2" customFormat="1">
      <c r="A8" s="46" t="s">
        <v>21</v>
      </c>
      <c r="B8" s="54"/>
      <c r="C8" s="146">
        <v>66</v>
      </c>
      <c r="D8" s="47" t="s">
        <v>22</v>
      </c>
      <c r="E8" s="47"/>
      <c r="F8" s="47"/>
      <c r="G8" s="47"/>
    </row>
    <row r="9" spans="1:28" s="2" customFormat="1">
      <c r="A9" s="46" t="s">
        <v>23</v>
      </c>
      <c r="B9" s="47"/>
      <c r="C9" s="47" t="s">
        <v>94</v>
      </c>
      <c r="D9" s="47"/>
      <c r="E9" s="47"/>
      <c r="F9" s="47"/>
      <c r="G9" s="47"/>
    </row>
    <row r="10" spans="1:28" ht="19.5" thickBot="1">
      <c r="A10" s="57"/>
      <c r="B10" s="57"/>
      <c r="C10" s="264" t="s">
        <v>46</v>
      </c>
      <c r="D10" s="264"/>
      <c r="E10" s="264"/>
      <c r="F10" s="264"/>
      <c r="G10" s="264"/>
      <c r="H10" s="264"/>
      <c r="I10" s="264"/>
      <c r="J10" s="264"/>
      <c r="K10" s="264"/>
      <c r="L10" s="264"/>
      <c r="M10" s="58"/>
      <c r="N10" s="58"/>
      <c r="O10" s="58"/>
      <c r="P10" s="58"/>
      <c r="Q10" s="59"/>
      <c r="R10" s="60" t="s">
        <v>45</v>
      </c>
      <c r="S10" s="61"/>
      <c r="T10" s="61"/>
      <c r="U10" s="61"/>
      <c r="V10" s="61"/>
      <c r="W10" s="61"/>
      <c r="X10" s="61"/>
      <c r="Y10" s="61"/>
      <c r="Z10" s="61"/>
      <c r="AA10" s="61"/>
      <c r="AB10" s="57"/>
    </row>
    <row r="11" spans="1:28" ht="15.75" customHeight="1" thickBot="1">
      <c r="A11" s="57"/>
      <c r="B11" s="57"/>
      <c r="C11" s="265" t="s">
        <v>84</v>
      </c>
      <c r="D11" s="266"/>
      <c r="E11" s="144"/>
      <c r="F11" s="147"/>
      <c r="G11" s="147"/>
      <c r="H11" s="101"/>
      <c r="I11" s="62"/>
      <c r="J11" s="57"/>
      <c r="K11" s="57"/>
      <c r="L11" s="57"/>
      <c r="M11" s="57"/>
      <c r="N11" s="57"/>
      <c r="O11" s="57"/>
      <c r="P11" s="57"/>
      <c r="Q11" s="59"/>
      <c r="R11" s="265" t="s">
        <v>85</v>
      </c>
      <c r="S11" s="268"/>
      <c r="T11" s="145"/>
      <c r="U11" s="161"/>
      <c r="V11" s="161"/>
      <c r="W11" s="59"/>
      <c r="X11" s="59"/>
      <c r="Y11" s="57"/>
      <c r="Z11" s="57"/>
      <c r="AA11" s="57"/>
      <c r="AB11" s="57"/>
    </row>
    <row r="12" spans="1:28" ht="27.75" customHeight="1" thickTop="1" thickBot="1">
      <c r="A12" s="57"/>
      <c r="B12" s="219" t="s">
        <v>151</v>
      </c>
      <c r="C12" s="267"/>
      <c r="D12" s="267"/>
      <c r="E12" s="165" t="s">
        <v>147</v>
      </c>
      <c r="F12" s="147">
        <v>15.57</v>
      </c>
      <c r="G12" s="147"/>
      <c r="H12" s="62"/>
      <c r="I12" s="62"/>
      <c r="J12" s="258" t="s">
        <v>47</v>
      </c>
      <c r="K12" s="259"/>
      <c r="L12" s="260"/>
      <c r="M12" s="59"/>
      <c r="N12" s="59"/>
      <c r="O12" s="59" t="s">
        <v>149</v>
      </c>
      <c r="P12" s="220" t="s">
        <v>150</v>
      </c>
      <c r="Q12" s="59"/>
      <c r="R12" s="269"/>
      <c r="S12" s="270"/>
      <c r="T12" s="165" t="s">
        <v>147</v>
      </c>
      <c r="U12" s="147">
        <v>15.57</v>
      </c>
      <c r="V12" s="147"/>
      <c r="W12" s="59"/>
      <c r="X12" s="59"/>
      <c r="Y12" s="258" t="s">
        <v>47</v>
      </c>
      <c r="Z12" s="259"/>
      <c r="AA12" s="260"/>
      <c r="AB12" s="57"/>
    </row>
    <row r="13" spans="1:28" s="2" customFormat="1" ht="27" customHeight="1" thickTop="1" thickBot="1">
      <c r="A13" s="57"/>
      <c r="B13" s="57"/>
      <c r="C13" s="166" t="s">
        <v>145</v>
      </c>
      <c r="D13" s="158" t="s">
        <v>141</v>
      </c>
      <c r="E13" s="159" t="s">
        <v>142</v>
      </c>
      <c r="F13" s="160" t="s">
        <v>143</v>
      </c>
      <c r="G13" s="160" t="s">
        <v>144</v>
      </c>
      <c r="H13" s="62"/>
      <c r="I13" s="62"/>
      <c r="J13" s="261"/>
      <c r="K13" s="262"/>
      <c r="L13" s="263"/>
      <c r="M13" s="59"/>
      <c r="N13" s="59"/>
      <c r="O13" s="59"/>
      <c r="P13" s="59"/>
      <c r="Q13" s="59"/>
      <c r="R13" s="166" t="s">
        <v>145</v>
      </c>
      <c r="S13" s="158" t="s">
        <v>141</v>
      </c>
      <c r="T13" s="159" t="s">
        <v>142</v>
      </c>
      <c r="U13" s="160" t="s">
        <v>143</v>
      </c>
      <c r="V13" s="160" t="s">
        <v>144</v>
      </c>
      <c r="W13" s="59"/>
      <c r="X13" s="59"/>
      <c r="Y13" s="261"/>
      <c r="Z13" s="262"/>
      <c r="AA13" s="263"/>
      <c r="AB13" s="57"/>
    </row>
    <row r="14" spans="1:28" ht="27" thickBot="1">
      <c r="A14" s="154" t="s">
        <v>48</v>
      </c>
      <c r="B14" s="153" t="s">
        <v>140</v>
      </c>
      <c r="C14" s="141">
        <f>D14</f>
        <v>274.2</v>
      </c>
      <c r="D14" s="68">
        <v>274.2</v>
      </c>
      <c r="E14" s="213">
        <v>276.3</v>
      </c>
      <c r="F14" s="201"/>
      <c r="G14" s="233">
        <v>81</v>
      </c>
      <c r="H14" s="107" t="s">
        <v>134</v>
      </c>
      <c r="I14" s="62"/>
      <c r="J14" s="171" t="s">
        <v>49</v>
      </c>
      <c r="K14" s="172" t="s">
        <v>50</v>
      </c>
      <c r="L14" s="175" t="s">
        <v>51</v>
      </c>
      <c r="M14" s="177" t="s">
        <v>146</v>
      </c>
      <c r="N14" s="59"/>
      <c r="O14" s="59"/>
      <c r="P14" s="154" t="s">
        <v>48</v>
      </c>
      <c r="Q14" s="153" t="s">
        <v>140</v>
      </c>
      <c r="R14" s="141">
        <f>S14</f>
        <v>380.1</v>
      </c>
      <c r="S14" s="68">
        <v>380.1</v>
      </c>
      <c r="T14" s="164">
        <v>382.65</v>
      </c>
      <c r="U14" s="182"/>
      <c r="V14" s="163">
        <v>80</v>
      </c>
      <c r="W14" s="107" t="s">
        <v>88</v>
      </c>
      <c r="X14" s="59"/>
      <c r="Y14" s="171" t="s">
        <v>49</v>
      </c>
      <c r="Z14" s="172" t="s">
        <v>52</v>
      </c>
      <c r="AA14" s="175" t="s">
        <v>51</v>
      </c>
      <c r="AB14" s="177" t="s">
        <v>146</v>
      </c>
    </row>
    <row r="15" spans="1:28">
      <c r="A15" s="112">
        <v>25</v>
      </c>
      <c r="B15" s="112" t="s">
        <v>152</v>
      </c>
      <c r="C15" s="71">
        <f>(roxiedataIL_V5!$F$6+IL!$D$14)-roxiedataIL_V5!F7</f>
        <v>272.22479999999996</v>
      </c>
      <c r="D15" s="112">
        <v>272.18</v>
      </c>
      <c r="E15" s="148">
        <v>274.14999999999998</v>
      </c>
      <c r="F15" s="202">
        <f t="shared" ref="F15:F26" si="0">ATAN($F$12/(E15-D15))*180/PI()</f>
        <v>82.788947217642203</v>
      </c>
      <c r="G15" s="205">
        <v>81.547799999999995</v>
      </c>
      <c r="H15" s="104" t="s">
        <v>53</v>
      </c>
      <c r="I15" s="62"/>
      <c r="J15" s="69">
        <f>C14-C15</f>
        <v>1.9752000000000294</v>
      </c>
      <c r="K15" s="170">
        <f>IF(OR(ISBLANK(D15),0),"",D14-D15)</f>
        <v>2.0199999999999818</v>
      </c>
      <c r="L15" s="122">
        <f>IF(OR(ISBLANK(D15),0),"",J15-K15)</f>
        <v>-4.4799999999952433E-2</v>
      </c>
      <c r="M15" s="211">
        <f t="shared" ref="M15:M26" si="1">F15-G15</f>
        <v>1.241147217642208</v>
      </c>
      <c r="N15" s="59"/>
      <c r="O15" s="59"/>
      <c r="P15" s="185">
        <v>25</v>
      </c>
      <c r="Q15" s="214">
        <v>4.5</v>
      </c>
      <c r="R15" s="72">
        <f>(roxiedataIL_V5!$N$6+IL!$S$14)-roxiedataIL_V5!N7</f>
        <v>378.11940000000004</v>
      </c>
      <c r="S15" s="73">
        <v>378.54</v>
      </c>
      <c r="T15" s="148">
        <v>380.6</v>
      </c>
      <c r="U15" s="202">
        <f t="shared" ref="U15:U26" si="2">ATAN($U$12/(T15-S15))*180/PI()</f>
        <v>82.463214090949791</v>
      </c>
      <c r="V15" s="207">
        <v>80.547799999999995</v>
      </c>
      <c r="W15" s="104" t="s">
        <v>53</v>
      </c>
      <c r="X15" s="59"/>
      <c r="Y15" s="69">
        <f t="shared" ref="Y15:Y38" si="3">R14-R15</f>
        <v>1.9805999999999813</v>
      </c>
      <c r="Z15" s="170">
        <f>IF(OR(ISBLANK(S15),0),"",S14-S15)</f>
        <v>1.5600000000000023</v>
      </c>
      <c r="AA15" s="122">
        <f>IF(OR(ISBLANK(S15),0),"",Y15-Z15)</f>
        <v>0.42059999999997899</v>
      </c>
      <c r="AB15" s="211">
        <f t="shared" ref="AB15:AB26" si="4">U15-V15</f>
        <v>1.9154140909497954</v>
      </c>
    </row>
    <row r="16" spans="1:28">
      <c r="A16" s="70">
        <f t="shared" ref="A16:A39" si="5">A15</f>
        <v>25</v>
      </c>
      <c r="B16" s="70" t="s">
        <v>152</v>
      </c>
      <c r="C16" s="71">
        <f>(roxiedataIL_V5!$F$6+IL!$D$14)-roxiedataIL_V5!F8</f>
        <v>270.25039999999996</v>
      </c>
      <c r="D16" s="112">
        <v>270.26</v>
      </c>
      <c r="E16" s="148">
        <v>271.8</v>
      </c>
      <c r="F16" s="202">
        <f t="shared" si="0"/>
        <v>84.351352160911233</v>
      </c>
      <c r="G16" s="205">
        <v>81.692999999999998</v>
      </c>
      <c r="H16" s="105" t="s">
        <v>54</v>
      </c>
      <c r="I16" s="62"/>
      <c r="J16" s="69">
        <f t="shared" ref="J16:J37" si="6">C15-C16</f>
        <v>1.9744000000000028</v>
      </c>
      <c r="K16" s="170">
        <f t="shared" ref="K16:K38" si="7">IF(OR(ISBLANK(D16),0),"",D15-D16)</f>
        <v>1.9200000000000159</v>
      </c>
      <c r="L16" s="122">
        <f t="shared" ref="L16:L38" si="8">IF(OR(ISBLANK(D16),0),"",J16-K16)</f>
        <v>5.4399999999986903E-2</v>
      </c>
      <c r="M16" s="211">
        <f t="shared" si="1"/>
        <v>2.6583521609112353</v>
      </c>
      <c r="N16" s="59"/>
      <c r="O16" s="59"/>
      <c r="P16" s="70">
        <f t="shared" ref="P16:P39" si="9">P15</f>
        <v>25</v>
      </c>
      <c r="Q16" s="215"/>
      <c r="R16" s="72">
        <f>(roxiedataIL_V5!$N$6+IL!$S$14)-roxiedataIL_V5!N8</f>
        <v>376.13960000000009</v>
      </c>
      <c r="S16" s="73">
        <v>376.63</v>
      </c>
      <c r="T16" s="73">
        <v>378.44</v>
      </c>
      <c r="U16" s="202">
        <f t="shared" si="2"/>
        <v>83.369174131015043</v>
      </c>
      <c r="V16" s="207">
        <v>80.692999999999998</v>
      </c>
      <c r="W16" s="105" t="s">
        <v>54</v>
      </c>
      <c r="X16" s="59"/>
      <c r="Y16" s="69">
        <f t="shared" si="3"/>
        <v>1.9797999999999547</v>
      </c>
      <c r="Z16" s="170">
        <f t="shared" ref="Z16:Z38" si="10">IF(OR(ISBLANK(S16),0),"",S15-S16)</f>
        <v>1.910000000000025</v>
      </c>
      <c r="AA16" s="122">
        <f t="shared" ref="AA16:AA38" si="11">IF(OR(ISBLANK(S16),0),"",Y16-Z16)</f>
        <v>6.9799999999929696E-2</v>
      </c>
      <c r="AB16" s="211">
        <f t="shared" si="4"/>
        <v>2.6761741310150455</v>
      </c>
    </row>
    <row r="17" spans="1:28">
      <c r="A17" s="70">
        <f t="shared" si="5"/>
        <v>25</v>
      </c>
      <c r="B17" s="70" t="s">
        <v>152</v>
      </c>
      <c r="C17" s="71">
        <f>(roxiedataIL_V5!$F$6+IL!$D$14)-roxiedataIL_V5!F9</f>
        <v>268.28269999999998</v>
      </c>
      <c r="D17" s="112">
        <v>268.48</v>
      </c>
      <c r="E17" s="148">
        <v>270.07</v>
      </c>
      <c r="F17" s="202">
        <f t="shared" si="0"/>
        <v>84.169198460839922</v>
      </c>
      <c r="G17" s="205">
        <v>81.838099999999997</v>
      </c>
      <c r="H17" s="106" t="s">
        <v>55</v>
      </c>
      <c r="I17" s="62"/>
      <c r="J17" s="69">
        <f t="shared" si="6"/>
        <v>1.9676999999999794</v>
      </c>
      <c r="K17" s="170">
        <f t="shared" si="7"/>
        <v>1.7799999999999727</v>
      </c>
      <c r="L17" s="122">
        <f t="shared" si="8"/>
        <v>0.18770000000000664</v>
      </c>
      <c r="M17" s="211">
        <f t="shared" si="1"/>
        <v>2.3310984608399252</v>
      </c>
      <c r="N17" s="59"/>
      <c r="O17" s="59"/>
      <c r="P17" s="70">
        <f t="shared" si="9"/>
        <v>25</v>
      </c>
      <c r="Q17" s="215">
        <v>8.5</v>
      </c>
      <c r="R17" s="72">
        <f>(roxiedataIL_V5!$N$6+IL!$S$14)-roxiedataIL_V5!N9</f>
        <v>374.16060000000004</v>
      </c>
      <c r="S17" s="73">
        <v>374.75</v>
      </c>
      <c r="T17" s="73">
        <v>376.42</v>
      </c>
      <c r="U17" s="202">
        <f t="shared" si="2"/>
        <v>83.877999871673197</v>
      </c>
      <c r="V17" s="207">
        <v>80.838099999999997</v>
      </c>
      <c r="W17" s="106" t="s">
        <v>55</v>
      </c>
      <c r="X17" s="59"/>
      <c r="Y17" s="69">
        <f t="shared" si="3"/>
        <v>1.9790000000000418</v>
      </c>
      <c r="Z17" s="170">
        <f t="shared" si="10"/>
        <v>1.8799999999999955</v>
      </c>
      <c r="AA17" s="122">
        <f t="shared" si="11"/>
        <v>9.9000000000046384E-2</v>
      </c>
      <c r="AB17" s="211">
        <f t="shared" si="4"/>
        <v>3.0398998716731995</v>
      </c>
    </row>
    <row r="18" spans="1:28" ht="15.75" thickBot="1">
      <c r="A18" s="70">
        <f t="shared" si="5"/>
        <v>25</v>
      </c>
      <c r="B18" s="70" t="s">
        <v>152</v>
      </c>
      <c r="C18" s="71">
        <f>(roxiedataIL_V5!$F$6+IL!$D$14)-roxiedataIL_V5!F10</f>
        <v>266.30369999999994</v>
      </c>
      <c r="D18" s="112">
        <v>266.49</v>
      </c>
      <c r="E18" s="148">
        <v>268.14999999999998</v>
      </c>
      <c r="F18" s="202">
        <f t="shared" si="0"/>
        <v>83.914382649736964</v>
      </c>
      <c r="G18" s="205">
        <v>81.9833</v>
      </c>
      <c r="H18" s="106" t="s">
        <v>56</v>
      </c>
      <c r="I18" s="62"/>
      <c r="J18" s="69">
        <f t="shared" si="6"/>
        <v>1.9790000000000418</v>
      </c>
      <c r="K18" s="170">
        <f t="shared" si="7"/>
        <v>1.9900000000000091</v>
      </c>
      <c r="L18" s="122">
        <f t="shared" si="8"/>
        <v>-1.0999999999967258E-2</v>
      </c>
      <c r="M18" s="211">
        <f t="shared" si="1"/>
        <v>1.9310826497369646</v>
      </c>
      <c r="N18" s="59"/>
      <c r="O18" s="59"/>
      <c r="P18" s="70">
        <f t="shared" si="9"/>
        <v>25</v>
      </c>
      <c r="Q18" s="215">
        <v>10</v>
      </c>
      <c r="R18" s="72">
        <f>(roxiedataIL_V5!$N$6+IL!$S$14)-roxiedataIL_V5!N10</f>
        <v>372.38070000000005</v>
      </c>
      <c r="S18" s="169">
        <v>372.82</v>
      </c>
      <c r="T18" s="169">
        <v>374.39</v>
      </c>
      <c r="U18" s="203">
        <f t="shared" si="2"/>
        <v>84.242045956795181</v>
      </c>
      <c r="V18" s="205">
        <v>80.9833</v>
      </c>
      <c r="W18" s="183" t="s">
        <v>56</v>
      </c>
      <c r="X18" s="59"/>
      <c r="Y18" s="69">
        <f t="shared" si="3"/>
        <v>1.7798999999999978</v>
      </c>
      <c r="Z18" s="170">
        <f t="shared" si="10"/>
        <v>1.9300000000000068</v>
      </c>
      <c r="AA18" s="122">
        <f t="shared" si="11"/>
        <v>-0.150100000000009</v>
      </c>
      <c r="AB18" s="211">
        <f t="shared" si="4"/>
        <v>3.2587459567951811</v>
      </c>
    </row>
    <row r="19" spans="1:28" ht="15.75" thickBot="1">
      <c r="A19" s="70">
        <f t="shared" si="5"/>
        <v>25</v>
      </c>
      <c r="B19" s="70" t="s">
        <v>152</v>
      </c>
      <c r="C19" s="71">
        <f>(roxiedataIL_V5!$F$6+IL!$D$14)-roxiedataIL_V5!F11</f>
        <v>264.51829999999995</v>
      </c>
      <c r="D19" s="216">
        <v>264.33</v>
      </c>
      <c r="E19" s="162">
        <v>266.36</v>
      </c>
      <c r="F19" s="203">
        <f t="shared" si="0"/>
        <v>82.571738419791444</v>
      </c>
      <c r="G19" s="205">
        <v>82.128500000000003</v>
      </c>
      <c r="H19" s="183" t="s">
        <v>57</v>
      </c>
      <c r="I19" s="62"/>
      <c r="J19" s="69">
        <f t="shared" si="6"/>
        <v>1.7853999999999814</v>
      </c>
      <c r="K19" s="170">
        <f t="shared" si="7"/>
        <v>2.160000000000025</v>
      </c>
      <c r="L19" s="122">
        <f t="shared" si="8"/>
        <v>-0.37460000000004356</v>
      </c>
      <c r="M19" s="211">
        <f t="shared" si="1"/>
        <v>0.44323841979144163</v>
      </c>
      <c r="N19" s="59"/>
      <c r="O19" s="59"/>
      <c r="P19" s="70">
        <f t="shared" si="9"/>
        <v>25</v>
      </c>
      <c r="Q19" s="217" t="s">
        <v>152</v>
      </c>
      <c r="R19" s="237">
        <f>(roxiedataIL_V5!$N$6+IL!$S$14)-roxiedataIL_V5!N11</f>
        <v>365.45540000000005</v>
      </c>
      <c r="S19" s="236">
        <v>365.54</v>
      </c>
      <c r="T19" s="136">
        <v>368.29</v>
      </c>
      <c r="U19" s="136">
        <f t="shared" si="2"/>
        <v>79.983623367152077</v>
      </c>
      <c r="V19" s="136">
        <v>78</v>
      </c>
      <c r="W19" s="137" t="s">
        <v>130</v>
      </c>
      <c r="X19" s="59"/>
      <c r="Y19" s="109">
        <f t="shared" si="3"/>
        <v>6.9252999999999929</v>
      </c>
      <c r="Z19" s="110">
        <f t="shared" si="10"/>
        <v>7.2799999999999727</v>
      </c>
      <c r="AA19" s="123">
        <f t="shared" si="11"/>
        <v>-0.35469999999997981</v>
      </c>
      <c r="AB19" s="211">
        <f t="shared" si="4"/>
        <v>1.9836233671520773</v>
      </c>
    </row>
    <row r="20" spans="1:28" ht="15.75" thickBot="1">
      <c r="A20" s="70">
        <f t="shared" si="5"/>
        <v>25</v>
      </c>
      <c r="B20" s="70" t="s">
        <v>152</v>
      </c>
      <c r="C20" s="71">
        <f>(roxiedataIL_V5!$F$6+IL!$D$14)-roxiedataIL_V5!F12</f>
        <v>250.59169999999995</v>
      </c>
      <c r="D20" s="236">
        <v>250.72</v>
      </c>
      <c r="E20" s="136">
        <v>254.24</v>
      </c>
      <c r="F20" s="233">
        <f t="shared" si="0"/>
        <v>77.260962066694333</v>
      </c>
      <c r="G20" s="233">
        <v>76</v>
      </c>
      <c r="H20" s="107" t="s">
        <v>135</v>
      </c>
      <c r="I20" s="62"/>
      <c r="J20" s="109">
        <f t="shared" si="6"/>
        <v>13.926600000000008</v>
      </c>
      <c r="K20" s="110">
        <f t="shared" si="7"/>
        <v>13.609999999999985</v>
      </c>
      <c r="L20" s="123">
        <f t="shared" si="8"/>
        <v>0.31660000000002242</v>
      </c>
      <c r="M20" s="211">
        <f t="shared" si="1"/>
        <v>1.2609620666943329</v>
      </c>
      <c r="N20" s="59"/>
      <c r="O20" s="59"/>
      <c r="P20" s="70">
        <f t="shared" si="9"/>
        <v>25</v>
      </c>
      <c r="Q20" s="215" t="s">
        <v>152</v>
      </c>
      <c r="R20" s="72">
        <f>(roxiedataIL_V5!$N$6+IL!$S$14)-roxiedataIL_V5!N12</f>
        <v>363.68950000000007</v>
      </c>
      <c r="S20" s="148">
        <v>363.29</v>
      </c>
      <c r="T20" s="148">
        <v>366.29</v>
      </c>
      <c r="U20" s="202">
        <f t="shared" si="2"/>
        <v>79.094001394292633</v>
      </c>
      <c r="V20" s="207">
        <v>78.547799999999995</v>
      </c>
      <c r="W20" s="234" t="s">
        <v>57</v>
      </c>
      <c r="X20" s="59"/>
      <c r="Y20" s="69">
        <f t="shared" si="3"/>
        <v>1.7658999999999878</v>
      </c>
      <c r="Z20" s="170">
        <f t="shared" si="10"/>
        <v>2.25</v>
      </c>
      <c r="AA20" s="122">
        <f t="shared" si="11"/>
        <v>-0.48410000000001219</v>
      </c>
      <c r="AB20" s="211">
        <f t="shared" si="4"/>
        <v>0.54620139429263759</v>
      </c>
    </row>
    <row r="21" spans="1:28" ht="15.75" thickBot="1">
      <c r="A21" s="70">
        <f t="shared" si="5"/>
        <v>25</v>
      </c>
      <c r="B21" s="70" t="s">
        <v>152</v>
      </c>
      <c r="C21" s="71">
        <f>(roxiedataIL_V5!$F$6+IL!$D$14)-roxiedataIL_V5!F13</f>
        <v>248.56259999999997</v>
      </c>
      <c r="D21" s="112">
        <v>248.31</v>
      </c>
      <c r="E21" s="148">
        <v>251.51</v>
      </c>
      <c r="F21" s="202">
        <f t="shared" si="0"/>
        <v>78.386095236764461</v>
      </c>
      <c r="G21" s="205">
        <v>76.547799999999995</v>
      </c>
      <c r="H21" s="234" t="s">
        <v>58</v>
      </c>
      <c r="I21" s="62"/>
      <c r="J21" s="69">
        <f t="shared" si="6"/>
        <v>2.0290999999999713</v>
      </c>
      <c r="K21" s="170">
        <f t="shared" si="7"/>
        <v>2.4099999999999966</v>
      </c>
      <c r="L21" s="122">
        <f t="shared" si="8"/>
        <v>-0.38090000000002533</v>
      </c>
      <c r="M21" s="211">
        <f t="shared" si="1"/>
        <v>1.8382952367644663</v>
      </c>
      <c r="N21" s="59"/>
      <c r="O21" s="59"/>
      <c r="P21" s="70">
        <f t="shared" si="9"/>
        <v>25</v>
      </c>
      <c r="Q21" s="217" t="s">
        <v>152</v>
      </c>
      <c r="R21" s="218">
        <f>(roxiedataIL_V5!$N$6+IL!$S$14)-roxiedataIL_V5!N13</f>
        <v>355.81560000000002</v>
      </c>
      <c r="S21" s="236">
        <v>354.15</v>
      </c>
      <c r="T21" s="136">
        <v>358.26</v>
      </c>
      <c r="U21" s="136">
        <f t="shared" si="2"/>
        <v>75.212973656210522</v>
      </c>
      <c r="V21" s="136">
        <v>76</v>
      </c>
      <c r="W21" s="137" t="s">
        <v>138</v>
      </c>
      <c r="X21" s="59"/>
      <c r="Y21" s="109">
        <f t="shared" si="3"/>
        <v>7.8739000000000487</v>
      </c>
      <c r="Z21" s="110">
        <f t="shared" si="10"/>
        <v>9.1400000000000432</v>
      </c>
      <c r="AA21" s="123">
        <f t="shared" si="11"/>
        <v>-1.2660999999999945</v>
      </c>
      <c r="AB21" s="211">
        <f t="shared" si="4"/>
        <v>-0.78702634378947778</v>
      </c>
    </row>
    <row r="22" spans="1:28">
      <c r="A22" s="70">
        <f t="shared" si="5"/>
        <v>25</v>
      </c>
      <c r="B22" s="70" t="s">
        <v>152</v>
      </c>
      <c r="C22" s="71">
        <f>(roxiedataIL_V5!$F$6+IL!$D$14)-roxiedataIL_V5!F14</f>
        <v>246.53319999999997</v>
      </c>
      <c r="D22" s="70">
        <v>246.27</v>
      </c>
      <c r="E22" s="73">
        <v>249.72</v>
      </c>
      <c r="F22" s="202">
        <f t="shared" si="0"/>
        <v>77.506264177620835</v>
      </c>
      <c r="G22" s="205">
        <v>76.631</v>
      </c>
      <c r="H22" s="106" t="s">
        <v>59</v>
      </c>
      <c r="I22" s="62"/>
      <c r="J22" s="69">
        <f t="shared" si="6"/>
        <v>2.0294000000000096</v>
      </c>
      <c r="K22" s="170">
        <f t="shared" si="7"/>
        <v>2.039999999999992</v>
      </c>
      <c r="L22" s="122">
        <f t="shared" si="8"/>
        <v>-1.0599999999982401E-2</v>
      </c>
      <c r="M22" s="211">
        <f t="shared" si="1"/>
        <v>0.87526417762083497</v>
      </c>
      <c r="N22" s="59"/>
      <c r="O22" s="59"/>
      <c r="P22" s="70">
        <f t="shared" si="9"/>
        <v>25</v>
      </c>
      <c r="Q22" s="215" t="s">
        <v>152</v>
      </c>
      <c r="R22" s="72">
        <f>(roxiedataIL_V5!$N$6+IL!$S$14)-roxiedataIL_V5!N14</f>
        <v>353.78600000000006</v>
      </c>
      <c r="S22" s="73">
        <v>352.42</v>
      </c>
      <c r="T22" s="162">
        <v>355.82</v>
      </c>
      <c r="U22" s="202">
        <f t="shared" si="2"/>
        <v>77.681765908454224</v>
      </c>
      <c r="V22" s="207">
        <v>76.547799999999995</v>
      </c>
      <c r="W22" s="119" t="s">
        <v>58</v>
      </c>
      <c r="X22" s="59"/>
      <c r="Y22" s="69">
        <f t="shared" si="3"/>
        <v>2.0295999999999594</v>
      </c>
      <c r="Z22" s="170">
        <f>IF(OR(ISBLANK(S22),0),"",S21-S22)</f>
        <v>1.7299999999999613</v>
      </c>
      <c r="AA22" s="122">
        <f t="shared" si="11"/>
        <v>0.29959999999999809</v>
      </c>
      <c r="AB22" s="211">
        <f t="shared" si="4"/>
        <v>1.1339659084542291</v>
      </c>
    </row>
    <row r="23" spans="1:28">
      <c r="A23" s="70">
        <f t="shared" si="5"/>
        <v>25</v>
      </c>
      <c r="B23" s="70" t="s">
        <v>152</v>
      </c>
      <c r="C23" s="71">
        <f>(roxiedataIL_V5!$F$6+IL!$D$14)-roxiedataIL_V5!F15</f>
        <v>244.50509999999997</v>
      </c>
      <c r="D23" s="70">
        <v>244.23</v>
      </c>
      <c r="E23" s="73">
        <v>247.77</v>
      </c>
      <c r="F23" s="202">
        <f t="shared" si="0"/>
        <v>77.190962467409676</v>
      </c>
      <c r="G23" s="205">
        <v>76.714299999999994</v>
      </c>
      <c r="H23" s="106" t="s">
        <v>60</v>
      </c>
      <c r="I23" s="62"/>
      <c r="J23" s="69">
        <f t="shared" si="6"/>
        <v>2.0280999999999949</v>
      </c>
      <c r="K23" s="170">
        <f t="shared" si="7"/>
        <v>2.0400000000000205</v>
      </c>
      <c r="L23" s="122">
        <f t="shared" si="8"/>
        <v>-1.1900000000025557E-2</v>
      </c>
      <c r="M23" s="211">
        <f t="shared" si="1"/>
        <v>0.47666246740968177</v>
      </c>
      <c r="N23" s="59"/>
      <c r="O23" s="59"/>
      <c r="P23" s="70">
        <f t="shared" si="9"/>
        <v>25</v>
      </c>
      <c r="Q23" s="215" t="s">
        <v>152</v>
      </c>
      <c r="R23" s="72">
        <f>(roxiedataIL_V5!$N$6+IL!$S$14)-roxiedataIL_V5!N15</f>
        <v>351.75710000000004</v>
      </c>
      <c r="S23" s="73">
        <v>350.73</v>
      </c>
      <c r="T23" s="73">
        <v>354.12</v>
      </c>
      <c r="U23" s="202">
        <f t="shared" si="2"/>
        <v>77.716894556363599</v>
      </c>
      <c r="V23" s="207">
        <v>76.631</v>
      </c>
      <c r="W23" s="106" t="s">
        <v>59</v>
      </c>
      <c r="X23" s="59"/>
      <c r="Y23" s="69">
        <f t="shared" si="3"/>
        <v>2.0289000000000215</v>
      </c>
      <c r="Z23" s="170">
        <f t="shared" si="10"/>
        <v>1.6899999999999977</v>
      </c>
      <c r="AA23" s="122">
        <f t="shared" si="11"/>
        <v>0.33890000000002374</v>
      </c>
      <c r="AB23" s="211">
        <f t="shared" si="4"/>
        <v>1.0858945563635984</v>
      </c>
    </row>
    <row r="24" spans="1:28">
      <c r="A24" s="70">
        <f t="shared" si="5"/>
        <v>25</v>
      </c>
      <c r="B24" s="70" t="s">
        <v>152</v>
      </c>
      <c r="C24" s="71">
        <f>(roxiedataIL_V5!$F$6+IL!$D$14)-roxiedataIL_V5!F16</f>
        <v>242.47759999999994</v>
      </c>
      <c r="D24" s="70">
        <v>242.27</v>
      </c>
      <c r="E24" s="73">
        <v>245.83</v>
      </c>
      <c r="F24" s="202">
        <f t="shared" si="0"/>
        <v>77.121001734291212</v>
      </c>
      <c r="G24" s="205">
        <v>76.797499999999999</v>
      </c>
      <c r="H24" s="106" t="s">
        <v>61</v>
      </c>
      <c r="I24" s="62"/>
      <c r="J24" s="69">
        <f t="shared" si="6"/>
        <v>2.0275000000000318</v>
      </c>
      <c r="K24" s="170">
        <f t="shared" si="7"/>
        <v>1.9599999999999795</v>
      </c>
      <c r="L24" s="122">
        <f t="shared" si="8"/>
        <v>6.7500000000052296E-2</v>
      </c>
      <c r="M24" s="211">
        <f t="shared" si="1"/>
        <v>0.32350173429121298</v>
      </c>
      <c r="N24" s="59"/>
      <c r="O24" s="59"/>
      <c r="P24" s="70">
        <f t="shared" si="9"/>
        <v>25</v>
      </c>
      <c r="Q24" s="215" t="s">
        <v>152</v>
      </c>
      <c r="R24" s="72">
        <f>(roxiedataIL_V5!$N$6+IL!$S$14)-roxiedataIL_V5!N16</f>
        <v>349.72900000000004</v>
      </c>
      <c r="S24" s="73">
        <v>348.79</v>
      </c>
      <c r="T24" s="73">
        <v>352.09</v>
      </c>
      <c r="U24" s="202">
        <f t="shared" si="2"/>
        <v>78.033471809969541</v>
      </c>
      <c r="V24" s="207">
        <v>76.714299999999994</v>
      </c>
      <c r="W24" s="106" t="s">
        <v>60</v>
      </c>
      <c r="X24" s="59"/>
      <c r="Y24" s="69">
        <f t="shared" si="3"/>
        <v>2.0280999999999949</v>
      </c>
      <c r="Z24" s="170">
        <f t="shared" si="10"/>
        <v>1.9399999999999977</v>
      </c>
      <c r="AA24" s="122">
        <f t="shared" si="11"/>
        <v>8.8099999999997181E-2</v>
      </c>
      <c r="AB24" s="211">
        <f t="shared" si="4"/>
        <v>1.3191718099695464</v>
      </c>
    </row>
    <row r="25" spans="1:28">
      <c r="A25" s="70">
        <f t="shared" si="5"/>
        <v>25</v>
      </c>
      <c r="B25" s="70" t="s">
        <v>152</v>
      </c>
      <c r="C25" s="71">
        <f>(roxiedataIL_V5!$F$6+IL!$D$14)-roxiedataIL_V5!F17</f>
        <v>240.45079999999996</v>
      </c>
      <c r="D25" s="70">
        <v>240.12</v>
      </c>
      <c r="E25" s="73">
        <v>243.93</v>
      </c>
      <c r="F25" s="202">
        <f t="shared" si="0"/>
        <v>76.249842931031239</v>
      </c>
      <c r="G25" s="205">
        <v>76.880700000000004</v>
      </c>
      <c r="H25" s="106" t="s">
        <v>62</v>
      </c>
      <c r="I25" s="62"/>
      <c r="J25" s="69">
        <f t="shared" si="6"/>
        <v>2.0267999999999802</v>
      </c>
      <c r="K25" s="170">
        <f t="shared" si="7"/>
        <v>2.1500000000000057</v>
      </c>
      <c r="L25" s="122">
        <f t="shared" si="8"/>
        <v>-0.12320000000002551</v>
      </c>
      <c r="M25" s="211">
        <f t="shared" si="1"/>
        <v>-0.63085706896876559</v>
      </c>
      <c r="N25" s="59"/>
      <c r="O25" s="59"/>
      <c r="P25" s="70">
        <f t="shared" si="9"/>
        <v>25</v>
      </c>
      <c r="Q25" s="215" t="s">
        <v>152</v>
      </c>
      <c r="R25" s="72">
        <f>(roxiedataIL_V5!$N$6+IL!$S$14)-roxiedataIL_V5!N17</f>
        <v>347.70150000000007</v>
      </c>
      <c r="S25" s="73">
        <v>346.7</v>
      </c>
      <c r="T25" s="73">
        <v>350.24</v>
      </c>
      <c r="U25" s="202">
        <f t="shared" si="2"/>
        <v>77.190962467409676</v>
      </c>
      <c r="V25" s="207">
        <v>76.797499999999999</v>
      </c>
      <c r="W25" s="106" t="s">
        <v>61</v>
      </c>
      <c r="X25" s="59"/>
      <c r="Y25" s="69">
        <f t="shared" si="3"/>
        <v>2.027499999999975</v>
      </c>
      <c r="Z25" s="170">
        <f t="shared" si="10"/>
        <v>2.0900000000000318</v>
      </c>
      <c r="AA25" s="122">
        <f t="shared" si="11"/>
        <v>-6.2500000000056843E-2</v>
      </c>
      <c r="AB25" s="211">
        <f t="shared" si="4"/>
        <v>0.39346246740967672</v>
      </c>
    </row>
    <row r="26" spans="1:28">
      <c r="A26" s="70">
        <f t="shared" si="5"/>
        <v>25</v>
      </c>
      <c r="B26" s="70" t="s">
        <v>152</v>
      </c>
      <c r="C26" s="71">
        <f>(roxiedataIL_V5!$F$6+IL!$D$14)-roxiedataIL_V5!F18</f>
        <v>238.4248</v>
      </c>
      <c r="D26" s="70">
        <v>237.9</v>
      </c>
      <c r="E26" s="73">
        <v>241.98</v>
      </c>
      <c r="F26" s="202">
        <f t="shared" si="0"/>
        <v>75.316227823415986</v>
      </c>
      <c r="G26" s="205">
        <v>76.963999999999999</v>
      </c>
      <c r="H26" s="106" t="s">
        <v>63</v>
      </c>
      <c r="I26" s="62"/>
      <c r="J26" s="69">
        <f t="shared" si="6"/>
        <v>2.0259999999999536</v>
      </c>
      <c r="K26" s="170">
        <f t="shared" si="7"/>
        <v>2.2199999999999989</v>
      </c>
      <c r="L26" s="122">
        <f t="shared" si="8"/>
        <v>-0.19400000000004525</v>
      </c>
      <c r="M26" s="211">
        <f t="shared" si="1"/>
        <v>-1.647772176584013</v>
      </c>
      <c r="N26" s="59"/>
      <c r="O26" s="59"/>
      <c r="P26" s="70">
        <f t="shared" si="9"/>
        <v>25</v>
      </c>
      <c r="Q26" s="215" t="s">
        <v>152</v>
      </c>
      <c r="R26" s="72">
        <f>(roxiedataIL_V5!$N$6+IL!$S$14)-roxiedataIL_V5!N18</f>
        <v>345.67470000000003</v>
      </c>
      <c r="S26" s="73">
        <v>344.68</v>
      </c>
      <c r="T26" s="73">
        <v>348.28</v>
      </c>
      <c r="U26" s="202">
        <f t="shared" si="2"/>
        <v>76.981197570215315</v>
      </c>
      <c r="V26" s="207">
        <v>76.880700000000004</v>
      </c>
      <c r="W26" s="106" t="s">
        <v>62</v>
      </c>
      <c r="X26" s="59"/>
      <c r="Y26" s="69">
        <f t="shared" si="3"/>
        <v>2.026800000000037</v>
      </c>
      <c r="Z26" s="170">
        <f t="shared" si="10"/>
        <v>2.0199999999999818</v>
      </c>
      <c r="AA26" s="122">
        <f t="shared" si="11"/>
        <v>6.8000000000552063E-3</v>
      </c>
      <c r="AB26" s="211">
        <f t="shared" si="4"/>
        <v>0.10049757021531036</v>
      </c>
    </row>
    <row r="27" spans="1:28" ht="15.75" thickBot="1">
      <c r="A27" s="70">
        <f t="shared" si="5"/>
        <v>25</v>
      </c>
      <c r="B27" s="70" t="s">
        <v>152</v>
      </c>
      <c r="C27" s="71">
        <f>(roxiedataIL_V5!$F$6+IL!$D$14)-roxiedataIL_V5!F19</f>
        <v>236.4248</v>
      </c>
      <c r="D27" s="168">
        <v>235.64</v>
      </c>
      <c r="E27" s="169">
        <v>239.9</v>
      </c>
      <c r="F27" s="203">
        <f>ATAN($F$12/(E27-D27))*180/PI()</f>
        <v>74.698185480456857</v>
      </c>
      <c r="G27" s="205">
        <v>77.047200000000004</v>
      </c>
      <c r="H27" s="183" t="s">
        <v>64</v>
      </c>
      <c r="I27" s="62"/>
      <c r="J27" s="69">
        <f t="shared" si="6"/>
        <v>2</v>
      </c>
      <c r="K27" s="170">
        <f t="shared" si="7"/>
        <v>2.2600000000000193</v>
      </c>
      <c r="L27" s="122">
        <f t="shared" si="8"/>
        <v>-0.26000000000001933</v>
      </c>
      <c r="M27" s="211">
        <f t="shared" ref="M27:M39" si="12">F27-G27</f>
        <v>-2.3490145195431467</v>
      </c>
      <c r="N27" s="59"/>
      <c r="O27" s="59"/>
      <c r="P27" s="70">
        <f t="shared" si="9"/>
        <v>25</v>
      </c>
      <c r="Q27" s="70" t="s">
        <v>152</v>
      </c>
      <c r="R27" s="72">
        <f>(roxiedataIL_V5!$N$6+IL!$S$14)-roxiedataIL_V5!N19</f>
        <v>343.91960000000006</v>
      </c>
      <c r="S27" s="73">
        <v>342.22</v>
      </c>
      <c r="T27" s="73">
        <v>346.3</v>
      </c>
      <c r="U27" s="202">
        <f t="shared" ref="U27:U38" si="13">ATAN($U$12/(T27-S27))*180/PI()</f>
        <v>75.316227823415986</v>
      </c>
      <c r="V27" s="207">
        <v>76.963999999999999</v>
      </c>
      <c r="W27" s="106" t="s">
        <v>63</v>
      </c>
      <c r="X27" s="59"/>
      <c r="Y27" s="69">
        <f t="shared" si="3"/>
        <v>1.7550999999999704</v>
      </c>
      <c r="Z27" s="170">
        <f>IF(OR(ISBLANK(S27),0),"",S26-S27)</f>
        <v>2.4599999999999795</v>
      </c>
      <c r="AA27" s="122">
        <f t="shared" si="11"/>
        <v>-0.70490000000000919</v>
      </c>
      <c r="AB27" s="211">
        <f t="shared" ref="AB27:AB39" si="14">U27-V27</f>
        <v>-1.647772176584013</v>
      </c>
    </row>
    <row r="28" spans="1:28" ht="15.75" thickBot="1">
      <c r="A28" s="70">
        <f t="shared" si="5"/>
        <v>25</v>
      </c>
      <c r="B28" s="70" t="s">
        <v>152</v>
      </c>
      <c r="C28" s="71">
        <f>(roxiedataIL_V5!$F$6+IL!$D$14)-roxiedataIL_V5!F20</f>
        <v>189.01799999999992</v>
      </c>
      <c r="D28" s="236">
        <v>188.5</v>
      </c>
      <c r="E28" s="136">
        <v>193.68</v>
      </c>
      <c r="F28" s="233">
        <f t="shared" ref="F28:F38" si="15">ATAN($F$12/(E28-D28))*180/PI()</f>
        <v>71.598176503612549</v>
      </c>
      <c r="G28" s="233">
        <v>71</v>
      </c>
      <c r="H28" s="107" t="s">
        <v>136</v>
      </c>
      <c r="I28" s="62"/>
      <c r="J28" s="109">
        <f>C27-C28</f>
        <v>47.406800000000089</v>
      </c>
      <c r="K28" s="110">
        <f t="shared" si="7"/>
        <v>47.139999999999986</v>
      </c>
      <c r="L28" s="123">
        <f>IF(OR(ISBLANK(D28),0),"",J28-K28)</f>
        <v>0.26680000000010295</v>
      </c>
      <c r="M28" s="211">
        <f t="shared" si="12"/>
        <v>0.59817650361254948</v>
      </c>
      <c r="N28" s="59"/>
      <c r="O28" s="59"/>
      <c r="P28" s="70">
        <f t="shared" si="9"/>
        <v>25</v>
      </c>
      <c r="Q28" s="217" t="s">
        <v>152</v>
      </c>
      <c r="R28" s="218">
        <f>(roxiedataIL_V5!$N$6+IL!$S$14)-roxiedataIL_V5!N20</f>
        <v>305.24190000000004</v>
      </c>
      <c r="S28" s="236">
        <v>303.79000000000002</v>
      </c>
      <c r="T28" s="136">
        <v>308.97000000000003</v>
      </c>
      <c r="U28" s="136">
        <f t="shared" si="13"/>
        <v>71.598176503612549</v>
      </c>
      <c r="V28" s="136">
        <v>71</v>
      </c>
      <c r="W28" s="137" t="s">
        <v>131</v>
      </c>
      <c r="X28" s="59"/>
      <c r="Y28" s="109">
        <f t="shared" si="3"/>
        <v>38.677700000000016</v>
      </c>
      <c r="Z28" s="110">
        <f>IF(OR(ISBLANK(S28),0),"",S27-S28)</f>
        <v>38.430000000000007</v>
      </c>
      <c r="AA28" s="123">
        <f t="shared" si="11"/>
        <v>0.24770000000000891</v>
      </c>
      <c r="AB28" s="209">
        <f t="shared" si="14"/>
        <v>0.59817650361254948</v>
      </c>
    </row>
    <row r="29" spans="1:28">
      <c r="A29" s="70">
        <f t="shared" si="5"/>
        <v>25</v>
      </c>
      <c r="B29" s="70" t="s">
        <v>152</v>
      </c>
      <c r="C29" s="71">
        <f>(roxiedataIL_V5!$F$6+IL!$D$14)-roxiedataIL_V5!F21</f>
        <v>187.30999999999995</v>
      </c>
      <c r="D29" s="112">
        <v>186.5</v>
      </c>
      <c r="E29" s="148">
        <v>191.5</v>
      </c>
      <c r="F29" s="202">
        <f t="shared" si="15"/>
        <v>72.196597718784162</v>
      </c>
      <c r="G29" s="205">
        <v>71.547799999999995</v>
      </c>
      <c r="H29" s="234" t="s">
        <v>65</v>
      </c>
      <c r="I29" s="62"/>
      <c r="J29" s="69">
        <f>C28-C29</f>
        <v>1.70799999999997</v>
      </c>
      <c r="K29" s="170">
        <f>IF(OR(ISBLANK(D29),0),"",D28-D29)</f>
        <v>2</v>
      </c>
      <c r="L29" s="122">
        <f t="shared" si="8"/>
        <v>-0.29200000000003001</v>
      </c>
      <c r="M29" s="211">
        <f t="shared" si="12"/>
        <v>0.64879771878416648</v>
      </c>
      <c r="N29" s="59"/>
      <c r="O29" s="59"/>
      <c r="P29" s="70">
        <f t="shared" si="9"/>
        <v>25</v>
      </c>
      <c r="Q29" s="70" t="s">
        <v>152</v>
      </c>
      <c r="R29" s="72">
        <f>(roxiedataIL_V5!$N$6+IL!$S$14)-roxiedataIL_V5!N21</f>
        <v>302.82910000000004</v>
      </c>
      <c r="S29" s="73">
        <v>302.02</v>
      </c>
      <c r="T29" s="73">
        <v>307.08</v>
      </c>
      <c r="U29" s="202">
        <f t="shared" si="13"/>
        <v>71.996670480111618</v>
      </c>
      <c r="V29" s="207">
        <v>71.547799999999995</v>
      </c>
      <c r="W29" s="106" t="s">
        <v>64</v>
      </c>
      <c r="X29" s="59"/>
      <c r="Y29" s="69">
        <f t="shared" si="3"/>
        <v>2.4128000000000043</v>
      </c>
      <c r="Z29" s="170">
        <f t="shared" si="10"/>
        <v>1.7700000000000387</v>
      </c>
      <c r="AA29" s="122">
        <f>IF(OR(ISBLANK(S29),0),"",Y29-Z29)</f>
        <v>0.64279999999996562</v>
      </c>
      <c r="AB29" s="211">
        <f t="shared" si="14"/>
        <v>0.44887048011162278</v>
      </c>
    </row>
    <row r="30" spans="1:28">
      <c r="A30" s="70">
        <f t="shared" si="5"/>
        <v>25</v>
      </c>
      <c r="B30" s="70" t="s">
        <v>152</v>
      </c>
      <c r="C30" s="71">
        <f>(roxiedataIL_V5!$F$6+IL!$D$14)-roxiedataIL_V5!F22</f>
        <v>185.04219999999998</v>
      </c>
      <c r="D30" s="70">
        <v>184.89</v>
      </c>
      <c r="E30" s="73">
        <v>189.73</v>
      </c>
      <c r="F30" s="202">
        <f t="shared" si="15"/>
        <v>72.731923161119823</v>
      </c>
      <c r="G30" s="205">
        <v>71.073599999999999</v>
      </c>
      <c r="H30" s="106" t="s">
        <v>66</v>
      </c>
      <c r="I30" s="62"/>
      <c r="J30" s="69">
        <f t="shared" si="6"/>
        <v>2.2677999999999656</v>
      </c>
      <c r="K30" s="170">
        <f t="shared" si="7"/>
        <v>1.6100000000000136</v>
      </c>
      <c r="L30" s="122">
        <f t="shared" si="8"/>
        <v>0.65779999999995198</v>
      </c>
      <c r="M30" s="211">
        <f t="shared" si="12"/>
        <v>1.6583231611198244</v>
      </c>
      <c r="N30" s="59"/>
      <c r="O30" s="59"/>
      <c r="P30" s="70">
        <f t="shared" si="9"/>
        <v>25</v>
      </c>
      <c r="Q30" s="70" t="s">
        <v>152</v>
      </c>
      <c r="R30" s="72">
        <f>(roxiedataIL_V5!$N$6+IL!$S$14)-roxiedataIL_V5!N22</f>
        <v>301.01610000000005</v>
      </c>
      <c r="S30" s="73">
        <v>300.08999999999997</v>
      </c>
      <c r="T30" s="73">
        <v>305.02999999999997</v>
      </c>
      <c r="U30" s="202">
        <f t="shared" si="13"/>
        <v>72.396974018424885</v>
      </c>
      <c r="V30" s="207">
        <v>71.073689999999999</v>
      </c>
      <c r="W30" s="106" t="s">
        <v>65</v>
      </c>
      <c r="X30" s="59"/>
      <c r="Y30" s="69">
        <f t="shared" si="3"/>
        <v>1.8129999999999882</v>
      </c>
      <c r="Z30" s="170">
        <f t="shared" si="10"/>
        <v>1.9300000000000068</v>
      </c>
      <c r="AA30" s="122">
        <f t="shared" si="11"/>
        <v>-0.11700000000001864</v>
      </c>
      <c r="AB30" s="211">
        <f t="shared" si="14"/>
        <v>1.3232840184248857</v>
      </c>
    </row>
    <row r="31" spans="1:28">
      <c r="A31" s="70">
        <f t="shared" si="5"/>
        <v>25</v>
      </c>
      <c r="B31" s="70" t="s">
        <v>152</v>
      </c>
      <c r="C31" s="71">
        <f>(roxiedataIL_V5!$F$6+IL!$D$14)-roxiedataIL_V5!F23</f>
        <v>182.76829999999995</v>
      </c>
      <c r="D31" s="70">
        <v>182.84</v>
      </c>
      <c r="E31" s="73">
        <v>187.78</v>
      </c>
      <c r="F31" s="202">
        <f t="shared" si="15"/>
        <v>72.396974018424885</v>
      </c>
      <c r="G31" s="205">
        <v>70.599400000000003</v>
      </c>
      <c r="H31" s="106" t="s">
        <v>67</v>
      </c>
      <c r="I31" s="62"/>
      <c r="J31" s="69">
        <f t="shared" si="6"/>
        <v>2.273900000000026</v>
      </c>
      <c r="K31" s="170">
        <f t="shared" si="7"/>
        <v>2.0499999999999829</v>
      </c>
      <c r="L31" s="122">
        <f t="shared" si="8"/>
        <v>0.22390000000004306</v>
      </c>
      <c r="M31" s="211">
        <f t="shared" si="12"/>
        <v>1.7975740184248821</v>
      </c>
      <c r="N31" s="59"/>
      <c r="O31" s="59"/>
      <c r="P31" s="70">
        <f t="shared" si="9"/>
        <v>25</v>
      </c>
      <c r="Q31" s="70" t="s">
        <v>152</v>
      </c>
      <c r="R31" s="72">
        <f>(roxiedataIL_V5!$N$6+IL!$S$14)-roxiedataIL_V5!N23</f>
        <v>298.90310000000005</v>
      </c>
      <c r="S31" s="73">
        <v>298.14999999999998</v>
      </c>
      <c r="T31" s="73">
        <v>302.95999999999998</v>
      </c>
      <c r="U31" s="202">
        <f>ATAN($U$12/(T31-S31))*180/PI()</f>
        <v>72.832646899189811</v>
      </c>
      <c r="V31" s="207">
        <v>70.599400000000003</v>
      </c>
      <c r="W31" s="106" t="s">
        <v>66</v>
      </c>
      <c r="X31" s="59"/>
      <c r="Y31" s="69">
        <f t="shared" si="3"/>
        <v>2.1129999999999995</v>
      </c>
      <c r="Z31" s="170">
        <f t="shared" si="10"/>
        <v>1.9399999999999977</v>
      </c>
      <c r="AA31" s="122">
        <f t="shared" si="11"/>
        <v>0.17300000000000182</v>
      </c>
      <c r="AB31" s="211">
        <f t="shared" si="14"/>
        <v>2.2332468991898082</v>
      </c>
    </row>
    <row r="32" spans="1:28">
      <c r="A32" s="70">
        <f t="shared" si="5"/>
        <v>25</v>
      </c>
      <c r="B32" s="70" t="s">
        <v>152</v>
      </c>
      <c r="C32" s="71">
        <f>(roxiedataIL_V5!$F$6+IL!$D$14)-roxiedataIL_V5!F24</f>
        <v>180.48779999999994</v>
      </c>
      <c r="D32" s="70">
        <v>180.82</v>
      </c>
      <c r="E32" s="73">
        <v>185.72</v>
      </c>
      <c r="F32" s="202">
        <f t="shared" si="15"/>
        <v>72.530806018330793</v>
      </c>
      <c r="G32" s="205">
        <v>70.125200000000007</v>
      </c>
      <c r="H32" s="106" t="s">
        <v>68</v>
      </c>
      <c r="I32" s="62"/>
      <c r="J32" s="69">
        <f t="shared" si="6"/>
        <v>2.2805000000000177</v>
      </c>
      <c r="K32" s="170">
        <f t="shared" si="7"/>
        <v>2.0200000000000102</v>
      </c>
      <c r="L32" s="122">
        <f t="shared" si="8"/>
        <v>0.2605000000000075</v>
      </c>
      <c r="M32" s="211">
        <f t="shared" si="12"/>
        <v>2.4056060183307864</v>
      </c>
      <c r="N32" s="59"/>
      <c r="O32" s="59"/>
      <c r="P32" s="70">
        <f t="shared" si="9"/>
        <v>25</v>
      </c>
      <c r="Q32" s="216" t="s">
        <v>152</v>
      </c>
      <c r="R32" s="72">
        <f>(roxiedataIL_V5!$N$6+IL!$S$14)-roxiedataIL_V5!N24</f>
        <v>296.78990000000005</v>
      </c>
      <c r="S32" s="73">
        <v>296.02</v>
      </c>
      <c r="T32" s="73">
        <v>301.18</v>
      </c>
      <c r="U32" s="202">
        <f t="shared" si="13"/>
        <v>71.664465385316831</v>
      </c>
      <c r="V32" s="207">
        <v>70.125200000000007</v>
      </c>
      <c r="W32" s="106" t="s">
        <v>67</v>
      </c>
      <c r="X32" s="59"/>
      <c r="Y32" s="69">
        <f t="shared" si="3"/>
        <v>2.1132000000000062</v>
      </c>
      <c r="Z32" s="170">
        <f t="shared" si="10"/>
        <v>2.1299999999999955</v>
      </c>
      <c r="AA32" s="122">
        <f t="shared" si="11"/>
        <v>-1.6799999999989268E-2</v>
      </c>
      <c r="AB32" s="211">
        <f t="shared" si="14"/>
        <v>1.5392653853168241</v>
      </c>
    </row>
    <row r="33" spans="1:28">
      <c r="A33" s="70">
        <f t="shared" si="5"/>
        <v>25</v>
      </c>
      <c r="B33" s="70" t="s">
        <v>152</v>
      </c>
      <c r="C33" s="71">
        <f>(roxiedataIL_V5!$F$6+IL!$D$14)-roxiedataIL_V5!F25</f>
        <v>178.20059999999995</v>
      </c>
      <c r="D33" s="70">
        <v>178.33</v>
      </c>
      <c r="E33" s="73">
        <v>183.61</v>
      </c>
      <c r="F33" s="202">
        <f t="shared" si="15"/>
        <v>71.267499313363572</v>
      </c>
      <c r="G33" s="205">
        <v>69.650899999999993</v>
      </c>
      <c r="H33" s="106" t="s">
        <v>69</v>
      </c>
      <c r="I33" s="62"/>
      <c r="J33" s="69">
        <f t="shared" si="6"/>
        <v>2.2871999999999844</v>
      </c>
      <c r="K33" s="170">
        <f t="shared" si="7"/>
        <v>2.4899999999999807</v>
      </c>
      <c r="L33" s="122">
        <f t="shared" si="8"/>
        <v>-0.20279999999999632</v>
      </c>
      <c r="M33" s="211">
        <f t="shared" si="12"/>
        <v>1.6165993133635794</v>
      </c>
      <c r="N33" s="59"/>
      <c r="O33" s="59"/>
      <c r="P33" s="70">
        <f t="shared" si="9"/>
        <v>25</v>
      </c>
      <c r="Q33" s="70" t="s">
        <v>152</v>
      </c>
      <c r="R33" s="72">
        <f>(roxiedataIL_V5!$N$6+IL!$S$14)-roxiedataIL_V5!N25</f>
        <v>294.67660000000006</v>
      </c>
      <c r="S33" s="73">
        <v>293.83999999999997</v>
      </c>
      <c r="T33" s="73">
        <v>299.10000000000002</v>
      </c>
      <c r="U33" s="202">
        <f t="shared" si="13"/>
        <v>71.333532065829431</v>
      </c>
      <c r="V33" s="207">
        <v>69.650899999999993</v>
      </c>
      <c r="W33" s="106" t="s">
        <v>68</v>
      </c>
      <c r="X33" s="59"/>
      <c r="Y33" s="69">
        <f t="shared" si="3"/>
        <v>2.1132999999999811</v>
      </c>
      <c r="Z33" s="170">
        <f t="shared" si="10"/>
        <v>2.1800000000000068</v>
      </c>
      <c r="AA33" s="122">
        <f t="shared" si="11"/>
        <v>-6.6700000000025739E-2</v>
      </c>
      <c r="AB33" s="211">
        <f t="shared" si="14"/>
        <v>1.6826320658294378</v>
      </c>
    </row>
    <row r="34" spans="1:28">
      <c r="A34" s="70">
        <f t="shared" si="5"/>
        <v>25</v>
      </c>
      <c r="B34" s="70" t="s">
        <v>152</v>
      </c>
      <c r="C34" s="71">
        <f>(roxiedataIL_V5!$F$6+IL!$D$14)-roxiedataIL_V5!F26</f>
        <v>175.90649999999994</v>
      </c>
      <c r="D34" s="70">
        <v>176.12</v>
      </c>
      <c r="E34" s="73">
        <v>181.54</v>
      </c>
      <c r="F34" s="202">
        <f t="shared" si="15"/>
        <v>70.806720477358155</v>
      </c>
      <c r="G34" s="205">
        <v>69.176699999999997</v>
      </c>
      <c r="H34" s="106" t="s">
        <v>70</v>
      </c>
      <c r="I34" s="62"/>
      <c r="J34" s="69">
        <f t="shared" si="6"/>
        <v>2.2941000000000145</v>
      </c>
      <c r="K34" s="170">
        <f t="shared" si="7"/>
        <v>2.210000000000008</v>
      </c>
      <c r="L34" s="122">
        <f t="shared" si="8"/>
        <v>8.4100000000006503E-2</v>
      </c>
      <c r="M34" s="211">
        <f t="shared" si="12"/>
        <v>1.6300204773581584</v>
      </c>
      <c r="N34" s="59"/>
      <c r="O34" s="59"/>
      <c r="P34" s="70">
        <f t="shared" si="9"/>
        <v>25</v>
      </c>
      <c r="Q34" s="70" t="s">
        <v>152</v>
      </c>
      <c r="R34" s="72">
        <f>(roxiedataIL_V5!$N$6+IL!$S$14)-roxiedataIL_V5!N26</f>
        <v>292.56310000000008</v>
      </c>
      <c r="S34" s="73">
        <v>291.66000000000003</v>
      </c>
      <c r="T34" s="73">
        <v>297.06</v>
      </c>
      <c r="U34" s="202">
        <f t="shared" si="13"/>
        <v>70.872389833928381</v>
      </c>
      <c r="V34" s="207">
        <v>69.176699999999997</v>
      </c>
      <c r="W34" s="106" t="s">
        <v>69</v>
      </c>
      <c r="X34" s="59"/>
      <c r="Y34" s="69">
        <f t="shared" si="3"/>
        <v>2.1134999999999877</v>
      </c>
      <c r="Z34" s="170">
        <f t="shared" si="10"/>
        <v>2.17999999999995</v>
      </c>
      <c r="AA34" s="122">
        <f t="shared" si="11"/>
        <v>-6.6499999999962256E-2</v>
      </c>
      <c r="AB34" s="211">
        <f t="shared" si="14"/>
        <v>1.6956898339283839</v>
      </c>
    </row>
    <row r="35" spans="1:28">
      <c r="A35" s="70">
        <f t="shared" si="5"/>
        <v>25</v>
      </c>
      <c r="B35" s="70" t="s">
        <v>152</v>
      </c>
      <c r="C35" s="71">
        <f>(roxiedataIL_V5!$F$6+IL!$D$14)-roxiedataIL_V5!F27</f>
        <v>173.60519999999997</v>
      </c>
      <c r="D35" s="70">
        <v>173.95</v>
      </c>
      <c r="E35" s="73">
        <v>179.63</v>
      </c>
      <c r="F35" s="202">
        <f t="shared" si="15"/>
        <v>69.957822640208576</v>
      </c>
      <c r="G35" s="205">
        <v>68.702500000000001</v>
      </c>
      <c r="H35" s="106" t="s">
        <v>71</v>
      </c>
      <c r="I35" s="62"/>
      <c r="J35" s="69">
        <f t="shared" si="6"/>
        <v>2.3012999999999693</v>
      </c>
      <c r="K35" s="170">
        <f t="shared" si="7"/>
        <v>2.1700000000000159</v>
      </c>
      <c r="L35" s="122">
        <f t="shared" si="8"/>
        <v>0.13129999999995334</v>
      </c>
      <c r="M35" s="211">
        <f t="shared" si="12"/>
        <v>1.2553226402085755</v>
      </c>
      <c r="N35" s="59"/>
      <c r="O35" s="59"/>
      <c r="P35" s="70">
        <f t="shared" si="9"/>
        <v>25</v>
      </c>
      <c r="Q35" s="70" t="s">
        <v>152</v>
      </c>
      <c r="R35" s="72">
        <f>(roxiedataIL_V5!$N$6+IL!$S$14)-roxiedataIL_V5!N27</f>
        <v>290.44960000000003</v>
      </c>
      <c r="S35" s="73">
        <v>289.58</v>
      </c>
      <c r="T35" s="73">
        <v>295.16000000000003</v>
      </c>
      <c r="U35" s="202">
        <f t="shared" si="13"/>
        <v>70.283259664695052</v>
      </c>
      <c r="V35" s="207">
        <v>68.702500000000001</v>
      </c>
      <c r="W35" s="106" t="s">
        <v>70</v>
      </c>
      <c r="X35" s="59"/>
      <c r="Y35" s="69">
        <f t="shared" si="3"/>
        <v>2.1135000000000446</v>
      </c>
      <c r="Z35" s="170">
        <f t="shared" si="10"/>
        <v>2.0800000000000409</v>
      </c>
      <c r="AA35" s="122">
        <f t="shared" si="11"/>
        <v>3.3500000000003638E-2</v>
      </c>
      <c r="AB35" s="211">
        <f t="shared" si="14"/>
        <v>1.5807596646950515</v>
      </c>
    </row>
    <row r="36" spans="1:28">
      <c r="A36" s="70">
        <f t="shared" si="5"/>
        <v>25</v>
      </c>
      <c r="B36" s="70" t="s">
        <v>152</v>
      </c>
      <c r="C36" s="71">
        <f>(roxiedataIL_V5!$F$6+IL!$D$14)-roxiedataIL_V5!F28</f>
        <v>171.29669999999999</v>
      </c>
      <c r="D36" s="70">
        <v>171.78</v>
      </c>
      <c r="E36" s="73">
        <v>177.51</v>
      </c>
      <c r="F36" s="202">
        <f t="shared" si="15"/>
        <v>69.795607001079205</v>
      </c>
      <c r="G36" s="205">
        <v>68.228300000000004</v>
      </c>
      <c r="H36" s="106" t="s">
        <v>72</v>
      </c>
      <c r="I36" s="62"/>
      <c r="J36" s="69">
        <f t="shared" si="6"/>
        <v>2.3084999999999809</v>
      </c>
      <c r="K36" s="170">
        <f t="shared" si="7"/>
        <v>2.1699999999999875</v>
      </c>
      <c r="L36" s="122">
        <f t="shared" si="8"/>
        <v>0.13849999999999341</v>
      </c>
      <c r="M36" s="211">
        <f t="shared" si="12"/>
        <v>1.5673070010792003</v>
      </c>
      <c r="N36" s="59"/>
      <c r="O36" s="59"/>
      <c r="P36" s="70">
        <f t="shared" si="9"/>
        <v>25</v>
      </c>
      <c r="Q36" s="70" t="s">
        <v>152</v>
      </c>
      <c r="R36" s="72">
        <f>(roxiedataIL_V5!$N$6+IL!$S$14)-roxiedataIL_V5!N28</f>
        <v>288.33590000000004</v>
      </c>
      <c r="S36" s="73">
        <v>287.3</v>
      </c>
      <c r="T36" s="73">
        <v>293.14999999999998</v>
      </c>
      <c r="U36" s="202">
        <f t="shared" si="13"/>
        <v>69.407668667780214</v>
      </c>
      <c r="V36" s="207">
        <v>68.228300000000004</v>
      </c>
      <c r="W36" s="106" t="s">
        <v>71</v>
      </c>
      <c r="X36" s="59"/>
      <c r="Y36" s="69">
        <f t="shared" si="3"/>
        <v>2.1136999999999944</v>
      </c>
      <c r="Z36" s="170">
        <f t="shared" si="10"/>
        <v>2.2799999999999727</v>
      </c>
      <c r="AA36" s="122">
        <f t="shared" si="11"/>
        <v>-0.16629999999997835</v>
      </c>
      <c r="AB36" s="211">
        <f t="shared" si="14"/>
        <v>1.17936866778021</v>
      </c>
    </row>
    <row r="37" spans="1:28">
      <c r="A37" s="70">
        <f t="shared" si="5"/>
        <v>25</v>
      </c>
      <c r="B37" s="70" t="s">
        <v>152</v>
      </c>
      <c r="C37" s="71">
        <f>(roxiedataIL_V5!$F$6+IL!$D$14)-roxiedataIL_V5!F29</f>
        <v>168.98069999999996</v>
      </c>
      <c r="D37" s="70">
        <v>169.5</v>
      </c>
      <c r="E37" s="73">
        <v>175.63</v>
      </c>
      <c r="F37" s="202">
        <f t="shared" si="15"/>
        <v>68.510150332140611</v>
      </c>
      <c r="G37" s="205">
        <v>67.754099999999994</v>
      </c>
      <c r="H37" s="106" t="s">
        <v>73</v>
      </c>
      <c r="I37" s="62"/>
      <c r="J37" s="69">
        <f t="shared" si="6"/>
        <v>2.3160000000000309</v>
      </c>
      <c r="K37" s="170">
        <f t="shared" si="7"/>
        <v>2.2800000000000011</v>
      </c>
      <c r="L37" s="122">
        <f t="shared" si="8"/>
        <v>3.6000000000029786E-2</v>
      </c>
      <c r="M37" s="211">
        <f t="shared" si="12"/>
        <v>0.75605033214061734</v>
      </c>
      <c r="N37" s="59"/>
      <c r="O37" s="59"/>
      <c r="P37" s="70">
        <f t="shared" si="9"/>
        <v>25</v>
      </c>
      <c r="Q37" s="70" t="s">
        <v>152</v>
      </c>
      <c r="R37" s="72">
        <f>(roxiedataIL_V5!$N$6+IL!$S$14)-roxiedataIL_V5!N29</f>
        <v>286.22210000000007</v>
      </c>
      <c r="S37" s="73">
        <v>285.14999999999998</v>
      </c>
      <c r="T37" s="73">
        <v>291.27</v>
      </c>
      <c r="U37" s="202">
        <f t="shared" si="13"/>
        <v>68.542017646624544</v>
      </c>
      <c r="V37" s="207">
        <v>67.754099999999994</v>
      </c>
      <c r="W37" s="106" t="s">
        <v>72</v>
      </c>
      <c r="X37" s="59"/>
      <c r="Y37" s="69">
        <f t="shared" si="3"/>
        <v>2.1137999999999693</v>
      </c>
      <c r="Z37" s="170">
        <f t="shared" si="10"/>
        <v>2.1500000000000341</v>
      </c>
      <c r="AA37" s="122">
        <f t="shared" si="11"/>
        <v>-3.6200000000064847E-2</v>
      </c>
      <c r="AB37" s="211">
        <f t="shared" si="14"/>
        <v>0.78791764662454966</v>
      </c>
    </row>
    <row r="38" spans="1:28" ht="15.75" thickBot="1">
      <c r="A38" s="70">
        <f t="shared" si="5"/>
        <v>25</v>
      </c>
      <c r="B38" s="70" t="s">
        <v>152</v>
      </c>
      <c r="C38" s="71">
        <f>(roxiedataIL_V5!$F$6+IL!$D$14)-roxiedataIL_V5!F30</f>
        <v>166.65689999999995</v>
      </c>
      <c r="D38" s="168">
        <v>167.18</v>
      </c>
      <c r="E38" s="169">
        <v>173.44</v>
      </c>
      <c r="F38" s="203">
        <f t="shared" si="15"/>
        <v>68.097148495906993</v>
      </c>
      <c r="G38" s="205">
        <v>67.279899999999998</v>
      </c>
      <c r="H38" s="183" t="s">
        <v>74</v>
      </c>
      <c r="I38" s="62"/>
      <c r="J38" s="69">
        <f>C37-C38</f>
        <v>2.3238000000000056</v>
      </c>
      <c r="K38" s="170">
        <f t="shared" si="7"/>
        <v>2.3199999999999932</v>
      </c>
      <c r="L38" s="122">
        <f t="shared" si="8"/>
        <v>3.8000000000124601E-3</v>
      </c>
      <c r="M38" s="211">
        <f t="shared" si="12"/>
        <v>0.81724849590699478</v>
      </c>
      <c r="N38" s="59"/>
      <c r="O38" s="59"/>
      <c r="P38" s="70">
        <f t="shared" si="9"/>
        <v>25</v>
      </c>
      <c r="Q38" s="70" t="s">
        <v>152</v>
      </c>
      <c r="R38" s="74">
        <f>(roxiedataIL_V5!$N$6+IL!$S$14)-roxiedataIL_V5!N30</f>
        <v>284.51490000000007</v>
      </c>
      <c r="S38" s="169">
        <v>282.91000000000003</v>
      </c>
      <c r="T38" s="169">
        <v>289.12</v>
      </c>
      <c r="U38" s="203">
        <f t="shared" si="13"/>
        <v>68.255714901014741</v>
      </c>
      <c r="V38" s="205">
        <v>67.279899999999998</v>
      </c>
      <c r="W38" s="183" t="s">
        <v>73</v>
      </c>
      <c r="X38" s="59"/>
      <c r="Y38" s="69">
        <f t="shared" si="3"/>
        <v>1.7072000000000003</v>
      </c>
      <c r="Z38" s="170">
        <f t="shared" si="10"/>
        <v>2.2399999999999523</v>
      </c>
      <c r="AA38" s="122">
        <f t="shared" si="11"/>
        <v>-0.53279999999995198</v>
      </c>
      <c r="AB38" s="211">
        <f t="shared" si="14"/>
        <v>0.97581490101474344</v>
      </c>
    </row>
    <row r="39" spans="1:28" ht="15.75" thickBot="1">
      <c r="A39" s="70">
        <f t="shared" si="5"/>
        <v>25</v>
      </c>
      <c r="B39" s="77" t="s">
        <v>152</v>
      </c>
      <c r="C39" s="67"/>
      <c r="D39" s="236"/>
      <c r="E39" s="136">
        <v>133.99</v>
      </c>
      <c r="F39" s="208"/>
      <c r="G39" s="204"/>
      <c r="H39" s="107" t="s">
        <v>137</v>
      </c>
      <c r="I39" s="62"/>
      <c r="J39" s="173"/>
      <c r="K39" s="174"/>
      <c r="L39" s="176"/>
      <c r="M39" s="211">
        <f t="shared" si="12"/>
        <v>0</v>
      </c>
      <c r="N39" s="59"/>
      <c r="O39" s="59"/>
      <c r="P39" s="77">
        <f t="shared" si="9"/>
        <v>25</v>
      </c>
      <c r="Q39" s="77" t="s">
        <v>152</v>
      </c>
      <c r="R39" s="67"/>
      <c r="S39" s="167"/>
      <c r="T39" s="167">
        <v>259.5</v>
      </c>
      <c r="U39" s="208"/>
      <c r="V39" s="204"/>
      <c r="W39" s="107"/>
      <c r="X39" s="59"/>
      <c r="Y39" s="173"/>
      <c r="Z39" s="174"/>
      <c r="AA39" s="176"/>
      <c r="AB39" s="210">
        <f t="shared" si="14"/>
        <v>0</v>
      </c>
    </row>
    <row r="40" spans="1:28" ht="15.75" thickBot="1">
      <c r="A40" s="57"/>
      <c r="B40" s="57"/>
      <c r="C40" s="108" t="s">
        <v>75</v>
      </c>
      <c r="D40" s="235"/>
      <c r="E40" s="149"/>
      <c r="F40" s="149"/>
      <c r="G40" s="149"/>
      <c r="H40" s="101"/>
      <c r="I40" s="62"/>
      <c r="J40" s="102"/>
      <c r="K40" s="103" t="s">
        <v>76</v>
      </c>
      <c r="L40" s="181">
        <f>SUM(L15:L39)</f>
        <v>0.5231000000000563</v>
      </c>
      <c r="M40" s="206">
        <f>SUM(M15:M39)</f>
        <v>23.502986506935713</v>
      </c>
      <c r="N40" s="59"/>
      <c r="O40" s="59"/>
      <c r="P40" s="59"/>
      <c r="Q40" s="59"/>
      <c r="R40" s="75" t="s">
        <v>75</v>
      </c>
      <c r="S40" s="184"/>
      <c r="T40" s="149"/>
      <c r="U40" s="149"/>
      <c r="V40" s="149"/>
      <c r="W40" s="59"/>
      <c r="X40" s="59"/>
      <c r="Y40" s="78"/>
      <c r="Z40" s="103" t="s">
        <v>76</v>
      </c>
      <c r="AA40" s="79">
        <f>SUM(AA15:AA38)</f>
        <v>-1.6049000000000433</v>
      </c>
      <c r="AB40" s="212">
        <f>SUM(AB15:AB39)</f>
        <v>29.063278670444873</v>
      </c>
    </row>
    <row r="41" spans="1:28">
      <c r="A41" s="57"/>
      <c r="B41" s="57"/>
      <c r="C41" s="57"/>
      <c r="D41" s="57"/>
      <c r="E41" s="57"/>
      <c r="F41" s="57"/>
      <c r="G41" s="57"/>
      <c r="H41" s="101"/>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1"/>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0</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0"/>
      <c r="D49" s="95"/>
      <c r="E49" s="95"/>
      <c r="F49" s="95"/>
      <c r="G49" s="95"/>
      <c r="H49" s="95"/>
      <c r="I49" s="95"/>
      <c r="J49" s="95"/>
      <c r="K49" s="95"/>
      <c r="L49" s="95"/>
      <c r="M49" s="95"/>
      <c r="N49" s="95"/>
      <c r="O49" s="95"/>
      <c r="P49" s="95"/>
      <c r="Q49" s="96"/>
      <c r="R49" s="62"/>
    </row>
    <row r="50" spans="1:29" s="2" customFormat="1">
      <c r="A50" s="97" t="s">
        <v>165</v>
      </c>
      <c r="B50" s="98"/>
      <c r="C50" s="98"/>
      <c r="D50" s="98"/>
      <c r="E50" s="98"/>
      <c r="F50" s="98"/>
      <c r="G50" s="98"/>
      <c r="H50" s="98"/>
      <c r="I50" s="98"/>
      <c r="J50" s="98"/>
      <c r="K50" s="98"/>
      <c r="L50" s="98"/>
      <c r="M50" s="98"/>
      <c r="N50" s="98"/>
      <c r="O50" s="98"/>
      <c r="P50" s="98"/>
      <c r="Q50" s="99"/>
      <c r="R50" s="62"/>
    </row>
    <row r="51" spans="1:29" s="2" customFormat="1">
      <c r="A51" s="97"/>
      <c r="B51" s="98"/>
      <c r="C51" s="98"/>
      <c r="D51" s="98"/>
      <c r="E51" s="98"/>
      <c r="F51" s="98"/>
      <c r="G51" s="98"/>
      <c r="H51" s="98"/>
      <c r="I51" s="98"/>
      <c r="J51" s="98"/>
      <c r="K51" s="98"/>
      <c r="L51" s="98"/>
      <c r="M51" s="98"/>
      <c r="N51" s="98"/>
      <c r="O51" s="98"/>
      <c r="P51" s="98"/>
      <c r="Q51" s="99"/>
      <c r="R51" s="62"/>
    </row>
    <row r="52" spans="1:29" s="2" customFormat="1" ht="15.75" thickBot="1">
      <c r="A52" s="97" t="s">
        <v>166</v>
      </c>
      <c r="B52" s="98"/>
      <c r="C52" s="98"/>
      <c r="D52" s="98"/>
      <c r="E52" s="98"/>
      <c r="F52" s="98"/>
      <c r="G52" s="98"/>
      <c r="H52" s="98"/>
      <c r="I52" s="98"/>
      <c r="J52" s="98"/>
      <c r="K52" s="98"/>
      <c r="L52" s="98"/>
      <c r="M52" s="98"/>
      <c r="N52" s="98"/>
      <c r="O52" s="98"/>
      <c r="P52" s="98"/>
      <c r="Q52" s="99"/>
      <c r="R52" s="62"/>
    </row>
    <row r="53" spans="1:29" ht="18.75">
      <c r="A53" s="97" t="s">
        <v>167</v>
      </c>
      <c r="B53" s="98"/>
      <c r="C53" s="98"/>
      <c r="D53" s="98"/>
      <c r="E53" s="98"/>
      <c r="F53" s="98"/>
      <c r="G53" s="98"/>
      <c r="H53" s="221"/>
      <c r="I53" s="98"/>
      <c r="J53" s="98"/>
      <c r="K53" s="98"/>
      <c r="L53" s="98"/>
      <c r="M53" s="98"/>
      <c r="N53" s="98"/>
      <c r="O53" s="98"/>
      <c r="P53" s="98"/>
      <c r="Q53" s="99"/>
      <c r="R53" s="100"/>
      <c r="S53" s="124" t="s">
        <v>89</v>
      </c>
      <c r="T53" s="125"/>
      <c r="U53" s="125"/>
      <c r="V53" s="125"/>
      <c r="W53" s="125"/>
      <c r="X53" s="125"/>
      <c r="Y53" s="125"/>
      <c r="Z53" s="125"/>
      <c r="AA53" s="125"/>
      <c r="AB53" s="26"/>
      <c r="AC53" s="27"/>
    </row>
    <row r="54" spans="1:29" ht="19.5" thickBot="1">
      <c r="A54" s="97" t="s">
        <v>169</v>
      </c>
      <c r="B54" s="98"/>
      <c r="C54" s="98"/>
      <c r="D54" s="98"/>
      <c r="E54" s="98"/>
      <c r="F54" s="98"/>
      <c r="G54" s="98"/>
      <c r="H54" s="221"/>
      <c r="I54" s="98"/>
      <c r="J54" s="98"/>
      <c r="K54" s="98"/>
      <c r="L54" s="98"/>
      <c r="M54" s="98"/>
      <c r="N54" s="98"/>
      <c r="O54" s="98"/>
      <c r="P54" s="98"/>
      <c r="Q54" s="99"/>
      <c r="R54" s="100"/>
      <c r="S54" s="126" t="s">
        <v>90</v>
      </c>
      <c r="T54" s="127"/>
      <c r="U54" s="127"/>
      <c r="V54" s="127"/>
      <c r="W54" s="127"/>
      <c r="X54" s="127"/>
      <c r="Y54" s="127"/>
      <c r="Z54" s="127"/>
      <c r="AA54" s="127"/>
      <c r="AB54" s="30"/>
      <c r="AC54" s="31"/>
    </row>
    <row r="55" spans="1:29" ht="18.75">
      <c r="A55" s="97" t="s">
        <v>168</v>
      </c>
      <c r="B55" s="98"/>
      <c r="C55" s="98"/>
      <c r="D55" s="98"/>
      <c r="E55" s="98"/>
      <c r="F55" s="98"/>
      <c r="G55" s="98"/>
      <c r="H55" s="221"/>
      <c r="I55" s="98"/>
      <c r="J55" s="98"/>
      <c r="K55" s="98"/>
      <c r="L55" s="98"/>
      <c r="M55" s="98"/>
      <c r="N55" s="98"/>
      <c r="O55" s="98"/>
      <c r="P55" s="98"/>
      <c r="Q55" s="99"/>
      <c r="R55" s="100"/>
      <c r="S55" s="121"/>
      <c r="T55" s="121"/>
      <c r="U55" s="121"/>
      <c r="V55" s="121"/>
      <c r="W55" s="121"/>
      <c r="X55" s="121"/>
      <c r="Y55" s="121"/>
      <c r="Z55" s="121"/>
      <c r="AA55" s="121"/>
    </row>
    <row r="56" spans="1:29">
      <c r="A56" s="97" t="s">
        <v>170</v>
      </c>
      <c r="B56" s="98"/>
      <c r="C56" s="98"/>
      <c r="D56" s="98"/>
      <c r="E56" s="98"/>
      <c r="F56" s="98"/>
      <c r="G56" s="98"/>
      <c r="H56" s="221"/>
      <c r="I56" s="98"/>
      <c r="J56" s="98"/>
      <c r="K56" s="98"/>
      <c r="L56" s="98"/>
      <c r="M56" s="98"/>
      <c r="N56" s="98"/>
      <c r="O56" s="98"/>
      <c r="P56" s="98"/>
      <c r="Q56" s="99"/>
      <c r="R56" s="66"/>
    </row>
    <row r="57" spans="1:29" s="2" customFormat="1">
      <c r="A57" s="97" t="s">
        <v>171</v>
      </c>
      <c r="B57" s="98"/>
      <c r="C57" s="98"/>
      <c r="D57" s="98"/>
      <c r="E57" s="98"/>
      <c r="F57" s="98"/>
      <c r="G57" s="98"/>
      <c r="H57" s="98"/>
      <c r="I57" s="98"/>
      <c r="J57" s="98"/>
      <c r="K57" s="98"/>
      <c r="L57" s="98"/>
      <c r="M57" s="98"/>
      <c r="N57" s="98"/>
      <c r="O57" s="98"/>
      <c r="P57" s="98"/>
      <c r="Q57" s="99"/>
      <c r="R57" s="66"/>
    </row>
    <row r="58" spans="1:29" s="2" customFormat="1">
      <c r="A58" s="97" t="s">
        <v>172</v>
      </c>
      <c r="B58" s="98"/>
      <c r="C58" s="98"/>
      <c r="D58" s="98"/>
      <c r="E58" s="98"/>
      <c r="F58" s="98"/>
      <c r="G58" s="98"/>
      <c r="H58" s="98"/>
      <c r="I58" s="98"/>
      <c r="J58" s="98"/>
      <c r="K58" s="98"/>
      <c r="L58" s="98"/>
      <c r="M58" s="98"/>
      <c r="N58" s="98"/>
      <c r="O58" s="98"/>
      <c r="P58" s="98"/>
      <c r="Q58" s="99"/>
      <c r="R58" s="66"/>
    </row>
    <row r="59" spans="1:29">
      <c r="A59" s="97" t="s">
        <v>173</v>
      </c>
      <c r="B59" s="98"/>
      <c r="C59" s="98"/>
      <c r="D59" s="98"/>
      <c r="E59" s="98"/>
      <c r="F59" s="98"/>
      <c r="G59" s="98"/>
      <c r="H59" s="98"/>
      <c r="I59" s="98"/>
      <c r="J59" s="98"/>
      <c r="K59" s="98"/>
      <c r="L59" s="98"/>
      <c r="M59" s="98"/>
      <c r="N59" s="98"/>
      <c r="O59" s="98"/>
      <c r="P59" s="98"/>
      <c r="Q59" s="99"/>
      <c r="R59" s="57"/>
    </row>
    <row r="60" spans="1:29">
      <c r="A60" s="97" t="s">
        <v>174</v>
      </c>
      <c r="B60" s="98"/>
      <c r="C60" s="98"/>
      <c r="D60" s="98"/>
      <c r="E60" s="98"/>
      <c r="F60" s="98"/>
      <c r="G60" s="98"/>
      <c r="H60" s="98"/>
      <c r="I60" s="98"/>
      <c r="J60" s="98"/>
      <c r="K60" s="98"/>
      <c r="L60" s="98"/>
      <c r="M60" s="98"/>
      <c r="N60" s="98"/>
      <c r="O60" s="98"/>
      <c r="P60" s="98"/>
      <c r="Q60" s="99"/>
      <c r="R60" s="57"/>
    </row>
    <row r="61" spans="1:29">
      <c r="A61" s="97" t="s">
        <v>175</v>
      </c>
      <c r="B61" s="98"/>
      <c r="C61" s="98"/>
      <c r="D61" s="98"/>
      <c r="E61" s="98"/>
      <c r="F61" s="98"/>
      <c r="G61" s="98"/>
      <c r="H61" s="98"/>
      <c r="I61" s="98"/>
      <c r="J61" s="98"/>
      <c r="K61" s="98"/>
      <c r="L61" s="98"/>
      <c r="M61" s="98"/>
      <c r="N61" s="98"/>
      <c r="O61" s="98"/>
      <c r="P61" s="98"/>
      <c r="Q61" s="99"/>
      <c r="R61" s="57"/>
    </row>
    <row r="62" spans="1:29">
      <c r="A62" s="97" t="s">
        <v>176</v>
      </c>
      <c r="B62" s="98"/>
      <c r="C62" s="98"/>
      <c r="D62" s="98"/>
      <c r="E62" s="98"/>
      <c r="F62" s="98"/>
      <c r="G62" s="98"/>
      <c r="H62" s="98"/>
      <c r="I62" s="98"/>
      <c r="J62" s="98"/>
      <c r="K62" s="98"/>
      <c r="L62" s="98"/>
      <c r="M62" s="98"/>
      <c r="N62" s="98"/>
      <c r="O62" s="98"/>
      <c r="P62" s="98"/>
      <c r="Q62" s="99"/>
      <c r="R62" s="57"/>
    </row>
    <row r="63" spans="1:29">
      <c r="A63" s="306" t="s">
        <v>195</v>
      </c>
      <c r="B63" s="98"/>
      <c r="C63" s="98"/>
      <c r="D63" s="98"/>
      <c r="E63" s="98"/>
      <c r="F63" s="98"/>
      <c r="G63" s="98"/>
      <c r="H63" s="98"/>
      <c r="I63" s="98"/>
      <c r="J63" s="98"/>
      <c r="K63" s="98"/>
      <c r="L63" s="98"/>
      <c r="M63" s="98"/>
      <c r="N63" s="98"/>
      <c r="O63" s="98"/>
      <c r="P63" s="98"/>
      <c r="Q63" s="99"/>
      <c r="R63" s="57"/>
    </row>
    <row r="64" spans="1:29">
      <c r="A64" s="306" t="s">
        <v>194</v>
      </c>
      <c r="B64" s="98"/>
      <c r="C64" s="98"/>
      <c r="D64" s="98"/>
      <c r="E64" s="98"/>
      <c r="F64" s="98"/>
      <c r="G64" s="98"/>
      <c r="H64" s="98"/>
      <c r="I64" s="98"/>
      <c r="J64" s="98"/>
      <c r="K64" s="98"/>
      <c r="L64" s="98"/>
      <c r="M64" s="98"/>
      <c r="N64" s="98"/>
      <c r="O64" s="98"/>
      <c r="P64" s="98"/>
      <c r="Q64" s="99"/>
      <c r="R64" s="57"/>
    </row>
    <row r="65" spans="1:18">
      <c r="A65" s="228"/>
      <c r="B65" s="241"/>
      <c r="C65" s="241"/>
      <c r="D65" s="241"/>
      <c r="E65" s="241"/>
      <c r="F65" s="241"/>
      <c r="G65" s="241"/>
      <c r="H65" s="241"/>
      <c r="I65" s="241"/>
      <c r="J65" s="241"/>
      <c r="K65" s="241"/>
      <c r="L65" s="241"/>
      <c r="M65" s="241"/>
      <c r="N65" s="241"/>
      <c r="O65" s="241"/>
      <c r="P65" s="241"/>
      <c r="Q65" s="242"/>
      <c r="R65" s="57"/>
    </row>
    <row r="66" spans="1:18">
      <c r="A66" s="57"/>
      <c r="B66" s="57"/>
      <c r="C66" s="57"/>
      <c r="D66" s="57"/>
      <c r="E66" s="57"/>
      <c r="F66" s="57"/>
      <c r="G66" s="57"/>
      <c r="H66" s="57"/>
      <c r="I66" s="57"/>
      <c r="J66" s="57"/>
      <c r="K66" s="57"/>
      <c r="L66" s="57"/>
      <c r="M66" s="57"/>
      <c r="N66" s="57"/>
      <c r="O66" s="57"/>
      <c r="P66" s="57"/>
      <c r="Q66" s="57"/>
      <c r="R66" s="57"/>
    </row>
    <row r="67" spans="1:18">
      <c r="A67" s="57"/>
      <c r="B67" s="57"/>
      <c r="C67" s="57"/>
      <c r="D67" s="57"/>
      <c r="E67" s="57"/>
      <c r="F67" s="57"/>
      <c r="G67" s="57"/>
      <c r="H67" s="57"/>
      <c r="I67" s="57"/>
      <c r="J67" s="57"/>
      <c r="K67" s="57"/>
      <c r="L67" s="57"/>
      <c r="M67" s="57"/>
      <c r="N67" s="57"/>
      <c r="O67" s="57"/>
      <c r="P67" s="57"/>
      <c r="Q67" s="57"/>
      <c r="R67" s="57"/>
    </row>
    <row r="68" spans="1:18">
      <c r="A68" s="57"/>
      <c r="H68" s="57"/>
      <c r="I68" s="57"/>
      <c r="J68" s="57"/>
      <c r="K68" s="57"/>
      <c r="L68" s="57"/>
      <c r="M68" s="57"/>
      <c r="N68" s="57"/>
      <c r="O68" s="57"/>
      <c r="P68" s="57"/>
      <c r="Q68" s="57"/>
      <c r="R68" s="57"/>
    </row>
    <row r="69" spans="1:18">
      <c r="A69" s="57"/>
      <c r="H69" s="57"/>
      <c r="I69" s="57"/>
      <c r="J69" s="57"/>
      <c r="K69" s="57"/>
      <c r="L69" s="57"/>
      <c r="M69" s="57"/>
      <c r="N69" s="57"/>
      <c r="O69" s="57"/>
      <c r="P69" s="57"/>
      <c r="Q69" s="57"/>
      <c r="R69" s="57"/>
    </row>
    <row r="70" spans="1:18">
      <c r="H70" s="57"/>
      <c r="I70" s="57"/>
      <c r="J70" s="57"/>
      <c r="K70" s="57"/>
      <c r="L70" s="57"/>
      <c r="M70" s="57"/>
      <c r="N70" s="57"/>
      <c r="O70" s="57"/>
      <c r="P70" s="57"/>
      <c r="Q70" s="57"/>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A2:B2"/>
    <mergeCell ref="A5:B5"/>
    <mergeCell ref="A6:B6"/>
    <mergeCell ref="C2:I2"/>
    <mergeCell ref="C6:I6"/>
    <mergeCell ref="C5:I5"/>
    <mergeCell ref="A3:B3"/>
    <mergeCell ref="C3:I3"/>
    <mergeCell ref="A4:B4"/>
    <mergeCell ref="Y12:AA13"/>
    <mergeCell ref="C10:L10"/>
    <mergeCell ref="C11:D12"/>
    <mergeCell ref="R11:S12"/>
    <mergeCell ref="C4:I4"/>
    <mergeCell ref="J12:L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46" zoomScale="80" zoomScaleNormal="80" workbookViewId="0">
      <selection activeCell="H78" sqref="H78"/>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74" t="s">
        <v>91</v>
      </c>
      <c r="B2" s="275"/>
      <c r="C2" s="280" t="s">
        <v>162</v>
      </c>
      <c r="D2" s="281"/>
      <c r="E2" s="281"/>
      <c r="F2" s="281"/>
      <c r="G2" s="281"/>
      <c r="H2" s="281"/>
      <c r="I2" s="282"/>
    </row>
    <row r="3" spans="1:28" ht="20.100000000000001" customHeight="1" thickBot="1">
      <c r="A3" s="284" t="s">
        <v>95</v>
      </c>
      <c r="B3" s="285"/>
      <c r="C3" s="280" t="s">
        <v>163</v>
      </c>
      <c r="D3" s="281"/>
      <c r="E3" s="281"/>
      <c r="F3" s="281"/>
      <c r="G3" s="281"/>
      <c r="H3" s="281"/>
      <c r="I3" s="282"/>
    </row>
    <row r="4" spans="1:28" ht="20.100000000000001" customHeight="1" thickBot="1">
      <c r="A4" s="284" t="s">
        <v>86</v>
      </c>
      <c r="B4" s="285"/>
      <c r="C4" s="271" t="s">
        <v>179</v>
      </c>
      <c r="D4" s="272"/>
      <c r="E4" s="272"/>
      <c r="F4" s="272"/>
      <c r="G4" s="272"/>
      <c r="H4" s="272"/>
      <c r="I4" s="273"/>
    </row>
    <row r="5" spans="1:28" ht="20.100000000000001" customHeight="1" thickBot="1">
      <c r="A5" s="276" t="s">
        <v>92</v>
      </c>
      <c r="B5" s="277"/>
      <c r="C5" s="280" t="s">
        <v>164</v>
      </c>
      <c r="D5" s="281"/>
      <c r="E5" s="281"/>
      <c r="F5" s="281"/>
      <c r="G5" s="281"/>
      <c r="H5" s="281"/>
      <c r="I5" s="282"/>
    </row>
    <row r="6" spans="1:28" ht="20.100000000000001" customHeight="1" thickBot="1">
      <c r="A6" s="278" t="s">
        <v>93</v>
      </c>
      <c r="B6" s="279"/>
      <c r="C6" s="283">
        <v>42006</v>
      </c>
      <c r="D6" s="281"/>
      <c r="E6" s="281"/>
      <c r="F6" s="281"/>
      <c r="G6" s="281"/>
      <c r="H6" s="281"/>
      <c r="I6" s="282"/>
    </row>
    <row r="7" spans="1:28" ht="20.100000000000001" customHeight="1">
      <c r="A7" s="128"/>
      <c r="B7" s="128"/>
      <c r="C7" s="129"/>
      <c r="D7" s="129"/>
      <c r="E7" s="129"/>
      <c r="F7" s="129"/>
      <c r="G7" s="129"/>
      <c r="H7" s="129"/>
      <c r="I7" s="129"/>
    </row>
    <row r="8" spans="1:28">
      <c r="A8" s="46" t="s">
        <v>106</v>
      </c>
      <c r="B8" s="54"/>
      <c r="C8" s="54">
        <v>84</v>
      </c>
      <c r="D8" s="47" t="s">
        <v>22</v>
      </c>
      <c r="E8" s="47"/>
      <c r="F8" s="47"/>
      <c r="G8" s="47"/>
    </row>
    <row r="9" spans="1:28">
      <c r="A9" s="46" t="s">
        <v>23</v>
      </c>
      <c r="B9" s="47"/>
      <c r="C9" s="47" t="s">
        <v>139</v>
      </c>
      <c r="D9" s="47"/>
      <c r="E9" s="47"/>
      <c r="F9" s="47"/>
      <c r="G9" s="47"/>
    </row>
    <row r="10" spans="1:28" ht="19.5" thickBot="1">
      <c r="A10" s="57"/>
      <c r="B10" s="57"/>
      <c r="C10" s="264" t="s">
        <v>98</v>
      </c>
      <c r="D10" s="264"/>
      <c r="E10" s="264"/>
      <c r="F10" s="264"/>
      <c r="G10" s="264"/>
      <c r="H10" s="264"/>
      <c r="I10" s="264"/>
      <c r="J10" s="264"/>
      <c r="K10" s="264"/>
      <c r="L10" s="264"/>
      <c r="M10" s="143"/>
      <c r="N10" s="58"/>
      <c r="O10" s="58"/>
      <c r="P10" s="58"/>
      <c r="Q10" s="59"/>
      <c r="R10" s="60" t="s">
        <v>99</v>
      </c>
      <c r="S10" s="61"/>
      <c r="T10" s="61"/>
      <c r="U10" s="61"/>
      <c r="V10" s="61"/>
      <c r="W10" s="61"/>
      <c r="X10" s="61"/>
      <c r="Y10" s="61"/>
      <c r="Z10" s="61"/>
      <c r="AA10" s="61"/>
      <c r="AB10" s="57"/>
    </row>
    <row r="11" spans="1:28" ht="15.75" customHeight="1" thickBot="1">
      <c r="A11" s="57"/>
      <c r="B11" s="57"/>
      <c r="C11" s="265" t="s">
        <v>84</v>
      </c>
      <c r="D11" s="266"/>
      <c r="E11" s="144"/>
      <c r="F11" s="147"/>
      <c r="G11" s="147"/>
      <c r="H11" s="101"/>
      <c r="I11" s="62"/>
      <c r="J11" s="57"/>
      <c r="K11" s="57"/>
      <c r="L11" s="57"/>
      <c r="M11" s="57"/>
      <c r="N11" s="57"/>
      <c r="O11" s="57"/>
      <c r="P11" s="57"/>
      <c r="Q11" s="59"/>
      <c r="R11" s="265" t="s">
        <v>148</v>
      </c>
      <c r="S11" s="266"/>
      <c r="T11" s="144"/>
      <c r="U11" s="147"/>
      <c r="V11" s="147"/>
      <c r="W11" s="59"/>
      <c r="X11" s="59"/>
      <c r="Y11" s="57"/>
      <c r="Z11" s="57"/>
      <c r="AA11" s="57"/>
      <c r="AB11" s="57"/>
    </row>
    <row r="12" spans="1:28" ht="29.25" customHeight="1" thickBot="1">
      <c r="A12" s="57"/>
      <c r="B12" s="57"/>
      <c r="C12" s="290"/>
      <c r="D12" s="267"/>
      <c r="E12" s="165" t="s">
        <v>147</v>
      </c>
      <c r="F12" s="147">
        <v>15</v>
      </c>
      <c r="G12" s="147"/>
      <c r="H12" s="62"/>
      <c r="I12" s="62"/>
      <c r="J12" s="63" t="s">
        <v>47</v>
      </c>
      <c r="K12" s="64"/>
      <c r="L12" s="65"/>
      <c r="M12" s="151"/>
      <c r="N12" s="59"/>
      <c r="O12" s="59"/>
      <c r="P12" s="59"/>
      <c r="Q12" s="59"/>
      <c r="R12" s="290"/>
      <c r="S12" s="267"/>
      <c r="T12" s="165" t="s">
        <v>147</v>
      </c>
      <c r="U12" s="147">
        <v>15</v>
      </c>
      <c r="V12" s="147"/>
      <c r="W12" s="59"/>
      <c r="X12" s="59"/>
      <c r="Y12" s="63" t="s">
        <v>47</v>
      </c>
      <c r="Z12" s="64"/>
      <c r="AA12" s="65"/>
      <c r="AB12" s="57"/>
    </row>
    <row r="13" spans="1:28" ht="34.5" customHeight="1" thickBot="1">
      <c r="A13" s="286" t="s">
        <v>153</v>
      </c>
      <c r="B13" s="287"/>
      <c r="C13" s="166" t="s">
        <v>145</v>
      </c>
      <c r="D13" s="158" t="s">
        <v>141</v>
      </c>
      <c r="E13" s="159" t="s">
        <v>142</v>
      </c>
      <c r="F13" s="160" t="s">
        <v>143</v>
      </c>
      <c r="G13" s="160" t="s">
        <v>144</v>
      </c>
      <c r="H13" s="62" t="s">
        <v>153</v>
      </c>
      <c r="I13" s="62"/>
      <c r="J13" s="78"/>
      <c r="K13" s="193"/>
      <c r="L13" s="194"/>
      <c r="M13" s="151"/>
      <c r="N13" s="59"/>
      <c r="O13" s="59"/>
      <c r="P13" s="288" t="s">
        <v>154</v>
      </c>
      <c r="Q13" s="289"/>
      <c r="R13" s="166" t="s">
        <v>145</v>
      </c>
      <c r="S13" s="158" t="s">
        <v>141</v>
      </c>
      <c r="T13" s="159" t="s">
        <v>142</v>
      </c>
      <c r="U13" s="160" t="s">
        <v>143</v>
      </c>
      <c r="V13" s="160" t="s">
        <v>144</v>
      </c>
      <c r="W13" s="59" t="s">
        <v>154</v>
      </c>
      <c r="X13" s="59"/>
      <c r="Y13" s="150"/>
      <c r="Z13" s="151"/>
      <c r="AA13" s="152"/>
      <c r="AB13" s="57"/>
    </row>
    <row r="14" spans="1:28" ht="27" thickBot="1">
      <c r="A14" s="154" t="s">
        <v>48</v>
      </c>
      <c r="B14" s="153" t="s">
        <v>140</v>
      </c>
      <c r="C14" s="111">
        <f>D14</f>
        <v>291.47000000000003</v>
      </c>
      <c r="D14" s="68">
        <v>291.47000000000003</v>
      </c>
      <c r="E14" s="142">
        <v>294.08</v>
      </c>
      <c r="F14" s="186"/>
      <c r="G14" s="155">
        <v>79</v>
      </c>
      <c r="H14" s="107" t="s">
        <v>125</v>
      </c>
      <c r="I14" s="62"/>
      <c r="J14" s="197" t="s">
        <v>49</v>
      </c>
      <c r="K14" s="198" t="s">
        <v>50</v>
      </c>
      <c r="L14" s="199" t="s">
        <v>51</v>
      </c>
      <c r="M14" s="180" t="s">
        <v>146</v>
      </c>
      <c r="N14" s="59"/>
      <c r="O14" s="59"/>
      <c r="P14" s="154" t="s">
        <v>48</v>
      </c>
      <c r="Q14" s="153" t="s">
        <v>140</v>
      </c>
      <c r="R14" s="141">
        <f>S14</f>
        <v>395.32</v>
      </c>
      <c r="S14" s="142">
        <v>395.32</v>
      </c>
      <c r="T14" s="142">
        <v>397.81</v>
      </c>
      <c r="U14" s="186"/>
      <c r="V14" s="196">
        <v>80</v>
      </c>
      <c r="W14" s="107" t="s">
        <v>129</v>
      </c>
      <c r="X14" s="59"/>
      <c r="Y14" s="197" t="s">
        <v>49</v>
      </c>
      <c r="Z14" s="198" t="s">
        <v>52</v>
      </c>
      <c r="AA14" s="200" t="s">
        <v>51</v>
      </c>
      <c r="AB14" s="180" t="s">
        <v>146</v>
      </c>
    </row>
    <row r="15" spans="1:28">
      <c r="A15" s="185">
        <v>25</v>
      </c>
      <c r="B15" s="112"/>
      <c r="C15" s="71">
        <f>(roxiedataOL_V5!$F$6+OL!$D$14)-roxiedataOL_V5!F7</f>
        <v>289.69790000000006</v>
      </c>
      <c r="D15" s="112">
        <v>289.75</v>
      </c>
      <c r="E15" s="148">
        <v>292.10000000000002</v>
      </c>
      <c r="F15" s="187">
        <f>ATAN($F$12/(E15-D15))*180/PI()</f>
        <v>81.096038042625011</v>
      </c>
      <c r="G15" s="156">
        <v>79.547799999999995</v>
      </c>
      <c r="H15" s="104" t="s">
        <v>53</v>
      </c>
      <c r="I15" s="62"/>
      <c r="J15" s="69">
        <f t="shared" ref="J15:J44" si="0">C14-C15</f>
        <v>1.7720999999999663</v>
      </c>
      <c r="K15" s="170">
        <f t="shared" ref="K15:K30" si="1">IF(OR(ISBLANK(D15),0),"",D14-D15)</f>
        <v>1.7200000000000273</v>
      </c>
      <c r="L15" s="170">
        <f t="shared" ref="L15:L31" si="2">IF(OR(ISBLANK(D15),0),"",J15-K15)</f>
        <v>5.2099999999938973E-2</v>
      </c>
      <c r="M15" s="178">
        <f>F15-G15</f>
        <v>1.548238042625016</v>
      </c>
      <c r="N15" s="59"/>
      <c r="O15" s="59"/>
      <c r="P15" s="185">
        <v>25</v>
      </c>
      <c r="Q15" s="112"/>
      <c r="R15" s="72">
        <f>(roxiedataOL_V5!$N$6+OL!$S$14)-roxiedataOL_V5!N7</f>
        <v>393.44290000000001</v>
      </c>
      <c r="S15" s="73">
        <v>393.49</v>
      </c>
      <c r="T15" s="148">
        <v>395.57</v>
      </c>
      <c r="U15" s="187">
        <f>ATAN($F$12/(T15-S15))*180/PI()</f>
        <v>82.105329109237516</v>
      </c>
      <c r="V15" s="156">
        <v>80.547799999999995</v>
      </c>
      <c r="W15" s="104" t="s">
        <v>53</v>
      </c>
      <c r="X15" s="59"/>
      <c r="Y15" s="69">
        <f>R14-R15</f>
        <v>1.8770999999999844</v>
      </c>
      <c r="Z15" s="170">
        <f t="shared" ref="Z15:Z30" si="3">IF(OR(ISBLANK(S15),0),"",S14-S15)</f>
        <v>1.8299999999999841</v>
      </c>
      <c r="AA15" s="122">
        <f t="shared" ref="AA15:AA29" si="4">IF(OR(ISBLANK(S15),0),"",Y15-Z15)</f>
        <v>4.7100000000000364E-2</v>
      </c>
      <c r="AB15" s="178">
        <f>U15-V15</f>
        <v>1.557529109237521</v>
      </c>
    </row>
    <row r="16" spans="1:28">
      <c r="A16" s="70">
        <f>A15</f>
        <v>25</v>
      </c>
      <c r="B16" s="70"/>
      <c r="C16" s="71">
        <f>(roxiedataOL_V5!$F$6+OL!$D$14)-roxiedataOL_V5!F8</f>
        <v>287.71040000000005</v>
      </c>
      <c r="D16" s="112">
        <v>287.85000000000002</v>
      </c>
      <c r="E16" s="148">
        <v>290.01</v>
      </c>
      <c r="F16" s="187">
        <f t="shared" ref="F16:F44" si="5">ATAN($F$12/(E16-D16))*180/PI()</f>
        <v>81.805736665369921</v>
      </c>
      <c r="G16" s="156">
        <v>79.692999999999998</v>
      </c>
      <c r="H16" s="105" t="s">
        <v>54</v>
      </c>
      <c r="I16" s="62"/>
      <c r="J16" s="69">
        <f t="shared" si="0"/>
        <v>1.9875000000000114</v>
      </c>
      <c r="K16" s="170">
        <f t="shared" si="1"/>
        <v>1.8999999999999773</v>
      </c>
      <c r="L16" s="170">
        <f t="shared" si="2"/>
        <v>8.7500000000034106E-2</v>
      </c>
      <c r="M16" s="178">
        <f t="shared" ref="M16:M45" si="6">F16-G16</f>
        <v>2.1127366653699227</v>
      </c>
      <c r="N16" s="59"/>
      <c r="O16" s="59"/>
      <c r="P16" s="70">
        <f>P15</f>
        <v>25</v>
      </c>
      <c r="Q16" s="70"/>
      <c r="R16" s="72">
        <f>(roxiedataOL_V5!$N$6+OL!$S$14)-roxiedataOL_V5!N8</f>
        <v>391.46479999999997</v>
      </c>
      <c r="S16" s="73">
        <v>391.49</v>
      </c>
      <c r="T16" s="73">
        <v>393.43</v>
      </c>
      <c r="U16" s="187">
        <f>ATAN($F$12/(T16-S16))*180/PI()</f>
        <v>82.63065344978412</v>
      </c>
      <c r="V16" s="157">
        <v>80.995599999999996</v>
      </c>
      <c r="W16" s="105" t="s">
        <v>54</v>
      </c>
      <c r="X16" s="59"/>
      <c r="Y16" s="69">
        <f t="shared" ref="Y16:Y45" si="7">R15-R16</f>
        <v>1.9781000000000404</v>
      </c>
      <c r="Z16" s="170">
        <f t="shared" si="3"/>
        <v>2</v>
      </c>
      <c r="AA16" s="122">
        <f t="shared" si="4"/>
        <v>-2.1899999999959618E-2</v>
      </c>
      <c r="AB16" s="178">
        <f t="shared" ref="AB16:AB46" si="8">U16-V16</f>
        <v>1.6350534497841238</v>
      </c>
    </row>
    <row r="17" spans="1:28">
      <c r="A17" s="70">
        <f t="shared" ref="A17:A45" si="9">A16</f>
        <v>25</v>
      </c>
      <c r="B17" s="70"/>
      <c r="C17" s="71">
        <f>(roxiedataOL_V5!$F$6+OL!$D$14)-roxiedataOL_V5!F9</f>
        <v>285.72370000000006</v>
      </c>
      <c r="D17" s="112">
        <v>285.68</v>
      </c>
      <c r="E17" s="148">
        <v>287.93</v>
      </c>
      <c r="F17" s="187">
        <f t="shared" si="5"/>
        <v>81.469234390051881</v>
      </c>
      <c r="G17" s="156">
        <v>79.838099999999997</v>
      </c>
      <c r="H17" s="106" t="s">
        <v>55</v>
      </c>
      <c r="I17" s="62"/>
      <c r="J17" s="69">
        <f t="shared" si="0"/>
        <v>1.9866999999999848</v>
      </c>
      <c r="K17" s="170">
        <f t="shared" si="1"/>
        <v>2.1700000000000159</v>
      </c>
      <c r="L17" s="170">
        <f t="shared" si="2"/>
        <v>-0.1833000000000311</v>
      </c>
      <c r="M17" s="178">
        <f t="shared" si="6"/>
        <v>1.6311343900518835</v>
      </c>
      <c r="N17" s="59"/>
      <c r="O17" s="59"/>
      <c r="P17" s="70">
        <f t="shared" ref="P17:P45" si="10">P16</f>
        <v>25</v>
      </c>
      <c r="Q17" s="70"/>
      <c r="R17" s="72">
        <f>(roxiedataOL_V5!$N$6+OL!$S$14)-roxiedataOL_V5!N9</f>
        <v>389.48749999999995</v>
      </c>
      <c r="S17" s="73">
        <v>389.47</v>
      </c>
      <c r="T17" s="73">
        <v>391.42</v>
      </c>
      <c r="U17" s="187">
        <f t="shared" ref="U17:U45" si="11">ATAN($F$12/(T17-S17))*180/PI()</f>
        <v>82.593087871504821</v>
      </c>
      <c r="V17" s="157">
        <v>81.140799999999999</v>
      </c>
      <c r="W17" s="106" t="s">
        <v>55</v>
      </c>
      <c r="X17" s="59"/>
      <c r="Y17" s="69">
        <f t="shared" si="7"/>
        <v>1.9773000000000138</v>
      </c>
      <c r="Z17" s="170">
        <f t="shared" si="3"/>
        <v>2.0199999999999818</v>
      </c>
      <c r="AA17" s="122">
        <f t="shared" si="4"/>
        <v>-4.2699999999967986E-2</v>
      </c>
      <c r="AB17" s="178">
        <f t="shared" si="8"/>
        <v>1.4522878715048222</v>
      </c>
    </row>
    <row r="18" spans="1:28" ht="15.75" thickBot="1">
      <c r="A18" s="70">
        <f t="shared" si="9"/>
        <v>25</v>
      </c>
      <c r="B18" s="70"/>
      <c r="C18" s="71">
        <f>(roxiedataOL_V5!$F$6+OL!$D$14)-roxiedataOL_V5!F10</f>
        <v>283.73800000000006</v>
      </c>
      <c r="D18" s="112">
        <v>283.97000000000003</v>
      </c>
      <c r="E18" s="148">
        <v>286.06</v>
      </c>
      <c r="F18" s="187">
        <f t="shared" si="5"/>
        <v>82.067855943218802</v>
      </c>
      <c r="G18" s="156">
        <v>79.9833</v>
      </c>
      <c r="H18" s="106" t="s">
        <v>56</v>
      </c>
      <c r="I18" s="62"/>
      <c r="J18" s="69">
        <f t="shared" si="0"/>
        <v>1.9857000000000085</v>
      </c>
      <c r="K18" s="170">
        <f t="shared" si="1"/>
        <v>1.7099999999999795</v>
      </c>
      <c r="L18" s="170">
        <f t="shared" si="2"/>
        <v>0.27570000000002892</v>
      </c>
      <c r="M18" s="178">
        <f t="shared" si="6"/>
        <v>2.0845559432188026</v>
      </c>
      <c r="N18" s="59"/>
      <c r="O18" s="59"/>
      <c r="P18" s="70">
        <f t="shared" si="10"/>
        <v>25</v>
      </c>
      <c r="Q18" s="70"/>
      <c r="R18" s="72">
        <f>(roxiedataOL_V5!$N$6+OL!$S$14)-roxiedataOL_V5!N10</f>
        <v>387.70609999999999</v>
      </c>
      <c r="S18" s="73">
        <v>387.59</v>
      </c>
      <c r="T18" s="73">
        <v>389.44</v>
      </c>
      <c r="U18" s="187">
        <f t="shared" si="11"/>
        <v>82.969026700848161</v>
      </c>
      <c r="V18" s="157">
        <v>81.285899999999998</v>
      </c>
      <c r="W18" s="106" t="s">
        <v>56</v>
      </c>
      <c r="X18" s="59"/>
      <c r="Y18" s="69">
        <f t="shared" si="7"/>
        <v>1.7813999999999623</v>
      </c>
      <c r="Z18" s="170">
        <f t="shared" si="3"/>
        <v>1.8800000000000523</v>
      </c>
      <c r="AA18" s="122">
        <f t="shared" si="4"/>
        <v>-9.8600000000089949E-2</v>
      </c>
      <c r="AB18" s="178">
        <f t="shared" si="8"/>
        <v>1.6831267008481632</v>
      </c>
    </row>
    <row r="19" spans="1:28" ht="15.75" thickBot="1">
      <c r="A19" s="70">
        <f t="shared" si="9"/>
        <v>25</v>
      </c>
      <c r="B19" s="70"/>
      <c r="C19" s="71">
        <f>(roxiedataOL_V5!$F$6+OL!$D$14)-roxiedataOL_V5!F11</f>
        <v>272.50840000000005</v>
      </c>
      <c r="D19" s="236">
        <v>272.24</v>
      </c>
      <c r="E19" s="136">
        <v>275.61</v>
      </c>
      <c r="F19" s="233">
        <f t="shared" si="5"/>
        <v>77.337796121268653</v>
      </c>
      <c r="G19" s="233">
        <v>76</v>
      </c>
      <c r="H19" s="107" t="s">
        <v>126</v>
      </c>
      <c r="I19" s="62"/>
      <c r="J19" s="109">
        <f t="shared" si="0"/>
        <v>11.229600000000005</v>
      </c>
      <c r="K19" s="110">
        <f t="shared" si="1"/>
        <v>11.730000000000018</v>
      </c>
      <c r="L19" s="110">
        <f t="shared" si="2"/>
        <v>-0.50040000000001328</v>
      </c>
      <c r="M19" s="178">
        <f t="shared" si="6"/>
        <v>1.3377961212686529</v>
      </c>
      <c r="N19" s="59"/>
      <c r="O19" s="59"/>
      <c r="P19" s="70">
        <f t="shared" si="10"/>
        <v>25</v>
      </c>
      <c r="Q19" s="70"/>
      <c r="R19" s="72">
        <f>(roxiedataOL_V5!$N$6+OL!$S$14)-roxiedataOL_V5!N11</f>
        <v>375.36559999999997</v>
      </c>
      <c r="S19" s="236">
        <v>375.19</v>
      </c>
      <c r="T19" s="136">
        <v>378.56</v>
      </c>
      <c r="U19" s="233">
        <f t="shared" si="11"/>
        <v>77.337796121268653</v>
      </c>
      <c r="V19" s="233">
        <v>76</v>
      </c>
      <c r="W19" s="107" t="s">
        <v>132</v>
      </c>
      <c r="X19" s="59"/>
      <c r="Y19" s="109">
        <f t="shared" si="7"/>
        <v>12.34050000000002</v>
      </c>
      <c r="Z19" s="110">
        <f t="shared" si="3"/>
        <v>12.399999999999977</v>
      </c>
      <c r="AA19" s="123">
        <f t="shared" si="4"/>
        <v>-5.9499999999957254E-2</v>
      </c>
      <c r="AB19" s="178">
        <f t="shared" si="8"/>
        <v>1.3377961212686529</v>
      </c>
    </row>
    <row r="20" spans="1:28">
      <c r="A20" s="70">
        <f t="shared" si="9"/>
        <v>25</v>
      </c>
      <c r="B20" s="70"/>
      <c r="C20" s="71">
        <f>(roxiedataOL_V5!$F$6+OL!$D$14)-roxiedataOL_V5!F12</f>
        <v>270.75630000000007</v>
      </c>
      <c r="D20" s="112">
        <v>270.33999999999997</v>
      </c>
      <c r="E20" s="148">
        <v>273.48</v>
      </c>
      <c r="F20" s="187">
        <f t="shared" si="5"/>
        <v>78.176809619185349</v>
      </c>
      <c r="G20" s="156">
        <v>76.547799999999995</v>
      </c>
      <c r="H20" s="106" t="s">
        <v>57</v>
      </c>
      <c r="I20" s="62"/>
      <c r="J20" s="69">
        <f t="shared" si="0"/>
        <v>1.7520999999999844</v>
      </c>
      <c r="K20" s="170">
        <f t="shared" si="1"/>
        <v>1.9000000000000341</v>
      </c>
      <c r="L20" s="170">
        <f t="shared" si="2"/>
        <v>-0.14790000000004966</v>
      </c>
      <c r="M20" s="178">
        <f t="shared" si="6"/>
        <v>1.6290096191853536</v>
      </c>
      <c r="N20" s="59"/>
      <c r="O20" s="59"/>
      <c r="P20" s="70">
        <f t="shared" si="10"/>
        <v>25</v>
      </c>
      <c r="Q20" s="70"/>
      <c r="R20" s="72">
        <f>(roxiedataOL_V5!$N$6+OL!$S$14)-roxiedataOL_V5!N12</f>
        <v>373.02670000000001</v>
      </c>
      <c r="S20" s="73">
        <v>372.45</v>
      </c>
      <c r="T20" s="73">
        <v>375.65</v>
      </c>
      <c r="U20" s="187">
        <f t="shared" si="11"/>
        <v>77.957424857115072</v>
      </c>
      <c r="V20" s="157">
        <v>76.547799999999995</v>
      </c>
      <c r="W20" s="106" t="s">
        <v>57</v>
      </c>
      <c r="X20" s="59"/>
      <c r="Y20" s="69">
        <f t="shared" si="7"/>
        <v>2.3388999999999669</v>
      </c>
      <c r="Z20" s="170">
        <f t="shared" si="3"/>
        <v>2.7400000000000091</v>
      </c>
      <c r="AA20" s="122">
        <f t="shared" si="4"/>
        <v>-0.4011000000000422</v>
      </c>
      <c r="AB20" s="178">
        <f t="shared" si="8"/>
        <v>1.4096248571150767</v>
      </c>
    </row>
    <row r="21" spans="1:28">
      <c r="A21" s="70">
        <f t="shared" si="9"/>
        <v>25</v>
      </c>
      <c r="B21" s="70"/>
      <c r="C21" s="71">
        <f>(roxiedataOL_V5!$F$6+OL!$D$14)-roxiedataOL_V5!F13</f>
        <v>268.74630000000008</v>
      </c>
      <c r="D21" s="112">
        <v>268.45999999999998</v>
      </c>
      <c r="E21" s="148">
        <v>270.49</v>
      </c>
      <c r="F21" s="187">
        <f t="shared" si="5"/>
        <v>82.29279630829943</v>
      </c>
      <c r="G21" s="156">
        <v>76.692999999999998</v>
      </c>
      <c r="H21" s="106" t="s">
        <v>58</v>
      </c>
      <c r="I21" s="62"/>
      <c r="J21" s="69">
        <f t="shared" si="0"/>
        <v>2.0099999999999909</v>
      </c>
      <c r="K21" s="170">
        <f t="shared" si="1"/>
        <v>1.8799999999999955</v>
      </c>
      <c r="L21" s="170">
        <f t="shared" si="2"/>
        <v>0.12999999999999545</v>
      </c>
      <c r="M21" s="178">
        <f t="shared" si="6"/>
        <v>5.5997963082994318</v>
      </c>
      <c r="N21" s="59"/>
      <c r="O21" s="59"/>
      <c r="P21" s="70">
        <f t="shared" si="10"/>
        <v>25</v>
      </c>
      <c r="Q21" s="70"/>
      <c r="R21" s="72">
        <f>(roxiedataOL_V5!$N$6+OL!$S$14)-roxiedataOL_V5!N13</f>
        <v>371.01889999999997</v>
      </c>
      <c r="S21" s="73">
        <v>370.7</v>
      </c>
      <c r="T21" s="162">
        <v>373.72</v>
      </c>
      <c r="U21" s="187">
        <f t="shared" si="11"/>
        <v>78.616630268689605</v>
      </c>
      <c r="V21" s="189">
        <v>76.692999999999998</v>
      </c>
      <c r="W21" s="119" t="s">
        <v>58</v>
      </c>
      <c r="X21" s="59"/>
      <c r="Y21" s="69">
        <f t="shared" si="7"/>
        <v>2.0078000000000316</v>
      </c>
      <c r="Z21" s="170">
        <f t="shared" si="3"/>
        <v>1.75</v>
      </c>
      <c r="AA21" s="122">
        <f t="shared" si="4"/>
        <v>0.25780000000003156</v>
      </c>
      <c r="AB21" s="178">
        <f t="shared" si="8"/>
        <v>1.9236302686896067</v>
      </c>
    </row>
    <row r="22" spans="1:28">
      <c r="A22" s="70">
        <f t="shared" si="9"/>
        <v>25</v>
      </c>
      <c r="B22" s="70"/>
      <c r="C22" s="71">
        <f>(roxiedataOL_V5!$F$6+OL!$D$14)-roxiedataOL_V5!F14</f>
        <v>266.73750000000007</v>
      </c>
      <c r="D22" s="112">
        <v>266.64999999999998</v>
      </c>
      <c r="E22" s="148">
        <v>269.39999999999998</v>
      </c>
      <c r="F22" s="187">
        <f t="shared" si="5"/>
        <v>79.611142184530379</v>
      </c>
      <c r="G22" s="156">
        <v>76.838099999999997</v>
      </c>
      <c r="H22" s="106" t="s">
        <v>59</v>
      </c>
      <c r="I22" s="62"/>
      <c r="J22" s="69">
        <f t="shared" si="0"/>
        <v>2.0088000000000079</v>
      </c>
      <c r="K22" s="170">
        <f t="shared" si="1"/>
        <v>1.8100000000000023</v>
      </c>
      <c r="L22" s="170">
        <f t="shared" si="2"/>
        <v>0.19880000000000564</v>
      </c>
      <c r="M22" s="178">
        <f t="shared" si="6"/>
        <v>2.7730421845303823</v>
      </c>
      <c r="N22" s="59"/>
      <c r="O22" s="59"/>
      <c r="P22" s="70">
        <f t="shared" si="10"/>
        <v>25</v>
      </c>
      <c r="Q22" s="70"/>
      <c r="R22" s="72">
        <f>(roxiedataOL_V5!$N$6+OL!$S$14)-roxiedataOL_V5!N14</f>
        <v>369.01239999999996</v>
      </c>
      <c r="S22" s="73">
        <v>368.75</v>
      </c>
      <c r="T22" s="73">
        <v>371.69</v>
      </c>
      <c r="U22" s="187">
        <f t="shared" si="11"/>
        <v>78.910604464227973</v>
      </c>
      <c r="V22" s="157">
        <v>76.838099999999997</v>
      </c>
      <c r="W22" s="106" t="s">
        <v>59</v>
      </c>
      <c r="X22" s="59"/>
      <c r="Y22" s="69">
        <f t="shared" si="7"/>
        <v>2.0065000000000168</v>
      </c>
      <c r="Z22" s="170">
        <f t="shared" si="3"/>
        <v>1.9499999999999886</v>
      </c>
      <c r="AA22" s="122">
        <f t="shared" si="4"/>
        <v>5.6500000000028194E-2</v>
      </c>
      <c r="AB22" s="178">
        <f t="shared" si="8"/>
        <v>2.0725044642279755</v>
      </c>
    </row>
    <row r="23" spans="1:28">
      <c r="A23" s="70">
        <f t="shared" si="9"/>
        <v>25</v>
      </c>
      <c r="B23" s="70"/>
      <c r="C23" s="71">
        <f>(roxiedataOL_V5!$F$6+OL!$D$14)-roxiedataOL_V5!F15</f>
        <v>264.73000000000008</v>
      </c>
      <c r="D23" s="112">
        <v>264.72000000000003</v>
      </c>
      <c r="E23" s="148">
        <v>267.27</v>
      </c>
      <c r="F23" s="187">
        <f t="shared" si="5"/>
        <v>80.351954683902022</v>
      </c>
      <c r="G23" s="156">
        <v>76.9833</v>
      </c>
      <c r="H23" s="106" t="s">
        <v>60</v>
      </c>
      <c r="I23" s="62"/>
      <c r="J23" s="69">
        <f t="shared" si="0"/>
        <v>2.0074999999999932</v>
      </c>
      <c r="K23" s="170">
        <f t="shared" si="1"/>
        <v>1.92999999999995</v>
      </c>
      <c r="L23" s="170">
        <f t="shared" si="2"/>
        <v>7.7500000000043201E-2</v>
      </c>
      <c r="M23" s="178">
        <f t="shared" si="6"/>
        <v>3.3686546839020224</v>
      </c>
      <c r="N23" s="59"/>
      <c r="O23" s="59"/>
      <c r="P23" s="70">
        <f t="shared" si="10"/>
        <v>25</v>
      </c>
      <c r="Q23" s="70"/>
      <c r="R23" s="72">
        <f>(roxiedataOL_V5!$N$6+OL!$S$14)-roxiedataOL_V5!N15</f>
        <v>367.00709999999998</v>
      </c>
      <c r="S23" s="73">
        <v>366.97</v>
      </c>
      <c r="T23" s="73">
        <v>369.67</v>
      </c>
      <c r="U23" s="187">
        <f t="shared" si="11"/>
        <v>79.796026278268371</v>
      </c>
      <c r="V23" s="157">
        <v>76.9833</v>
      </c>
      <c r="W23" s="106" t="s">
        <v>60</v>
      </c>
      <c r="X23" s="59"/>
      <c r="Y23" s="69">
        <f t="shared" si="7"/>
        <v>2.005299999999977</v>
      </c>
      <c r="Z23" s="170">
        <f t="shared" si="3"/>
        <v>1.7799999999999727</v>
      </c>
      <c r="AA23" s="122">
        <f t="shared" si="4"/>
        <v>0.22530000000000427</v>
      </c>
      <c r="AB23" s="178">
        <f t="shared" si="8"/>
        <v>2.8127262782683715</v>
      </c>
    </row>
    <row r="24" spans="1:28">
      <c r="A24" s="70">
        <f t="shared" si="9"/>
        <v>25</v>
      </c>
      <c r="B24" s="70"/>
      <c r="C24" s="71">
        <f>(roxiedataOL_V5!$F$6+OL!$D$14)-roxiedataOL_V5!F16</f>
        <v>262.72360000000003</v>
      </c>
      <c r="D24" s="112">
        <v>262.83</v>
      </c>
      <c r="E24" s="148">
        <v>265.43</v>
      </c>
      <c r="F24" s="187">
        <f t="shared" si="5"/>
        <v>80.166436035792799</v>
      </c>
      <c r="G24" s="156">
        <v>77.128500000000003</v>
      </c>
      <c r="H24" s="106" t="s">
        <v>61</v>
      </c>
      <c r="I24" s="62"/>
      <c r="J24" s="69">
        <f t="shared" si="0"/>
        <v>2.0064000000000419</v>
      </c>
      <c r="K24" s="170">
        <f t="shared" si="1"/>
        <v>1.8900000000000432</v>
      </c>
      <c r="L24" s="170">
        <f t="shared" si="2"/>
        <v>0.11639999999999873</v>
      </c>
      <c r="M24" s="178">
        <f t="shared" si="6"/>
        <v>3.0379360357927965</v>
      </c>
      <c r="N24" s="59"/>
      <c r="O24" s="59"/>
      <c r="P24" s="70">
        <f t="shared" si="10"/>
        <v>25</v>
      </c>
      <c r="Q24" s="70"/>
      <c r="R24" s="72">
        <f>(roxiedataOL_V5!$N$6+OL!$S$14)-roxiedataOL_V5!N16</f>
        <v>365.00299999999993</v>
      </c>
      <c r="S24" s="73">
        <v>365.03</v>
      </c>
      <c r="T24" s="73">
        <v>367.65</v>
      </c>
      <c r="U24" s="187">
        <f t="shared" si="11"/>
        <v>80.092286620500019</v>
      </c>
      <c r="V24" s="157">
        <v>77.128500000000003</v>
      </c>
      <c r="W24" s="106" t="s">
        <v>61</v>
      </c>
      <c r="X24" s="59"/>
      <c r="Y24" s="69">
        <f t="shared" si="7"/>
        <v>2.0041000000000508</v>
      </c>
      <c r="Z24" s="170">
        <f t="shared" si="3"/>
        <v>1.9400000000000546</v>
      </c>
      <c r="AA24" s="122">
        <f t="shared" si="4"/>
        <v>6.4099999999996271E-2</v>
      </c>
      <c r="AB24" s="178">
        <f t="shared" si="8"/>
        <v>2.9637866205000165</v>
      </c>
    </row>
    <row r="25" spans="1:28">
      <c r="A25" s="70">
        <f t="shared" si="9"/>
        <v>25</v>
      </c>
      <c r="B25" s="70"/>
      <c r="C25" s="71">
        <f>(roxiedataOL_V5!$F$6+OL!$D$14)-roxiedataOL_V5!F17</f>
        <v>260.71840000000009</v>
      </c>
      <c r="D25" s="112">
        <v>260.91000000000003</v>
      </c>
      <c r="E25" s="148">
        <v>263.42</v>
      </c>
      <c r="F25" s="187">
        <f t="shared" si="5"/>
        <v>80.500516984615743</v>
      </c>
      <c r="G25" s="156">
        <v>77.273700000000005</v>
      </c>
      <c r="H25" s="106" t="s">
        <v>62</v>
      </c>
      <c r="I25" s="62"/>
      <c r="J25" s="69">
        <f t="shared" si="0"/>
        <v>2.0051999999999452</v>
      </c>
      <c r="K25" s="170">
        <f t="shared" si="1"/>
        <v>1.9199999999999591</v>
      </c>
      <c r="L25" s="170">
        <f t="shared" si="2"/>
        <v>8.5199999999986176E-2</v>
      </c>
      <c r="M25" s="178">
        <f t="shared" si="6"/>
        <v>3.2268169846157377</v>
      </c>
      <c r="N25" s="59"/>
      <c r="O25" s="59"/>
      <c r="P25" s="70">
        <f t="shared" si="10"/>
        <v>25</v>
      </c>
      <c r="Q25" s="70"/>
      <c r="R25" s="72">
        <f>(roxiedataOL_V5!$N$6+OL!$S$14)-roxiedataOL_V5!N17</f>
        <v>363</v>
      </c>
      <c r="S25" s="73">
        <v>362.93</v>
      </c>
      <c r="T25" s="73">
        <v>365.69</v>
      </c>
      <c r="U25" s="187">
        <f t="shared" si="11"/>
        <v>79.574191474115253</v>
      </c>
      <c r="V25" s="157">
        <v>77.273700000000005</v>
      </c>
      <c r="W25" s="106" t="s">
        <v>62</v>
      </c>
      <c r="X25" s="59"/>
      <c r="Y25" s="69">
        <f t="shared" si="7"/>
        <v>2.0029999999999291</v>
      </c>
      <c r="Z25" s="170">
        <f t="shared" si="3"/>
        <v>2.0999999999999659</v>
      </c>
      <c r="AA25" s="122">
        <f t="shared" si="4"/>
        <v>-9.7000000000036835E-2</v>
      </c>
      <c r="AB25" s="178">
        <f t="shared" si="8"/>
        <v>2.3004914741152476</v>
      </c>
    </row>
    <row r="26" spans="1:28">
      <c r="A26" s="70">
        <f t="shared" si="9"/>
        <v>25</v>
      </c>
      <c r="B26" s="70"/>
      <c r="C26" s="71">
        <f>(roxiedataOL_V5!$F$6+OL!$D$14)-roxiedataOL_V5!F18</f>
        <v>258.71440000000007</v>
      </c>
      <c r="D26" s="112">
        <v>258.74</v>
      </c>
      <c r="E26" s="148">
        <v>261.52999999999997</v>
      </c>
      <c r="F26" s="187">
        <f t="shared" si="5"/>
        <v>79.463392057178169</v>
      </c>
      <c r="G26" s="156">
        <v>77.418800000000005</v>
      </c>
      <c r="H26" s="106" t="s">
        <v>63</v>
      </c>
      <c r="I26" s="62"/>
      <c r="J26" s="69">
        <f t="shared" si="0"/>
        <v>2.0040000000000191</v>
      </c>
      <c r="K26" s="170">
        <f t="shared" si="1"/>
        <v>2.1700000000000159</v>
      </c>
      <c r="L26" s="170">
        <f t="shared" si="2"/>
        <v>-0.16599999999999682</v>
      </c>
      <c r="M26" s="178">
        <f t="shared" si="6"/>
        <v>2.0445920571781642</v>
      </c>
      <c r="N26" s="59"/>
      <c r="O26" s="59"/>
      <c r="P26" s="70">
        <f t="shared" si="10"/>
        <v>25</v>
      </c>
      <c r="Q26" s="70"/>
      <c r="R26" s="72">
        <f>(roxiedataOL_V5!$N$6+OL!$S$14)-roxiedataOL_V5!N18</f>
        <v>360.99809999999997</v>
      </c>
      <c r="S26" s="73">
        <v>361.08</v>
      </c>
      <c r="T26" s="73">
        <v>363.69</v>
      </c>
      <c r="U26" s="187">
        <f t="shared" si="11"/>
        <v>80.129357153862159</v>
      </c>
      <c r="V26" s="157">
        <v>77.148799999999994</v>
      </c>
      <c r="W26" s="106" t="s">
        <v>63</v>
      </c>
      <c r="X26" s="59"/>
      <c r="Y26" s="69">
        <f t="shared" si="7"/>
        <v>2.0019000000000347</v>
      </c>
      <c r="Z26" s="170">
        <f t="shared" si="3"/>
        <v>1.8500000000000227</v>
      </c>
      <c r="AA26" s="122">
        <f t="shared" si="4"/>
        <v>0.15190000000001191</v>
      </c>
      <c r="AB26" s="178">
        <f t="shared" si="8"/>
        <v>2.9805571538621649</v>
      </c>
    </row>
    <row r="27" spans="1:28" ht="15.75" thickBot="1">
      <c r="A27" s="70">
        <f t="shared" si="9"/>
        <v>25</v>
      </c>
      <c r="B27" s="70"/>
      <c r="C27" s="71">
        <f>(roxiedataOL_V5!$F$6+OL!$D$14)-roxiedataOL_V5!F19</f>
        <v>256.71150000000006</v>
      </c>
      <c r="D27" s="112">
        <v>256.7</v>
      </c>
      <c r="E27" s="148">
        <v>259.52</v>
      </c>
      <c r="F27" s="187">
        <f t="shared" si="5"/>
        <v>79.35267228962222</v>
      </c>
      <c r="G27" s="156">
        <v>77.563999999999993</v>
      </c>
      <c r="H27" s="106" t="s">
        <v>64</v>
      </c>
      <c r="I27" s="62"/>
      <c r="J27" s="69">
        <f t="shared" si="0"/>
        <v>2.002900000000011</v>
      </c>
      <c r="K27" s="170">
        <f t="shared" si="1"/>
        <v>2.0400000000000205</v>
      </c>
      <c r="L27" s="170">
        <f t="shared" si="2"/>
        <v>-3.7100000000009459E-2</v>
      </c>
      <c r="M27" s="178">
        <f t="shared" si="6"/>
        <v>1.7886722896222267</v>
      </c>
      <c r="N27" s="59"/>
      <c r="O27" s="59"/>
      <c r="P27" s="70">
        <f t="shared" si="10"/>
        <v>25</v>
      </c>
      <c r="Q27" s="70"/>
      <c r="R27" s="72">
        <f>(roxiedataOL_V5!$N$6+OL!$S$14)-roxiedataOL_V5!N19</f>
        <v>359.23869999999999</v>
      </c>
      <c r="S27" s="73">
        <v>359.11</v>
      </c>
      <c r="T27" s="73">
        <v>361.71</v>
      </c>
      <c r="U27" s="187">
        <f t="shared" si="11"/>
        <v>80.166436035793012</v>
      </c>
      <c r="V27" s="157">
        <v>77.563999999999993</v>
      </c>
      <c r="W27" s="106" t="s">
        <v>64</v>
      </c>
      <c r="X27" s="59"/>
      <c r="Y27" s="69">
        <f t="shared" si="7"/>
        <v>1.759399999999971</v>
      </c>
      <c r="Z27" s="170">
        <f>IF(OR(ISBLANK(S27),0),"",S26-S27)</f>
        <v>1.9699999999999704</v>
      </c>
      <c r="AA27" s="122">
        <f t="shared" si="4"/>
        <v>-0.21059999999999945</v>
      </c>
      <c r="AB27" s="178">
        <f t="shared" si="8"/>
        <v>2.6024360357930192</v>
      </c>
    </row>
    <row r="28" spans="1:28" ht="15.75" thickBot="1">
      <c r="A28" s="70">
        <f t="shared" si="9"/>
        <v>25</v>
      </c>
      <c r="B28" s="70"/>
      <c r="C28" s="71">
        <f>(roxiedataOL_V5!$F$6+OL!$D$14)-roxiedataOL_V5!F20</f>
        <v>205.16460000000006</v>
      </c>
      <c r="D28" s="236">
        <v>204.23</v>
      </c>
      <c r="E28" s="136">
        <v>210.3</v>
      </c>
      <c r="F28" s="233">
        <f t="shared" si="5"/>
        <v>67.968461812787709</v>
      </c>
      <c r="G28" s="233">
        <v>68.5</v>
      </c>
      <c r="H28" s="107" t="s">
        <v>127</v>
      </c>
      <c r="I28" s="62"/>
      <c r="J28" s="109">
        <f t="shared" si="0"/>
        <v>51.546899999999994</v>
      </c>
      <c r="K28" s="110">
        <f t="shared" si="1"/>
        <v>52.47</v>
      </c>
      <c r="L28" s="110">
        <f t="shared" si="2"/>
        <v>-0.92310000000000514</v>
      </c>
      <c r="M28" s="178">
        <f t="shared" si="6"/>
        <v>-0.53153818721229129</v>
      </c>
      <c r="N28" s="59"/>
      <c r="O28" s="59"/>
      <c r="P28" s="70">
        <f t="shared" si="10"/>
        <v>25</v>
      </c>
      <c r="Q28" s="70"/>
      <c r="R28" s="72">
        <f>(roxiedataOL_V5!$N$6+OL!$S$14)-roxiedataOL_V5!N20</f>
        <v>333.77329999999995</v>
      </c>
      <c r="S28" s="236">
        <v>332.27</v>
      </c>
      <c r="T28" s="136">
        <v>337.1</v>
      </c>
      <c r="U28" s="233">
        <f t="shared" si="11"/>
        <v>72.151441450216907</v>
      </c>
      <c r="V28" s="233">
        <v>72</v>
      </c>
      <c r="W28" s="107" t="s">
        <v>160</v>
      </c>
      <c r="X28" s="59"/>
      <c r="Y28" s="109">
        <f t="shared" si="7"/>
        <v>25.465400000000045</v>
      </c>
      <c r="Z28" s="110">
        <f t="shared" si="3"/>
        <v>26.840000000000032</v>
      </c>
      <c r="AA28" s="123">
        <f t="shared" si="4"/>
        <v>-1.3745999999999867</v>
      </c>
      <c r="AB28" s="178">
        <f t="shared" si="8"/>
        <v>0.15144145021690747</v>
      </c>
    </row>
    <row r="29" spans="1:28" ht="15.75" thickBot="1">
      <c r="A29" s="70">
        <f t="shared" si="9"/>
        <v>25</v>
      </c>
      <c r="B29" s="70"/>
      <c r="C29" s="71">
        <f>(roxiedataOL_V5!$F$6+OL!$D$14)-roxiedataOL_V5!F21</f>
        <v>203.01840000000004</v>
      </c>
      <c r="D29" s="112">
        <v>202.68</v>
      </c>
      <c r="E29" s="148">
        <v>207.68</v>
      </c>
      <c r="F29" s="187">
        <f t="shared" si="5"/>
        <v>71.56505117707799</v>
      </c>
      <c r="G29" s="156">
        <v>69.047799999999995</v>
      </c>
      <c r="H29" s="106" t="s">
        <v>65</v>
      </c>
      <c r="I29" s="62"/>
      <c r="J29" s="69">
        <f t="shared" si="0"/>
        <v>2.1462000000000216</v>
      </c>
      <c r="K29" s="170">
        <f t="shared" si="1"/>
        <v>1.5499999999999829</v>
      </c>
      <c r="L29" s="170">
        <f t="shared" si="2"/>
        <v>0.5962000000000387</v>
      </c>
      <c r="M29" s="178">
        <f t="shared" si="6"/>
        <v>2.5172511770779948</v>
      </c>
      <c r="N29" s="59"/>
      <c r="O29" s="59"/>
      <c r="P29" s="70">
        <f t="shared" si="10"/>
        <v>25</v>
      </c>
      <c r="Q29" s="70"/>
      <c r="R29" s="72">
        <f>(roxiedataOL_V5!$N$6+OL!$S$14)-roxiedataOL_V5!N21</f>
        <v>332.05539999999996</v>
      </c>
      <c r="S29" s="73">
        <v>330.98</v>
      </c>
      <c r="T29" s="73">
        <v>335.65</v>
      </c>
      <c r="U29" s="187">
        <f t="shared" si="11"/>
        <v>72.70689357987132</v>
      </c>
      <c r="V29" s="157">
        <v>72.547799999999995</v>
      </c>
      <c r="W29" s="106" t="s">
        <v>65</v>
      </c>
      <c r="X29" s="59"/>
      <c r="Y29" s="69">
        <f t="shared" si="7"/>
        <v>1.717899999999986</v>
      </c>
      <c r="Z29" s="170">
        <f t="shared" si="3"/>
        <v>1.2899999999999636</v>
      </c>
      <c r="AA29" s="122">
        <f t="shared" si="4"/>
        <v>0.42790000000002237</v>
      </c>
      <c r="AB29" s="178">
        <f t="shared" si="8"/>
        <v>0.15909357987132466</v>
      </c>
    </row>
    <row r="30" spans="1:28" ht="15.75" thickBot="1">
      <c r="A30" s="70">
        <f t="shared" si="9"/>
        <v>25</v>
      </c>
      <c r="B30" s="70"/>
      <c r="C30" s="71">
        <f>(roxiedataOL_V5!$F$6+OL!$D$14)-roxiedataOL_V5!F22</f>
        <v>200.87210000000005</v>
      </c>
      <c r="D30" s="112">
        <v>200.76</v>
      </c>
      <c r="E30" s="148">
        <v>205.54</v>
      </c>
      <c r="F30" s="187">
        <f t="shared" si="5"/>
        <v>72.324653405861099</v>
      </c>
      <c r="G30" s="156">
        <v>69.0381</v>
      </c>
      <c r="H30" s="106" t="s">
        <v>66</v>
      </c>
      <c r="I30" s="62"/>
      <c r="J30" s="69">
        <f t="shared" si="0"/>
        <v>2.1462999999999965</v>
      </c>
      <c r="K30" s="170">
        <f t="shared" si="1"/>
        <v>1.9200000000000159</v>
      </c>
      <c r="L30" s="170">
        <f t="shared" si="2"/>
        <v>0.22629999999998063</v>
      </c>
      <c r="M30" s="178">
        <f t="shared" si="6"/>
        <v>3.286553405861099</v>
      </c>
      <c r="N30" s="59"/>
      <c r="O30" s="59"/>
      <c r="P30" s="70">
        <f t="shared" si="10"/>
        <v>25</v>
      </c>
      <c r="Q30" s="70"/>
      <c r="R30" s="72">
        <f>(roxiedataOL_V5!$N$6+OL!$S$14)-roxiedataOL_V5!N22</f>
        <v>311.69179999999994</v>
      </c>
      <c r="S30" s="236">
        <v>310.39999999999998</v>
      </c>
      <c r="T30" s="136">
        <v>316.42</v>
      </c>
      <c r="U30" s="233">
        <f t="shared" si="11"/>
        <v>68.132763590045528</v>
      </c>
      <c r="V30" s="233">
        <v>68.5</v>
      </c>
      <c r="W30" s="107" t="s">
        <v>133</v>
      </c>
      <c r="X30" s="59"/>
      <c r="Y30" s="109">
        <f t="shared" si="7"/>
        <v>20.363600000000019</v>
      </c>
      <c r="Z30" s="110">
        <f t="shared" si="3"/>
        <v>20.580000000000041</v>
      </c>
      <c r="AA30" s="123">
        <f t="shared" ref="AA30:AA39" si="12">IF(OR(ISBLANK(S30),0),"",Y30-Z30)</f>
        <v>-0.21640000000002146</v>
      </c>
      <c r="AB30" s="178">
        <f t="shared" si="8"/>
        <v>-0.36723640995447226</v>
      </c>
    </row>
    <row r="31" spans="1:28">
      <c r="A31" s="70">
        <f t="shared" si="9"/>
        <v>25</v>
      </c>
      <c r="B31" s="70"/>
      <c r="C31" s="71">
        <f>(roxiedataOL_V5!$F$6+OL!$D$14)-roxiedataOL_V5!F23</f>
        <v>198.72560000000004</v>
      </c>
      <c r="D31" s="112">
        <v>198.77</v>
      </c>
      <c r="E31" s="148">
        <v>203.39</v>
      </c>
      <c r="F31" s="187">
        <f t="shared" si="5"/>
        <v>72.881167664448441</v>
      </c>
      <c r="G31" s="156">
        <v>69.028400000000005</v>
      </c>
      <c r="H31" s="106" t="s">
        <v>67</v>
      </c>
      <c r="I31" s="62"/>
      <c r="J31" s="69">
        <f t="shared" si="0"/>
        <v>2.1465000000000032</v>
      </c>
      <c r="K31" s="170">
        <f t="shared" ref="K31:K44" si="13">IF(OR(ISBLANK(D31),0),"",D30-D31)</f>
        <v>1.9899999999999807</v>
      </c>
      <c r="L31" s="170">
        <f t="shared" si="2"/>
        <v>0.15650000000002251</v>
      </c>
      <c r="M31" s="178">
        <f t="shared" si="6"/>
        <v>3.8527676644484359</v>
      </c>
      <c r="N31" s="59"/>
      <c r="O31" s="59"/>
      <c r="P31" s="70">
        <f t="shared" si="10"/>
        <v>25</v>
      </c>
      <c r="Q31" s="70"/>
      <c r="R31" s="72">
        <f>(roxiedataOL_V5!$N$6+OL!$S$14)-roxiedataOL_V5!N23</f>
        <v>309.54559999999998</v>
      </c>
      <c r="S31" s="73">
        <v>308.57</v>
      </c>
      <c r="T31" s="73">
        <v>313.79000000000002</v>
      </c>
      <c r="U31" s="187">
        <f t="shared" si="11"/>
        <v>70.812103395372347</v>
      </c>
      <c r="V31" s="157">
        <v>69.047799999999995</v>
      </c>
      <c r="W31" s="106" t="s">
        <v>66</v>
      </c>
      <c r="X31" s="59"/>
      <c r="Y31" s="69">
        <f t="shared" si="7"/>
        <v>2.1461999999999648</v>
      </c>
      <c r="Z31" s="170">
        <f t="shared" ref="Z31:Z39" si="14">IF(OR(ISBLANK(S31),0),"",S30-S31)</f>
        <v>1.8299999999999841</v>
      </c>
      <c r="AA31" s="122">
        <f t="shared" si="12"/>
        <v>0.31619999999998072</v>
      </c>
      <c r="AB31" s="178">
        <f t="shared" si="8"/>
        <v>1.7643033953723517</v>
      </c>
    </row>
    <row r="32" spans="1:28">
      <c r="A32" s="70">
        <f t="shared" si="9"/>
        <v>25</v>
      </c>
      <c r="B32" s="70"/>
      <c r="C32" s="71">
        <f>(roxiedataOL_V5!$F$6+OL!$D$14)-roxiedataOL_V5!F24</f>
        <v>196.65170000000006</v>
      </c>
      <c r="D32" s="112">
        <v>196.86</v>
      </c>
      <c r="E32" s="148">
        <v>201.4</v>
      </c>
      <c r="F32" s="187">
        <f t="shared" si="5"/>
        <v>73.160685688092528</v>
      </c>
      <c r="G32" s="156">
        <v>69.018799999999999</v>
      </c>
      <c r="H32" s="106" t="s">
        <v>68</v>
      </c>
      <c r="I32" s="62"/>
      <c r="J32" s="69">
        <f t="shared" si="0"/>
        <v>2.0738999999999805</v>
      </c>
      <c r="K32" s="170">
        <f t="shared" si="13"/>
        <v>1.9099999999999966</v>
      </c>
      <c r="L32" s="170">
        <f t="shared" ref="L32:L38" si="15">IF(OR(ISBLANK(D32),0),"",J32-K32)</f>
        <v>0.16389999999998395</v>
      </c>
      <c r="M32" s="178">
        <f t="shared" si="6"/>
        <v>4.141885688092529</v>
      </c>
      <c r="N32" s="59"/>
      <c r="O32" s="59"/>
      <c r="P32" s="70">
        <f t="shared" si="10"/>
        <v>25</v>
      </c>
      <c r="Q32" s="70"/>
      <c r="R32" s="72">
        <f>(roxiedataOL_V5!$N$6+OL!$S$14)-roxiedataOL_V5!N24</f>
        <v>307.39929999999998</v>
      </c>
      <c r="S32" s="73">
        <v>306.49</v>
      </c>
      <c r="T32" s="73">
        <v>311.24</v>
      </c>
      <c r="U32" s="187">
        <f t="shared" si="11"/>
        <v>72.428741221677583</v>
      </c>
      <c r="V32" s="157">
        <v>69.0381</v>
      </c>
      <c r="W32" s="106" t="s">
        <v>67</v>
      </c>
      <c r="X32" s="59"/>
      <c r="Y32" s="69">
        <f t="shared" si="7"/>
        <v>2.1462999999999965</v>
      </c>
      <c r="Z32" s="170">
        <f t="shared" si="14"/>
        <v>2.0799999999999841</v>
      </c>
      <c r="AA32" s="122">
        <f t="shared" si="12"/>
        <v>6.630000000001246E-2</v>
      </c>
      <c r="AB32" s="178">
        <f t="shared" si="8"/>
        <v>3.3906412216775834</v>
      </c>
    </row>
    <row r="33" spans="1:28">
      <c r="A33" s="70">
        <f t="shared" si="9"/>
        <v>25</v>
      </c>
      <c r="B33" s="70"/>
      <c r="C33" s="71">
        <f>(roxiedataOL_V5!$F$6+OL!$D$14)-roxiedataOL_V5!F25</f>
        <v>194.43220000000008</v>
      </c>
      <c r="D33" s="112">
        <v>194.59</v>
      </c>
      <c r="E33" s="148">
        <v>199.07</v>
      </c>
      <c r="F33" s="187">
        <f t="shared" si="5"/>
        <v>73.370868040742735</v>
      </c>
      <c r="G33" s="156">
        <v>69.009100000000004</v>
      </c>
      <c r="H33" s="106" t="s">
        <v>69</v>
      </c>
      <c r="I33" s="62"/>
      <c r="J33" s="69">
        <f t="shared" si="0"/>
        <v>2.2194999999999823</v>
      </c>
      <c r="K33" s="170">
        <f t="shared" si="13"/>
        <v>2.2700000000000102</v>
      </c>
      <c r="L33" s="170">
        <f t="shared" si="15"/>
        <v>-5.0500000000027967E-2</v>
      </c>
      <c r="M33" s="178">
        <f t="shared" si="6"/>
        <v>4.3617680407427315</v>
      </c>
      <c r="N33" s="59"/>
      <c r="O33" s="59"/>
      <c r="P33" s="70">
        <f t="shared" si="10"/>
        <v>25</v>
      </c>
      <c r="Q33" s="70"/>
      <c r="R33" s="72">
        <f>(roxiedataOL_V5!$N$6+OL!$S$14)-roxiedataOL_V5!N25</f>
        <v>305.25279999999998</v>
      </c>
      <c r="S33" s="73">
        <v>304.57</v>
      </c>
      <c r="T33" s="73">
        <v>309.17</v>
      </c>
      <c r="U33" s="187">
        <f t="shared" si="11"/>
        <v>72.950969027890096</v>
      </c>
      <c r="V33" s="157">
        <v>69.028400000000005</v>
      </c>
      <c r="W33" s="106" t="s">
        <v>68</v>
      </c>
      <c r="X33" s="59"/>
      <c r="Y33" s="69">
        <f t="shared" si="7"/>
        <v>2.1465000000000032</v>
      </c>
      <c r="Z33" s="170">
        <f t="shared" si="14"/>
        <v>1.9200000000000159</v>
      </c>
      <c r="AA33" s="122">
        <f t="shared" si="12"/>
        <v>0.22649999999998727</v>
      </c>
      <c r="AB33" s="178">
        <f t="shared" si="8"/>
        <v>3.9225690278900913</v>
      </c>
    </row>
    <row r="34" spans="1:28">
      <c r="A34" s="70">
        <f t="shared" si="9"/>
        <v>25</v>
      </c>
      <c r="B34" s="70"/>
      <c r="C34" s="71">
        <f>(roxiedataOL_V5!$F$6+OL!$D$14)-roxiedataOL_V5!F26</f>
        <v>192.28530000000006</v>
      </c>
      <c r="D34" s="112">
        <v>192.77</v>
      </c>
      <c r="E34" s="148">
        <v>197.21</v>
      </c>
      <c r="F34" s="187">
        <f t="shared" si="5"/>
        <v>73.511246294108744</v>
      </c>
      <c r="G34" s="156">
        <v>68.999399999999994</v>
      </c>
      <c r="H34" s="106" t="s">
        <v>70</v>
      </c>
      <c r="I34" s="62"/>
      <c r="J34" s="69">
        <f t="shared" si="0"/>
        <v>2.1469000000000165</v>
      </c>
      <c r="K34" s="170">
        <f t="shared" si="13"/>
        <v>1.8199999999999932</v>
      </c>
      <c r="L34" s="170">
        <f t="shared" si="15"/>
        <v>0.32690000000002328</v>
      </c>
      <c r="M34" s="178">
        <f t="shared" si="6"/>
        <v>4.51184629410875</v>
      </c>
      <c r="N34" s="59"/>
      <c r="O34" s="59"/>
      <c r="P34" s="70">
        <f t="shared" si="10"/>
        <v>25</v>
      </c>
      <c r="Q34" s="70"/>
      <c r="R34" s="72">
        <f>(roxiedataOL_V5!$N$6+OL!$S$14)-roxiedataOL_V5!N26</f>
        <v>303.10609999999997</v>
      </c>
      <c r="S34" s="73">
        <v>302.55</v>
      </c>
      <c r="T34" s="73">
        <v>306.66000000000003</v>
      </c>
      <c r="U34" s="187">
        <f t="shared" si="11"/>
        <v>74.677029788042887</v>
      </c>
      <c r="V34" s="157">
        <v>69.018799999999999</v>
      </c>
      <c r="W34" s="106" t="s">
        <v>69</v>
      </c>
      <c r="X34" s="59"/>
      <c r="Y34" s="69">
        <f t="shared" si="7"/>
        <v>2.1467000000000098</v>
      </c>
      <c r="Z34" s="170">
        <f t="shared" si="14"/>
        <v>2.0199999999999818</v>
      </c>
      <c r="AA34" s="122">
        <f t="shared" si="12"/>
        <v>0.12670000000002801</v>
      </c>
      <c r="AB34" s="178">
        <f t="shared" si="8"/>
        <v>5.6582297880428882</v>
      </c>
    </row>
    <row r="35" spans="1:28">
      <c r="A35" s="70">
        <f t="shared" si="9"/>
        <v>25</v>
      </c>
      <c r="B35" s="70"/>
      <c r="C35" s="71">
        <f>(roxiedataOL_V5!$F$6+OL!$D$14)-roxiedataOL_V5!F27</f>
        <v>190.13820000000004</v>
      </c>
      <c r="D35" s="112">
        <v>190.77</v>
      </c>
      <c r="E35" s="148">
        <v>195.49</v>
      </c>
      <c r="F35" s="187">
        <f t="shared" si="5"/>
        <v>72.532948934681542</v>
      </c>
      <c r="G35" s="156">
        <v>69.989699999999999</v>
      </c>
      <c r="H35" s="106" t="s">
        <v>71</v>
      </c>
      <c r="I35" s="62"/>
      <c r="J35" s="69">
        <f t="shared" si="0"/>
        <v>2.1471000000000231</v>
      </c>
      <c r="K35" s="170">
        <f t="shared" si="13"/>
        <v>2</v>
      </c>
      <c r="L35" s="170">
        <f t="shared" si="15"/>
        <v>0.1471000000000231</v>
      </c>
      <c r="M35" s="178">
        <f t="shared" si="6"/>
        <v>2.543248934681543</v>
      </c>
      <c r="N35" s="59"/>
      <c r="O35" s="59"/>
      <c r="P35" s="70">
        <f t="shared" si="10"/>
        <v>25</v>
      </c>
      <c r="Q35" s="70"/>
      <c r="R35" s="72">
        <f>(roxiedataOL_V5!$N$6+OL!$S$14)-roxiedataOL_V5!N27</f>
        <v>300.95939999999996</v>
      </c>
      <c r="S35" s="73">
        <v>300.64999999999998</v>
      </c>
      <c r="T35" s="73">
        <v>304.82</v>
      </c>
      <c r="U35" s="187">
        <f t="shared" si="11"/>
        <v>74.464069348021283</v>
      </c>
      <c r="V35" s="157">
        <v>69.009100000000004</v>
      </c>
      <c r="W35" s="106" t="s">
        <v>70</v>
      </c>
      <c r="X35" s="59"/>
      <c r="Y35" s="69">
        <f t="shared" si="7"/>
        <v>2.1467000000000098</v>
      </c>
      <c r="Z35" s="170">
        <f t="shared" si="14"/>
        <v>1.9000000000000341</v>
      </c>
      <c r="AA35" s="122">
        <f t="shared" si="12"/>
        <v>0.24669999999997572</v>
      </c>
      <c r="AB35" s="178">
        <f t="shared" si="8"/>
        <v>5.4549693480212795</v>
      </c>
    </row>
    <row r="36" spans="1:28">
      <c r="A36" s="70">
        <f t="shared" si="9"/>
        <v>25</v>
      </c>
      <c r="B36" s="70"/>
      <c r="C36" s="71">
        <f>(roxiedataOL_V5!$F$6+OL!$D$14)-roxiedataOL_V5!F28</f>
        <v>187.99100000000004</v>
      </c>
      <c r="D36" s="112">
        <v>188.37</v>
      </c>
      <c r="E36" s="148">
        <v>193.45</v>
      </c>
      <c r="F36" s="187">
        <f t="shared" si="5"/>
        <v>71.290472866092742</v>
      </c>
      <c r="G36" s="156">
        <v>69.980099999999993</v>
      </c>
      <c r="H36" s="106" t="s">
        <v>72</v>
      </c>
      <c r="I36" s="62"/>
      <c r="J36" s="69">
        <f t="shared" si="0"/>
        <v>2.147199999999998</v>
      </c>
      <c r="K36" s="170">
        <f t="shared" si="13"/>
        <v>2.4000000000000057</v>
      </c>
      <c r="L36" s="170">
        <f t="shared" si="15"/>
        <v>-0.25280000000000769</v>
      </c>
      <c r="M36" s="178">
        <f t="shared" si="6"/>
        <v>1.3103728660927487</v>
      </c>
      <c r="N36" s="59"/>
      <c r="O36" s="59"/>
      <c r="P36" s="70">
        <f t="shared" si="10"/>
        <v>25</v>
      </c>
      <c r="Q36" s="70"/>
      <c r="R36" s="72">
        <f>(roxiedataOL_V5!$N$6+OL!$S$14)-roxiedataOL_V5!N28</f>
        <v>298.81249999999994</v>
      </c>
      <c r="S36" s="73">
        <v>298.57</v>
      </c>
      <c r="T36" s="73">
        <v>302.70999999999998</v>
      </c>
      <c r="U36" s="187">
        <f t="shared" si="11"/>
        <v>74.57049495155114</v>
      </c>
      <c r="V36" s="157">
        <v>68.999399999999994</v>
      </c>
      <c r="W36" s="106" t="s">
        <v>71</v>
      </c>
      <c r="X36" s="59"/>
      <c r="Y36" s="69">
        <f t="shared" si="7"/>
        <v>2.1469000000000165</v>
      </c>
      <c r="Z36" s="170">
        <f t="shared" si="14"/>
        <v>2.0799999999999841</v>
      </c>
      <c r="AA36" s="122">
        <f t="shared" si="12"/>
        <v>6.6900000000032378E-2</v>
      </c>
      <c r="AB36" s="178">
        <f t="shared" si="8"/>
        <v>5.5710949515511459</v>
      </c>
    </row>
    <row r="37" spans="1:28">
      <c r="A37" s="70">
        <f t="shared" si="9"/>
        <v>25</v>
      </c>
      <c r="B37" s="70"/>
      <c r="C37" s="71">
        <f>(roxiedataOL_V5!$F$6+OL!$D$14)-roxiedataOL_V5!F29</f>
        <v>185.84370000000007</v>
      </c>
      <c r="D37" s="112">
        <v>186.24</v>
      </c>
      <c r="E37" s="148">
        <v>191.25</v>
      </c>
      <c r="F37" s="187">
        <f t="shared" si="5"/>
        <v>71.530680587611712</v>
      </c>
      <c r="G37" s="156">
        <v>68.970399999999998</v>
      </c>
      <c r="H37" s="106" t="s">
        <v>73</v>
      </c>
      <c r="I37" s="62"/>
      <c r="J37" s="69">
        <f t="shared" si="0"/>
        <v>2.1472999999999729</v>
      </c>
      <c r="K37" s="170">
        <f t="shared" si="13"/>
        <v>2.1299999999999955</v>
      </c>
      <c r="L37" s="170">
        <f t="shared" si="15"/>
        <v>1.7299999999977445E-2</v>
      </c>
      <c r="M37" s="178">
        <f t="shared" si="6"/>
        <v>2.5602805876117145</v>
      </c>
      <c r="N37" s="59"/>
      <c r="O37" s="59"/>
      <c r="P37" s="70">
        <f t="shared" si="10"/>
        <v>25</v>
      </c>
      <c r="Q37" s="70"/>
      <c r="R37" s="72">
        <f>(roxiedataOL_V5!$N$6+OL!$S$14)-roxiedataOL_V5!N29</f>
        <v>296.66539999999998</v>
      </c>
      <c r="S37" s="73">
        <v>296.32</v>
      </c>
      <c r="T37" s="73">
        <v>300.79000000000002</v>
      </c>
      <c r="U37" s="187">
        <f t="shared" si="11"/>
        <v>73.405943420022709</v>
      </c>
      <c r="V37" s="157">
        <v>68.989699999999999</v>
      </c>
      <c r="W37" s="106" t="s">
        <v>72</v>
      </c>
      <c r="X37" s="59"/>
      <c r="Y37" s="69">
        <f t="shared" si="7"/>
        <v>2.1470999999999663</v>
      </c>
      <c r="Z37" s="170">
        <f t="shared" si="14"/>
        <v>2.25</v>
      </c>
      <c r="AA37" s="122">
        <f t="shared" si="12"/>
        <v>-0.10290000000003374</v>
      </c>
      <c r="AB37" s="178">
        <f t="shared" si="8"/>
        <v>4.4162434200227096</v>
      </c>
    </row>
    <row r="38" spans="1:28">
      <c r="A38" s="70">
        <f t="shared" si="9"/>
        <v>25</v>
      </c>
      <c r="B38" s="70"/>
      <c r="C38" s="71">
        <f>(roxiedataOL_V5!$F$6+OL!$D$14)-roxiedataOL_V5!F30</f>
        <v>183.69620000000009</v>
      </c>
      <c r="D38" s="112">
        <v>184.16</v>
      </c>
      <c r="E38" s="148">
        <v>189.3</v>
      </c>
      <c r="F38" s="187">
        <f t="shared" si="5"/>
        <v>71.08512168795059</v>
      </c>
      <c r="G38" s="156">
        <v>68.960700000000003</v>
      </c>
      <c r="H38" s="106" t="s">
        <v>74</v>
      </c>
      <c r="I38" s="62"/>
      <c r="J38" s="69">
        <f t="shared" si="0"/>
        <v>2.1474999999999795</v>
      </c>
      <c r="K38" s="170">
        <f t="shared" si="13"/>
        <v>2.0800000000000125</v>
      </c>
      <c r="L38" s="170">
        <f t="shared" si="15"/>
        <v>6.7499999999967031E-2</v>
      </c>
      <c r="M38" s="178">
        <f t="shared" si="6"/>
        <v>2.1244216879505871</v>
      </c>
      <c r="N38" s="59"/>
      <c r="O38" s="59"/>
      <c r="P38" s="70">
        <f t="shared" si="10"/>
        <v>25</v>
      </c>
      <c r="Q38" s="70"/>
      <c r="R38" s="72">
        <f>(roxiedataOL_V5!$N$6+OL!$S$14)-roxiedataOL_V5!N30</f>
        <v>294.51819999999998</v>
      </c>
      <c r="S38" s="73">
        <v>294.31</v>
      </c>
      <c r="T38" s="73">
        <v>298.31</v>
      </c>
      <c r="U38" s="187">
        <f t="shared" si="11"/>
        <v>75.068582821862435</v>
      </c>
      <c r="V38" s="157">
        <v>68.980099999999993</v>
      </c>
      <c r="W38" s="106" t="s">
        <v>73</v>
      </c>
      <c r="X38" s="59"/>
      <c r="Y38" s="69">
        <f t="shared" si="7"/>
        <v>2.147199999999998</v>
      </c>
      <c r="Z38" s="170">
        <f t="shared" si="14"/>
        <v>2.0099999999999909</v>
      </c>
      <c r="AA38" s="122">
        <f t="shared" si="12"/>
        <v>0.13720000000000709</v>
      </c>
      <c r="AB38" s="178">
        <f t="shared" si="8"/>
        <v>6.0884828218624421</v>
      </c>
    </row>
    <row r="39" spans="1:28">
      <c r="A39" s="70">
        <f t="shared" si="9"/>
        <v>25</v>
      </c>
      <c r="B39" s="70"/>
      <c r="C39" s="71">
        <f>(roxiedataOL_V5!$F$6+OL!$D$14)-roxiedataOL_V5!F31</f>
        <v>181.54860000000008</v>
      </c>
      <c r="D39" s="112">
        <v>182.09</v>
      </c>
      <c r="E39" s="148">
        <v>187.1</v>
      </c>
      <c r="F39" s="187">
        <f t="shared" si="5"/>
        <v>71.530680587611712</v>
      </c>
      <c r="G39" s="156">
        <v>68.850999999999999</v>
      </c>
      <c r="H39" s="106" t="s">
        <v>100</v>
      </c>
      <c r="I39" s="62"/>
      <c r="J39" s="69">
        <f t="shared" si="0"/>
        <v>2.1476000000000113</v>
      </c>
      <c r="K39" s="170">
        <f t="shared" si="13"/>
        <v>2.0699999999999932</v>
      </c>
      <c r="L39" s="170">
        <f t="shared" ref="L39:L44" si="16">IF(OR(ISBLANK(D39),0),"",J39-K39)</f>
        <v>7.7600000000018099E-2</v>
      </c>
      <c r="M39" s="178">
        <f t="shared" si="6"/>
        <v>2.6796805876117133</v>
      </c>
      <c r="N39" s="59"/>
      <c r="O39" s="59"/>
      <c r="P39" s="70">
        <f t="shared" si="10"/>
        <v>25</v>
      </c>
      <c r="Q39" s="70"/>
      <c r="R39" s="72">
        <f>(roxiedataOL_V5!$N$6+OL!$S$14)-roxiedataOL_V5!N31</f>
        <v>292.37089999999995</v>
      </c>
      <c r="S39" s="73">
        <v>291.99</v>
      </c>
      <c r="T39" s="73">
        <v>296.68</v>
      </c>
      <c r="U39" s="187">
        <f t="shared" si="11"/>
        <v>72.637276061545066</v>
      </c>
      <c r="V39" s="157">
        <v>68.970399999999998</v>
      </c>
      <c r="W39" s="106" t="s">
        <v>74</v>
      </c>
      <c r="X39" s="59"/>
      <c r="Y39" s="69">
        <f t="shared" si="7"/>
        <v>2.1473000000000297</v>
      </c>
      <c r="Z39" s="170">
        <f t="shared" si="14"/>
        <v>2.3199999999999932</v>
      </c>
      <c r="AA39" s="122">
        <f t="shared" si="12"/>
        <v>-0.17269999999996344</v>
      </c>
      <c r="AB39" s="178">
        <f t="shared" si="8"/>
        <v>3.666876061545068</v>
      </c>
    </row>
    <row r="40" spans="1:28">
      <c r="A40" s="70">
        <f t="shared" si="9"/>
        <v>25</v>
      </c>
      <c r="B40" s="70"/>
      <c r="C40" s="71">
        <f>(roxiedataOL_V5!$F$6+OL!$D$14)-roxiedataOL_V5!F32</f>
        <v>179.40090000000009</v>
      </c>
      <c r="D40" s="112">
        <v>179.9</v>
      </c>
      <c r="E40" s="148">
        <v>185.25</v>
      </c>
      <c r="F40" s="187">
        <f t="shared" si="5"/>
        <v>70.370376903343001</v>
      </c>
      <c r="G40" s="156">
        <v>68.941400000000002</v>
      </c>
      <c r="H40" s="106" t="s">
        <v>101</v>
      </c>
      <c r="I40" s="62"/>
      <c r="J40" s="69">
        <f t="shared" si="0"/>
        <v>2.1476999999999862</v>
      </c>
      <c r="K40" s="170">
        <f t="shared" si="13"/>
        <v>2.1899999999999977</v>
      </c>
      <c r="L40" s="170">
        <f t="shared" si="16"/>
        <v>-4.2300000000011551E-2</v>
      </c>
      <c r="M40" s="178">
        <f t="shared" si="6"/>
        <v>1.4289769033429991</v>
      </c>
      <c r="N40" s="59"/>
      <c r="O40" s="59"/>
      <c r="P40" s="70">
        <f t="shared" si="10"/>
        <v>25</v>
      </c>
      <c r="Q40" s="70"/>
      <c r="R40" s="72">
        <f>(roxiedataOL_V5!$N$6+OL!$S$14)-roxiedataOL_V5!N32</f>
        <v>290.22339999999997</v>
      </c>
      <c r="S40" s="73">
        <v>289.82</v>
      </c>
      <c r="T40" s="73">
        <v>294.67</v>
      </c>
      <c r="U40" s="187">
        <f t="shared" si="11"/>
        <v>72.082250785416363</v>
      </c>
      <c r="V40" s="157">
        <v>68.960700000000003</v>
      </c>
      <c r="W40" s="106" t="s">
        <v>100</v>
      </c>
      <c r="X40" s="59"/>
      <c r="Y40" s="69">
        <f t="shared" si="7"/>
        <v>2.1474999999999795</v>
      </c>
      <c r="Z40" s="170">
        <f t="shared" ref="Z40:Z45" si="17">IF(OR(ISBLANK(S40),0),"",S39-S40)</f>
        <v>2.1700000000000159</v>
      </c>
      <c r="AA40" s="122">
        <f t="shared" ref="AA40:AA45" si="18">IF(OR(ISBLANK(S40),0),"",Y40-Z40)</f>
        <v>-2.250000000003638E-2</v>
      </c>
      <c r="AB40" s="178">
        <f t="shared" si="8"/>
        <v>3.1215507854163604</v>
      </c>
    </row>
    <row r="41" spans="1:28">
      <c r="A41" s="70">
        <f t="shared" si="9"/>
        <v>25</v>
      </c>
      <c r="B41" s="70"/>
      <c r="C41" s="71">
        <f>(roxiedataOL_V5!$F$6+OL!$D$14)-roxiedataOL_V5!F33</f>
        <v>177.25300000000004</v>
      </c>
      <c r="D41" s="112">
        <v>177.83</v>
      </c>
      <c r="E41" s="148">
        <v>183.34</v>
      </c>
      <c r="F41" s="187">
        <f t="shared" si="5"/>
        <v>69.830033439662628</v>
      </c>
      <c r="G41" s="156">
        <v>68.931700000000006</v>
      </c>
      <c r="H41" s="106" t="s">
        <v>102</v>
      </c>
      <c r="I41" s="62"/>
      <c r="J41" s="69">
        <f t="shared" si="0"/>
        <v>2.1479000000000497</v>
      </c>
      <c r="K41" s="170">
        <f t="shared" si="13"/>
        <v>2.0699999999999932</v>
      </c>
      <c r="L41" s="170">
        <f t="shared" si="16"/>
        <v>7.790000000005648E-2</v>
      </c>
      <c r="M41" s="178">
        <f t="shared" si="6"/>
        <v>0.89833343966262191</v>
      </c>
      <c r="N41" s="59"/>
      <c r="O41" s="59"/>
      <c r="P41" s="70">
        <f t="shared" si="10"/>
        <v>25</v>
      </c>
      <c r="Q41" s="70"/>
      <c r="R41" s="72">
        <f>(roxiedataOL_V5!$N$6+OL!$S$14)-roxiedataOL_V5!N33</f>
        <v>288.07579999999996</v>
      </c>
      <c r="S41" s="73">
        <v>287.62</v>
      </c>
      <c r="T41" s="73">
        <v>292.77999999999997</v>
      </c>
      <c r="U41" s="187">
        <f t="shared" si="11"/>
        <v>71.016782940773894</v>
      </c>
      <c r="V41" s="157">
        <v>68.950999999999993</v>
      </c>
      <c r="W41" s="106" t="s">
        <v>101</v>
      </c>
      <c r="X41" s="59"/>
      <c r="Y41" s="69">
        <f t="shared" si="7"/>
        <v>2.1476000000000113</v>
      </c>
      <c r="Z41" s="170">
        <f t="shared" si="17"/>
        <v>2.1999999999999886</v>
      </c>
      <c r="AA41" s="122">
        <f t="shared" si="18"/>
        <v>-5.2399999999977354E-2</v>
      </c>
      <c r="AB41" s="178">
        <f t="shared" si="8"/>
        <v>2.0657829407739001</v>
      </c>
    </row>
    <row r="42" spans="1:28">
      <c r="A42" s="70">
        <f t="shared" si="9"/>
        <v>25</v>
      </c>
      <c r="B42" s="70"/>
      <c r="C42" s="71">
        <f>(roxiedataOL_V5!$F$6+OL!$D$14)-roxiedataOL_V5!F34</f>
        <v>175.10490000000004</v>
      </c>
      <c r="D42" s="112">
        <v>175.8</v>
      </c>
      <c r="E42" s="148">
        <v>181.21</v>
      </c>
      <c r="F42" s="187">
        <f t="shared" si="5"/>
        <v>70.167316042709118</v>
      </c>
      <c r="G42" s="156">
        <v>68.921999999999997</v>
      </c>
      <c r="H42" s="106" t="s">
        <v>103</v>
      </c>
      <c r="I42" s="62"/>
      <c r="J42" s="69">
        <f t="shared" si="0"/>
        <v>2.1480999999999995</v>
      </c>
      <c r="K42" s="170">
        <f t="shared" si="13"/>
        <v>2.0300000000000011</v>
      </c>
      <c r="L42" s="170">
        <f t="shared" si="16"/>
        <v>0.11809999999999832</v>
      </c>
      <c r="M42" s="178">
        <f t="shared" si="6"/>
        <v>1.2453160427091206</v>
      </c>
      <c r="N42" s="59"/>
      <c r="O42" s="59"/>
      <c r="P42" s="70">
        <f t="shared" si="10"/>
        <v>25</v>
      </c>
      <c r="Q42" s="70"/>
      <c r="R42" s="72">
        <f>(roxiedataOL_V5!$N$6+OL!$S$14)-roxiedataOL_V5!N34</f>
        <v>285.92809999999997</v>
      </c>
      <c r="S42" s="73">
        <v>285.62</v>
      </c>
      <c r="T42" s="73">
        <v>290.81</v>
      </c>
      <c r="U42" s="187">
        <f t="shared" si="11"/>
        <v>70.914379920810347</v>
      </c>
      <c r="V42" s="157">
        <v>68.941400000000002</v>
      </c>
      <c r="W42" s="106" t="s">
        <v>102</v>
      </c>
      <c r="X42" s="59"/>
      <c r="Y42" s="69">
        <f t="shared" si="7"/>
        <v>2.1476999999999862</v>
      </c>
      <c r="Z42" s="170">
        <f>IF(OR(ISBLANK(S42),0),"",S41-S42)</f>
        <v>2</v>
      </c>
      <c r="AA42" s="122">
        <f t="shared" si="18"/>
        <v>0.14769999999998618</v>
      </c>
      <c r="AB42" s="178">
        <f t="shared" si="8"/>
        <v>1.9729799208103458</v>
      </c>
    </row>
    <row r="43" spans="1:28">
      <c r="A43" s="70">
        <f t="shared" si="9"/>
        <v>25</v>
      </c>
      <c r="B43" s="70"/>
      <c r="C43" s="71">
        <f>(roxiedataOL_V5!$F$6+OL!$D$14)-roxiedataOL_V5!F35</f>
        <v>172.95680000000004</v>
      </c>
      <c r="D43" s="112">
        <v>173.55</v>
      </c>
      <c r="E43" s="148">
        <v>179.02</v>
      </c>
      <c r="F43" s="187">
        <f t="shared" si="5"/>
        <v>69.964772973870012</v>
      </c>
      <c r="G43" s="156">
        <v>68.912300000000002</v>
      </c>
      <c r="H43" s="106" t="s">
        <v>105</v>
      </c>
      <c r="I43" s="62"/>
      <c r="J43" s="69">
        <f t="shared" si="0"/>
        <v>2.1480999999999995</v>
      </c>
      <c r="K43" s="170">
        <f t="shared" si="13"/>
        <v>2.25</v>
      </c>
      <c r="L43" s="170">
        <f t="shared" si="16"/>
        <v>-0.10190000000000055</v>
      </c>
      <c r="M43" s="178">
        <f t="shared" si="6"/>
        <v>1.0524729738700103</v>
      </c>
      <c r="N43" s="59"/>
      <c r="O43" s="59"/>
      <c r="P43" s="70">
        <f t="shared" si="10"/>
        <v>25</v>
      </c>
      <c r="Q43" s="70"/>
      <c r="R43" s="72">
        <f>(roxiedataOL_V5!$N$6+OL!$S$14)-roxiedataOL_V5!N35</f>
        <v>283.78019999999998</v>
      </c>
      <c r="S43" s="73">
        <v>283.44</v>
      </c>
      <c r="T43" s="73">
        <v>288.95</v>
      </c>
      <c r="U43" s="187">
        <f t="shared" si="11"/>
        <v>69.830033439662628</v>
      </c>
      <c r="V43" s="157">
        <v>68.931700000000006</v>
      </c>
      <c r="W43" s="106" t="s">
        <v>103</v>
      </c>
      <c r="X43" s="59"/>
      <c r="Y43" s="69">
        <f t="shared" si="7"/>
        <v>2.1478999999999928</v>
      </c>
      <c r="Z43" s="170">
        <f t="shared" si="17"/>
        <v>2.1800000000000068</v>
      </c>
      <c r="AA43" s="122">
        <f t="shared" si="18"/>
        <v>-3.2100000000014006E-2</v>
      </c>
      <c r="AB43" s="178">
        <f t="shared" si="8"/>
        <v>0.89833343966262191</v>
      </c>
    </row>
    <row r="44" spans="1:28" ht="15.75" thickBot="1">
      <c r="A44" s="70">
        <f t="shared" si="9"/>
        <v>25</v>
      </c>
      <c r="B44" s="70"/>
      <c r="C44" s="71">
        <f>(roxiedataOL_V5!$F$6+OL!$D$14)-roxiedataOL_V5!F36</f>
        <v>171.27720000000005</v>
      </c>
      <c r="D44" s="112">
        <v>171.35</v>
      </c>
      <c r="E44" s="148">
        <v>177.01</v>
      </c>
      <c r="F44" s="187">
        <f t="shared" si="5"/>
        <v>69.326836982783988</v>
      </c>
      <c r="G44" s="156">
        <v>68.902699999999996</v>
      </c>
      <c r="H44" s="106" t="s">
        <v>104</v>
      </c>
      <c r="I44" s="62"/>
      <c r="J44" s="69">
        <f t="shared" si="0"/>
        <v>1.6795999999999935</v>
      </c>
      <c r="K44" s="170">
        <f t="shared" si="13"/>
        <v>2.2000000000000171</v>
      </c>
      <c r="L44" s="170">
        <f t="shared" si="16"/>
        <v>-0.52040000000002351</v>
      </c>
      <c r="M44" s="178">
        <f t="shared" si="6"/>
        <v>0.42413698278399181</v>
      </c>
      <c r="N44" s="59"/>
      <c r="O44" s="59"/>
      <c r="P44" s="70">
        <f t="shared" si="10"/>
        <v>25</v>
      </c>
      <c r="Q44" s="70"/>
      <c r="R44" s="72">
        <f>(roxiedataOL_V5!$N$6+OL!$S$14)-roxiedataOL_V5!N36</f>
        <v>281.63209999999998</v>
      </c>
      <c r="S44" s="73">
        <v>281.56</v>
      </c>
      <c r="T44" s="73">
        <v>286.64999999999998</v>
      </c>
      <c r="U44" s="187">
        <f t="shared" si="11"/>
        <v>71.256212873145884</v>
      </c>
      <c r="V44" s="157">
        <v>68.921999999999997</v>
      </c>
      <c r="W44" s="106" t="s">
        <v>105</v>
      </c>
      <c r="X44" s="59"/>
      <c r="Y44" s="69">
        <f t="shared" si="7"/>
        <v>2.1480999999999995</v>
      </c>
      <c r="Z44" s="170">
        <f t="shared" si="17"/>
        <v>1.8799999999999955</v>
      </c>
      <c r="AA44" s="122">
        <f t="shared" si="18"/>
        <v>0.268100000000004</v>
      </c>
      <c r="AB44" s="178">
        <f t="shared" si="8"/>
        <v>2.3342128731458871</v>
      </c>
    </row>
    <row r="45" spans="1:28" ht="15.75" thickBot="1">
      <c r="A45" s="77">
        <f t="shared" si="9"/>
        <v>25</v>
      </c>
      <c r="B45" s="77"/>
      <c r="C45" s="71"/>
      <c r="D45" s="236"/>
      <c r="E45" s="136"/>
      <c r="F45" s="233"/>
      <c r="G45" s="233"/>
      <c r="H45" s="107" t="s">
        <v>128</v>
      </c>
      <c r="I45" s="62"/>
      <c r="J45" s="109"/>
      <c r="K45" s="110"/>
      <c r="L45" s="110"/>
      <c r="M45" s="179">
        <f t="shared" si="6"/>
        <v>0</v>
      </c>
      <c r="N45" s="59"/>
      <c r="O45" s="59"/>
      <c r="P45" s="77">
        <f t="shared" si="10"/>
        <v>25</v>
      </c>
      <c r="Q45" s="77"/>
      <c r="R45" s="72">
        <f>(roxiedataOL_V5!$N$6+OL!$S$14)-roxiedataOL_V5!N37</f>
        <v>279.95249999999999</v>
      </c>
      <c r="S45" s="73">
        <v>279.07</v>
      </c>
      <c r="T45" s="169">
        <v>284.54000000000002</v>
      </c>
      <c r="U45" s="187">
        <f t="shared" si="11"/>
        <v>69.964772973869913</v>
      </c>
      <c r="V45" s="190">
        <v>68.912300000000002</v>
      </c>
      <c r="W45" s="120" t="s">
        <v>104</v>
      </c>
      <c r="X45" s="59"/>
      <c r="Y45" s="69">
        <f t="shared" si="7"/>
        <v>1.6795999999999935</v>
      </c>
      <c r="Z45" s="170">
        <f t="shared" si="17"/>
        <v>2.4900000000000091</v>
      </c>
      <c r="AA45" s="122">
        <f t="shared" si="18"/>
        <v>-0.81040000000001555</v>
      </c>
      <c r="AB45" s="178">
        <f t="shared" si="8"/>
        <v>1.0524729738699108</v>
      </c>
    </row>
    <row r="46" spans="1:28" ht="15.75" thickBot="1">
      <c r="A46" s="57"/>
      <c r="B46" s="57"/>
      <c r="C46" s="108" t="s">
        <v>75</v>
      </c>
      <c r="D46" s="115"/>
      <c r="E46" s="75"/>
      <c r="F46" s="188"/>
      <c r="G46" s="76"/>
      <c r="H46" s="101"/>
      <c r="I46" s="62"/>
      <c r="J46" s="102"/>
      <c r="K46" s="192" t="s">
        <v>76</v>
      </c>
      <c r="L46" s="79">
        <f>SUM(L15:L45)</f>
        <v>7.2799999999944021E-2</v>
      </c>
      <c r="M46" s="191"/>
      <c r="N46" s="59"/>
      <c r="O46" s="59"/>
      <c r="P46" s="59"/>
      <c r="Q46" s="59"/>
      <c r="R46" s="74"/>
      <c r="S46" s="236">
        <v>254.22</v>
      </c>
      <c r="T46" s="136"/>
      <c r="U46" s="233"/>
      <c r="V46" s="233"/>
      <c r="W46" s="107" t="s">
        <v>161</v>
      </c>
      <c r="X46" s="59"/>
      <c r="Y46" s="109"/>
      <c r="Z46" s="110"/>
      <c r="AA46" s="123"/>
      <c r="AB46" s="179">
        <f t="shared" si="8"/>
        <v>0</v>
      </c>
    </row>
    <row r="47" spans="1:28" ht="15.75" thickBot="1">
      <c r="A47" s="57"/>
      <c r="B47" s="57"/>
      <c r="C47" s="57"/>
      <c r="D47" s="57"/>
      <c r="E47" s="57"/>
      <c r="F47" s="57"/>
      <c r="G47" s="57"/>
      <c r="H47" s="101"/>
      <c r="I47" s="62"/>
      <c r="J47" s="57"/>
      <c r="K47" s="57"/>
      <c r="L47" s="57"/>
      <c r="M47" s="57"/>
      <c r="N47" s="59"/>
      <c r="O47" s="59"/>
      <c r="P47" s="59"/>
      <c r="Q47" s="59"/>
      <c r="R47" s="75" t="s">
        <v>75</v>
      </c>
      <c r="S47" s="76"/>
      <c r="T47" s="75"/>
      <c r="U47" s="188"/>
      <c r="V47" s="76"/>
      <c r="W47" s="59"/>
      <c r="X47" s="59"/>
      <c r="Y47" s="78"/>
      <c r="Z47" s="192" t="s">
        <v>76</v>
      </c>
      <c r="AA47" s="195">
        <f>SUM(AA15:AA45)</f>
        <v>-0.88249999999999318</v>
      </c>
      <c r="AB47" s="57"/>
    </row>
    <row r="48" spans="1:28">
      <c r="A48" s="57"/>
      <c r="B48" s="57"/>
      <c r="C48" s="57"/>
      <c r="D48" s="57"/>
      <c r="E48" s="57"/>
      <c r="F48" s="57"/>
      <c r="G48" s="57"/>
      <c r="H48" s="101"/>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-254.22</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0"/>
      <c r="D55" s="95"/>
      <c r="E55" s="95"/>
      <c r="F55" s="95"/>
      <c r="G55" s="95"/>
      <c r="H55" s="95"/>
      <c r="I55" s="95"/>
      <c r="J55" s="95"/>
      <c r="K55" s="95"/>
      <c r="L55" s="95"/>
      <c r="M55" s="95"/>
      <c r="N55" s="95"/>
      <c r="O55" s="95"/>
      <c r="P55" s="95"/>
      <c r="Q55" s="96"/>
      <c r="R55" s="62"/>
    </row>
    <row r="56" spans="1:29" ht="18.75">
      <c r="A56" s="228" t="s">
        <v>189</v>
      </c>
      <c r="B56" s="221"/>
      <c r="C56" s="221"/>
      <c r="D56" s="221"/>
      <c r="E56" s="221"/>
      <c r="F56" s="221"/>
      <c r="G56" s="221"/>
      <c r="H56" s="221"/>
      <c r="I56" s="221"/>
      <c r="J56" s="221"/>
      <c r="K56" s="221"/>
      <c r="L56" s="221"/>
      <c r="M56" s="221"/>
      <c r="N56" s="221"/>
      <c r="O56" s="221"/>
      <c r="P56" s="221"/>
      <c r="Q56" s="243"/>
      <c r="R56" s="225"/>
      <c r="S56" s="222" t="s">
        <v>89</v>
      </c>
      <c r="T56" s="125"/>
      <c r="U56" s="125"/>
      <c r="V56" s="125"/>
      <c r="W56" s="125"/>
      <c r="X56" s="125"/>
      <c r="Y56" s="125"/>
      <c r="Z56" s="125"/>
      <c r="AA56" s="125"/>
      <c r="AB56" s="26"/>
      <c r="AC56" s="27"/>
    </row>
    <row r="57" spans="1:29" ht="19.5" thickBot="1">
      <c r="A57" s="228" t="s">
        <v>177</v>
      </c>
      <c r="B57" s="221"/>
      <c r="C57" s="221"/>
      <c r="D57" s="221"/>
      <c r="E57" s="221"/>
      <c r="F57" s="221"/>
      <c r="G57" s="221"/>
      <c r="H57" s="221"/>
      <c r="I57" s="221"/>
      <c r="J57" s="221"/>
      <c r="K57" s="221"/>
      <c r="L57" s="221"/>
      <c r="M57" s="221"/>
      <c r="N57" s="221"/>
      <c r="O57" s="221"/>
      <c r="P57" s="221"/>
      <c r="Q57" s="243"/>
      <c r="R57" s="225"/>
      <c r="S57" s="223" t="s">
        <v>90</v>
      </c>
      <c r="T57" s="127"/>
      <c r="U57" s="127"/>
      <c r="V57" s="127"/>
      <c r="W57" s="127"/>
      <c r="X57" s="127"/>
      <c r="Y57" s="127"/>
      <c r="Z57" s="127"/>
      <c r="AA57" s="127"/>
      <c r="AB57" s="30"/>
      <c r="AC57" s="31"/>
    </row>
    <row r="58" spans="1:29" ht="18.75">
      <c r="A58" s="228" t="s">
        <v>178</v>
      </c>
      <c r="B58" s="221"/>
      <c r="C58" s="221"/>
      <c r="D58" s="221"/>
      <c r="E58" s="221"/>
      <c r="F58" s="221"/>
      <c r="G58" s="221"/>
      <c r="H58" s="221"/>
      <c r="I58" s="221"/>
      <c r="J58" s="221"/>
      <c r="K58" s="221"/>
      <c r="L58" s="221"/>
      <c r="M58" s="221"/>
      <c r="N58" s="221"/>
      <c r="O58" s="221"/>
      <c r="P58" s="221"/>
      <c r="Q58" s="243"/>
      <c r="R58" s="225"/>
      <c r="S58" s="224"/>
      <c r="T58" s="121"/>
      <c r="U58" s="121"/>
      <c r="V58" s="121"/>
      <c r="W58" s="121"/>
      <c r="X58" s="121"/>
      <c r="Y58" s="121"/>
      <c r="Z58" s="121"/>
      <c r="AA58" s="121"/>
    </row>
    <row r="59" spans="1:29">
      <c r="A59" s="228" t="s">
        <v>180</v>
      </c>
      <c r="B59" s="221"/>
      <c r="C59" s="221"/>
      <c r="D59" s="221"/>
      <c r="E59" s="221"/>
      <c r="F59" s="221"/>
      <c r="G59" s="221"/>
      <c r="H59" s="221"/>
      <c r="I59" s="221"/>
      <c r="J59" s="221"/>
      <c r="K59" s="221"/>
      <c r="L59" s="221"/>
      <c r="M59" s="221"/>
      <c r="N59" s="221"/>
      <c r="O59" s="221"/>
      <c r="P59" s="221"/>
      <c r="Q59" s="243"/>
      <c r="R59" s="226"/>
      <c r="S59" s="227"/>
    </row>
    <row r="60" spans="1:29">
      <c r="A60" s="228" t="s">
        <v>181</v>
      </c>
      <c r="B60" s="221"/>
      <c r="C60" s="221"/>
      <c r="D60" s="221"/>
      <c r="E60" s="221"/>
      <c r="F60" s="221"/>
      <c r="G60" s="221"/>
      <c r="H60" s="221"/>
      <c r="I60" s="221"/>
      <c r="J60" s="221"/>
      <c r="K60" s="221"/>
      <c r="L60" s="221"/>
      <c r="M60" s="221"/>
      <c r="N60" s="221"/>
      <c r="O60" s="221"/>
      <c r="P60" s="221"/>
      <c r="Q60" s="243"/>
      <c r="R60" s="226"/>
      <c r="S60" s="227"/>
    </row>
    <row r="61" spans="1:29">
      <c r="A61" s="228" t="s">
        <v>182</v>
      </c>
      <c r="B61" s="221"/>
      <c r="C61" s="221"/>
      <c r="D61" s="221"/>
      <c r="E61" s="221"/>
      <c r="F61" s="221"/>
      <c r="G61" s="221"/>
      <c r="H61" s="221"/>
      <c r="I61" s="221"/>
      <c r="J61" s="221"/>
      <c r="K61" s="221"/>
      <c r="L61" s="221"/>
      <c r="M61" s="221"/>
      <c r="N61" s="221"/>
      <c r="O61" s="221"/>
      <c r="P61" s="221"/>
      <c r="Q61" s="243"/>
      <c r="R61" s="226"/>
      <c r="S61" s="227"/>
    </row>
    <row r="62" spans="1:29">
      <c r="A62" s="221" t="s">
        <v>183</v>
      </c>
      <c r="B62" s="221"/>
      <c r="C62" s="221"/>
      <c r="D62" s="221"/>
      <c r="E62" s="221"/>
      <c r="F62" s="221"/>
      <c r="G62" s="221"/>
      <c r="H62" s="221"/>
      <c r="I62" s="221"/>
      <c r="J62" s="221"/>
      <c r="K62" s="221"/>
      <c r="L62" s="221"/>
      <c r="M62" s="221"/>
      <c r="N62" s="221"/>
      <c r="O62" s="221"/>
      <c r="P62" s="221"/>
      <c r="Q62" s="243"/>
      <c r="R62" s="229"/>
      <c r="S62" s="227"/>
    </row>
    <row r="63" spans="1:29">
      <c r="A63" s="221" t="s">
        <v>184</v>
      </c>
      <c r="B63" s="221"/>
      <c r="C63" s="221"/>
      <c r="D63" s="221"/>
      <c r="E63" s="221"/>
      <c r="F63" s="221"/>
      <c r="G63" s="221"/>
      <c r="H63" s="221"/>
      <c r="I63" s="221"/>
      <c r="J63" s="221"/>
      <c r="K63" s="221"/>
      <c r="L63" s="221"/>
      <c r="M63" s="221"/>
      <c r="N63" s="221"/>
      <c r="O63" s="221"/>
      <c r="P63" s="221"/>
      <c r="Q63" s="243"/>
      <c r="R63" s="229"/>
      <c r="S63" s="227"/>
    </row>
    <row r="64" spans="1:29">
      <c r="A64" s="221" t="s">
        <v>185</v>
      </c>
      <c r="B64" s="221"/>
      <c r="C64" s="221"/>
      <c r="D64" s="221"/>
      <c r="E64" s="221"/>
      <c r="F64" s="221"/>
      <c r="G64" s="221"/>
      <c r="H64" s="221"/>
      <c r="I64" s="221"/>
      <c r="J64" s="221"/>
      <c r="K64" s="221"/>
      <c r="L64" s="221"/>
      <c r="M64" s="221"/>
      <c r="N64" s="221"/>
      <c r="O64" s="221"/>
      <c r="P64" s="221"/>
      <c r="Q64" s="243"/>
      <c r="R64" s="229"/>
      <c r="S64" s="227"/>
    </row>
    <row r="65" spans="1:19">
      <c r="A65" s="221" t="s">
        <v>186</v>
      </c>
      <c r="B65" s="221"/>
      <c r="C65" s="221"/>
      <c r="D65" s="221"/>
      <c r="E65" s="221"/>
      <c r="F65" s="221"/>
      <c r="G65" s="221"/>
      <c r="H65" s="221"/>
      <c r="I65" s="221"/>
      <c r="J65" s="221"/>
      <c r="K65" s="221"/>
      <c r="L65" s="221"/>
      <c r="M65" s="221"/>
      <c r="N65" s="221"/>
      <c r="O65" s="221"/>
      <c r="P65" s="221"/>
      <c r="Q65" s="243"/>
      <c r="R65" s="229"/>
      <c r="S65" s="227"/>
    </row>
    <row r="66" spans="1:19">
      <c r="A66" s="228" t="s">
        <v>187</v>
      </c>
      <c r="B66" s="221"/>
      <c r="C66" s="221"/>
      <c r="D66" s="221"/>
      <c r="E66" s="221"/>
      <c r="F66" s="221"/>
      <c r="G66" s="221"/>
      <c r="H66" s="221"/>
      <c r="I66" s="221"/>
      <c r="J66" s="221"/>
      <c r="K66" s="221"/>
      <c r="L66" s="221"/>
      <c r="M66" s="221"/>
      <c r="N66" s="221"/>
      <c r="O66" s="221"/>
      <c r="P66" s="221"/>
      <c r="Q66" s="243"/>
      <c r="R66" s="229"/>
      <c r="S66" s="227"/>
    </row>
    <row r="67" spans="1:19">
      <c r="A67" s="228" t="s">
        <v>188</v>
      </c>
      <c r="B67" s="244"/>
      <c r="C67" s="244"/>
      <c r="D67" s="244"/>
      <c r="E67" s="244"/>
      <c r="F67" s="244"/>
      <c r="G67" s="244"/>
      <c r="H67" s="244"/>
      <c r="I67" s="244"/>
      <c r="J67" s="244"/>
      <c r="K67" s="244"/>
      <c r="L67" s="244"/>
      <c r="M67" s="244"/>
      <c r="N67" s="244"/>
      <c r="O67" s="244"/>
      <c r="P67" s="244"/>
      <c r="Q67" s="245"/>
      <c r="R67" s="229"/>
      <c r="S67" s="227"/>
    </row>
    <row r="68" spans="1:19">
      <c r="A68" s="228" t="s">
        <v>192</v>
      </c>
      <c r="B68" s="244"/>
      <c r="C68" s="244"/>
      <c r="D68" s="244"/>
      <c r="E68" s="244"/>
      <c r="F68" s="244"/>
      <c r="G68" s="244"/>
      <c r="H68" s="244"/>
      <c r="I68" s="244"/>
      <c r="J68" s="244"/>
      <c r="K68" s="244"/>
      <c r="L68" s="244"/>
      <c r="M68" s="244"/>
      <c r="N68" s="244"/>
      <c r="O68" s="244"/>
      <c r="P68" s="244"/>
      <c r="Q68" s="245"/>
      <c r="R68" s="229"/>
      <c r="S68" s="227"/>
    </row>
    <row r="69" spans="1:19">
      <c r="A69" s="228" t="s">
        <v>190</v>
      </c>
      <c r="B69" s="244"/>
      <c r="C69" s="244"/>
      <c r="D69" s="244"/>
      <c r="E69" s="244"/>
      <c r="F69" s="244"/>
      <c r="G69" s="244"/>
      <c r="H69" s="244"/>
      <c r="I69" s="244"/>
      <c r="J69" s="244"/>
      <c r="K69" s="244"/>
      <c r="L69" s="244"/>
      <c r="M69" s="244"/>
      <c r="N69" s="244"/>
      <c r="O69" s="244"/>
      <c r="P69" s="244"/>
      <c r="Q69" s="245"/>
      <c r="R69" s="229"/>
      <c r="S69" s="227"/>
    </row>
    <row r="70" spans="1:19">
      <c r="A70" s="228" t="s">
        <v>191</v>
      </c>
      <c r="B70" s="244"/>
      <c r="C70" s="244"/>
      <c r="D70" s="244"/>
      <c r="E70" s="244"/>
      <c r="F70" s="244"/>
      <c r="G70" s="244"/>
      <c r="H70" s="244"/>
      <c r="I70" s="244"/>
      <c r="J70" s="244"/>
      <c r="K70" s="244"/>
      <c r="L70" s="244"/>
      <c r="M70" s="244"/>
      <c r="N70" s="244"/>
      <c r="O70" s="244"/>
      <c r="P70" s="244"/>
      <c r="Q70" s="245"/>
      <c r="R70" s="229"/>
      <c r="S70" s="227"/>
    </row>
    <row r="71" spans="1:19">
      <c r="A71" s="228"/>
      <c r="B71" s="244"/>
      <c r="C71" s="244"/>
      <c r="D71" s="244"/>
      <c r="E71" s="244"/>
      <c r="F71" s="244"/>
      <c r="G71" s="244"/>
      <c r="H71" s="244"/>
      <c r="I71" s="244"/>
      <c r="J71" s="244"/>
      <c r="K71" s="244"/>
      <c r="L71" s="244"/>
      <c r="M71" s="244"/>
      <c r="N71" s="244"/>
      <c r="O71" s="244"/>
      <c r="P71" s="244"/>
      <c r="Q71" s="245"/>
      <c r="R71" s="229"/>
      <c r="S71" s="227"/>
    </row>
    <row r="72" spans="1:19">
      <c r="B72" s="244"/>
      <c r="C72" s="244"/>
      <c r="D72" s="244"/>
      <c r="E72" s="244"/>
      <c r="F72" s="244"/>
      <c r="G72" s="244"/>
      <c r="H72" s="244"/>
      <c r="I72" s="244"/>
      <c r="J72" s="244"/>
      <c r="K72" s="244"/>
      <c r="L72" s="244"/>
      <c r="M72" s="244"/>
      <c r="N72" s="244"/>
      <c r="O72" s="244"/>
      <c r="P72" s="244"/>
      <c r="Q72" s="245"/>
      <c r="R72" s="229"/>
      <c r="S72" s="227"/>
    </row>
    <row r="73" spans="1:19">
      <c r="A73" s="306" t="s">
        <v>196</v>
      </c>
      <c r="B73" s="244"/>
      <c r="C73" s="244"/>
      <c r="D73" s="244"/>
      <c r="E73" s="244"/>
      <c r="F73" s="244"/>
      <c r="G73" s="244"/>
      <c r="H73" s="244"/>
      <c r="I73" s="244"/>
      <c r="J73" s="244"/>
      <c r="K73" s="244"/>
      <c r="L73" s="244"/>
      <c r="M73" s="244"/>
      <c r="N73" s="244"/>
      <c r="O73" s="244"/>
      <c r="P73" s="244"/>
      <c r="Q73" s="245"/>
      <c r="R73" s="229"/>
      <c r="S73" s="227"/>
    </row>
    <row r="74" spans="1:19">
      <c r="A74" s="306" t="s">
        <v>193</v>
      </c>
      <c r="B74" s="244"/>
      <c r="C74" s="244"/>
      <c r="D74" s="244"/>
      <c r="E74" s="244"/>
      <c r="F74" s="244"/>
      <c r="G74" s="244"/>
      <c r="H74" s="244"/>
      <c r="I74" s="244"/>
      <c r="J74" s="244"/>
      <c r="K74" s="244"/>
      <c r="L74" s="244"/>
      <c r="M74" s="244"/>
      <c r="N74" s="244"/>
      <c r="O74" s="244"/>
      <c r="P74" s="244"/>
      <c r="Q74" s="245"/>
      <c r="R74" s="229"/>
      <c r="S74" s="227"/>
    </row>
    <row r="75" spans="1:19">
      <c r="A75" s="228"/>
      <c r="B75" s="244"/>
      <c r="C75" s="244"/>
      <c r="D75" s="244"/>
      <c r="E75" s="244"/>
      <c r="F75" s="244"/>
      <c r="G75" s="244"/>
      <c r="H75" s="244"/>
      <c r="I75" s="244"/>
      <c r="J75" s="244"/>
      <c r="K75" s="244"/>
      <c r="L75" s="244"/>
      <c r="M75" s="244"/>
      <c r="N75" s="244"/>
      <c r="O75" s="244"/>
      <c r="P75" s="244"/>
      <c r="Q75" s="245"/>
      <c r="R75" s="229"/>
      <c r="S75" s="227"/>
    </row>
    <row r="76" spans="1:19">
      <c r="A76" s="228"/>
      <c r="B76" s="244"/>
      <c r="C76" s="244"/>
      <c r="D76" s="244"/>
      <c r="E76" s="244"/>
      <c r="F76" s="244"/>
      <c r="G76" s="244"/>
      <c r="H76" s="244"/>
      <c r="I76" s="244"/>
      <c r="J76" s="244"/>
      <c r="K76" s="244"/>
      <c r="L76" s="244"/>
      <c r="M76" s="244"/>
      <c r="N76" s="244"/>
      <c r="O76" s="244"/>
      <c r="P76" s="244"/>
      <c r="Q76" s="245"/>
      <c r="R76" s="229"/>
      <c r="S76" s="227"/>
    </row>
    <row r="77" spans="1:19">
      <c r="A77" s="246"/>
      <c r="B77" s="247"/>
      <c r="C77" s="247"/>
      <c r="D77" s="247"/>
      <c r="E77" s="247"/>
      <c r="F77" s="247"/>
      <c r="G77" s="247"/>
      <c r="H77" s="247"/>
      <c r="I77" s="247"/>
      <c r="J77" s="247"/>
      <c r="K77" s="247"/>
      <c r="L77" s="247"/>
      <c r="M77" s="247"/>
      <c r="N77" s="247"/>
      <c r="O77" s="247"/>
      <c r="P77" s="247"/>
      <c r="Q77" s="248"/>
    </row>
    <row r="78" spans="1:19">
      <c r="A78" s="246"/>
      <c r="B78" s="247"/>
      <c r="C78" s="247"/>
      <c r="D78" s="247"/>
      <c r="E78" s="247"/>
      <c r="F78" s="247"/>
      <c r="G78" s="247"/>
      <c r="H78" s="247"/>
      <c r="I78" s="247"/>
      <c r="J78" s="247"/>
      <c r="K78" s="247"/>
      <c r="L78" s="247"/>
      <c r="M78" s="247"/>
      <c r="N78" s="247"/>
      <c r="O78" s="247"/>
      <c r="P78" s="247"/>
      <c r="Q78" s="248"/>
    </row>
    <row r="79" spans="1:19">
      <c r="A79" s="246"/>
      <c r="B79" s="247"/>
      <c r="C79" s="247"/>
      <c r="D79" s="247"/>
      <c r="E79" s="247"/>
      <c r="F79" s="247"/>
      <c r="G79" s="247"/>
      <c r="H79" s="247"/>
      <c r="I79" s="247"/>
      <c r="J79" s="247"/>
      <c r="K79" s="247"/>
      <c r="L79" s="247"/>
      <c r="M79" s="247"/>
      <c r="N79" s="247"/>
      <c r="O79" s="247"/>
      <c r="P79" s="247"/>
      <c r="Q79" s="248"/>
    </row>
    <row r="80" spans="1:19">
      <c r="A80" s="246"/>
      <c r="B80" s="247"/>
      <c r="C80" s="247"/>
      <c r="D80" s="247"/>
      <c r="E80" s="247"/>
      <c r="F80" s="247"/>
      <c r="G80" s="247"/>
      <c r="H80" s="247"/>
      <c r="I80" s="247"/>
      <c r="J80" s="247"/>
      <c r="K80" s="247"/>
      <c r="L80" s="247"/>
      <c r="M80" s="247"/>
      <c r="N80" s="247"/>
      <c r="O80" s="247"/>
      <c r="P80" s="247"/>
      <c r="Q80" s="248"/>
    </row>
    <row r="81" spans="1:17">
      <c r="A81" s="249"/>
      <c r="B81" s="250"/>
      <c r="C81" s="250"/>
      <c r="D81" s="250"/>
      <c r="E81" s="250"/>
      <c r="F81" s="250"/>
      <c r="G81" s="250"/>
      <c r="H81" s="250"/>
      <c r="I81" s="250"/>
      <c r="J81" s="250"/>
      <c r="K81" s="250"/>
      <c r="L81" s="250"/>
      <c r="M81" s="250"/>
      <c r="N81" s="250"/>
      <c r="O81" s="250"/>
      <c r="P81" s="250"/>
      <c r="Q81" s="251"/>
    </row>
  </sheetData>
  <mergeCells count="15">
    <mergeCell ref="A2:B2"/>
    <mergeCell ref="C2:I2"/>
    <mergeCell ref="A3:B3"/>
    <mergeCell ref="C3:I3"/>
    <mergeCell ref="A4:B4"/>
    <mergeCell ref="A5:B5"/>
    <mergeCell ref="C5:I5"/>
    <mergeCell ref="C4:I4"/>
    <mergeCell ref="A6:B6"/>
    <mergeCell ref="C6:I6"/>
    <mergeCell ref="A13:B13"/>
    <mergeCell ref="P13:Q13"/>
    <mergeCell ref="C10:L10"/>
    <mergeCell ref="C11:D12"/>
    <mergeCell ref="R11:S1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topLeftCell="A64" zoomScale="70" zoomScaleNormal="70" workbookViewId="0">
      <selection activeCell="AF42" sqref="AF42"/>
    </sheetView>
  </sheetViews>
  <sheetFormatPr defaultRowHeight="15"/>
  <sheetData>
    <row r="1" spans="1:1" s="2" customFormat="1"/>
    <row r="2" spans="1:1" s="2" customFormat="1" ht="23.25">
      <c r="A2" s="238" t="s">
        <v>157</v>
      </c>
    </row>
    <row r="3" spans="1:1" s="2" customFormat="1"/>
    <row r="53" spans="1:38">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c r="AA53" s="239"/>
      <c r="AB53" s="239"/>
      <c r="AC53" s="239"/>
      <c r="AD53" s="239"/>
      <c r="AE53" s="239"/>
      <c r="AF53" s="239"/>
      <c r="AG53" s="239"/>
      <c r="AH53" s="239"/>
      <c r="AI53" s="239"/>
      <c r="AJ53" s="239"/>
      <c r="AK53" s="239"/>
      <c r="AL53" s="239"/>
    </row>
    <row r="55" spans="1:38" ht="23.25">
      <c r="A55" s="238" t="s">
        <v>159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61" zoomScale="70" zoomScaleNormal="70" workbookViewId="0">
      <selection activeCell="AH33" sqref="AH33"/>
    </sheetView>
  </sheetViews>
  <sheetFormatPr defaultRowHeight="15"/>
  <cols>
    <col min="1" max="16384" width="9.140625" style="2"/>
  </cols>
  <sheetData>
    <row r="2" spans="1:1" ht="23.25">
      <c r="A2" s="238" t="s">
        <v>157</v>
      </c>
    </row>
    <row r="53" spans="1:29">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c r="AA53" s="239"/>
      <c r="AB53" s="239"/>
      <c r="AC53" s="239"/>
    </row>
    <row r="56" spans="1:29" ht="23.25">
      <c r="A56" s="238" t="s">
        <v>158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7" t="s">
        <v>87</v>
      </c>
      <c r="C2" s="118"/>
      <c r="D2" s="118"/>
      <c r="E2" s="118"/>
      <c r="F2" s="118"/>
      <c r="G2" s="118"/>
      <c r="H2"/>
      <c r="I2" s="291" t="s">
        <v>26</v>
      </c>
      <c r="J2" s="292"/>
      <c r="K2" s="292"/>
      <c r="L2" s="292"/>
      <c r="M2" s="292"/>
      <c r="N2" s="292"/>
      <c r="O2" s="293"/>
    </row>
    <row r="3" spans="1:15" ht="15.75" thickBot="1">
      <c r="A3" s="36"/>
      <c r="B3" s="28"/>
      <c r="C3" s="28"/>
      <c r="D3" s="28"/>
      <c r="E3" s="28"/>
      <c r="F3" s="294" t="s">
        <v>27</v>
      </c>
      <c r="G3" s="295"/>
      <c r="I3" s="45"/>
      <c r="J3" s="26"/>
      <c r="K3" s="26"/>
      <c r="L3" s="26"/>
      <c r="M3" s="26"/>
      <c r="N3" s="276" t="s">
        <v>27</v>
      </c>
      <c r="O3" s="277"/>
    </row>
    <row r="4" spans="1:15">
      <c r="A4" s="36"/>
      <c r="B4" s="45"/>
      <c r="C4" s="26"/>
      <c r="D4" s="26"/>
      <c r="E4" s="26"/>
      <c r="F4" s="45"/>
      <c r="G4" s="27"/>
      <c r="I4" s="36"/>
      <c r="J4" s="28"/>
      <c r="K4" s="28"/>
      <c r="L4" s="28"/>
      <c r="M4" s="28"/>
      <c r="N4" s="36"/>
      <c r="O4" s="29"/>
    </row>
    <row r="5" spans="1:15" ht="30">
      <c r="A5" s="36"/>
      <c r="B5" s="113" t="s">
        <v>25</v>
      </c>
      <c r="C5" s="35" t="s">
        <v>29</v>
      </c>
      <c r="D5" s="35"/>
      <c r="E5" s="35" t="s">
        <v>30</v>
      </c>
      <c r="F5" s="42" t="s">
        <v>33</v>
      </c>
      <c r="G5" s="43" t="s">
        <v>28</v>
      </c>
      <c r="I5" s="36"/>
      <c r="J5" s="34" t="s">
        <v>25</v>
      </c>
      <c r="K5" s="35" t="s">
        <v>29</v>
      </c>
      <c r="L5" s="35"/>
      <c r="M5" s="35" t="s">
        <v>30</v>
      </c>
      <c r="N5" s="55" t="s">
        <v>24</v>
      </c>
      <c r="O5" s="43" t="s">
        <v>28</v>
      </c>
    </row>
    <row r="6" spans="1:15">
      <c r="A6" s="36"/>
      <c r="B6" s="114" t="s">
        <v>108</v>
      </c>
      <c r="C6" s="49"/>
      <c r="D6" s="232"/>
      <c r="E6" s="232"/>
      <c r="F6" s="37">
        <v>191.643</v>
      </c>
      <c r="G6" s="41"/>
      <c r="I6" s="230"/>
      <c r="J6" s="49" t="s">
        <v>114</v>
      </c>
      <c r="K6" s="49"/>
      <c r="L6" s="232"/>
      <c r="M6" s="232"/>
      <c r="N6" s="37">
        <v>218.5669</v>
      </c>
      <c r="O6" s="41"/>
    </row>
    <row r="7" spans="1:15">
      <c r="A7" s="56"/>
      <c r="B7" s="296">
        <v>2</v>
      </c>
      <c r="C7" s="28">
        <v>22</v>
      </c>
      <c r="D7" s="28">
        <v>1</v>
      </c>
      <c r="E7" s="28">
        <v>1</v>
      </c>
      <c r="F7" s="38">
        <v>193.6182</v>
      </c>
      <c r="G7" s="29">
        <f>F7-F6</f>
        <v>1.975200000000001</v>
      </c>
      <c r="I7" s="230"/>
      <c r="J7" s="300">
        <v>2</v>
      </c>
      <c r="K7" s="28">
        <v>22</v>
      </c>
      <c r="L7" s="28">
        <v>1</v>
      </c>
      <c r="M7" s="28">
        <v>1</v>
      </c>
      <c r="N7" s="38">
        <v>220.54750000000001</v>
      </c>
      <c r="O7" s="29">
        <f>N7-N6</f>
        <v>1.9806000000000097</v>
      </c>
    </row>
    <row r="8" spans="1:15">
      <c r="A8" s="56"/>
      <c r="B8" s="296"/>
      <c r="C8" s="28">
        <v>21</v>
      </c>
      <c r="D8" s="28">
        <v>2</v>
      </c>
      <c r="E8" s="28">
        <v>2</v>
      </c>
      <c r="F8" s="38">
        <v>195.5926</v>
      </c>
      <c r="G8" s="29">
        <f t="shared" ref="G8:G30" si="0">F8-F7</f>
        <v>1.9744000000000028</v>
      </c>
      <c r="I8" s="230"/>
      <c r="J8" s="300"/>
      <c r="K8" s="28">
        <v>21</v>
      </c>
      <c r="L8" s="28">
        <v>2</v>
      </c>
      <c r="M8" s="28">
        <v>2</v>
      </c>
      <c r="N8" s="38">
        <v>222.5273</v>
      </c>
      <c r="O8" s="29">
        <f t="shared" ref="O8:O30" si="1">N8-N7</f>
        <v>1.9797999999999831</v>
      </c>
    </row>
    <row r="9" spans="1:15">
      <c r="A9" s="56"/>
      <c r="B9" s="296"/>
      <c r="C9" s="28">
        <v>20</v>
      </c>
      <c r="D9" s="28">
        <v>3</v>
      </c>
      <c r="E9" s="28">
        <v>3</v>
      </c>
      <c r="F9" s="38">
        <v>197.56030000000001</v>
      </c>
      <c r="G9" s="29">
        <f t="shared" si="0"/>
        <v>1.9677000000000078</v>
      </c>
      <c r="I9" s="230"/>
      <c r="J9" s="300"/>
      <c r="K9" s="28">
        <v>19</v>
      </c>
      <c r="L9" s="28">
        <v>3</v>
      </c>
      <c r="M9" s="28">
        <v>3</v>
      </c>
      <c r="N9" s="38">
        <v>224.50630000000001</v>
      </c>
      <c r="O9" s="29">
        <f t="shared" si="1"/>
        <v>1.9790000000000134</v>
      </c>
    </row>
    <row r="10" spans="1:15">
      <c r="A10" s="56"/>
      <c r="B10" s="296"/>
      <c r="C10" s="28">
        <v>19</v>
      </c>
      <c r="D10" s="28">
        <v>4</v>
      </c>
      <c r="E10" s="28">
        <v>4</v>
      </c>
      <c r="F10" s="38">
        <v>199.5393</v>
      </c>
      <c r="G10" s="29">
        <f t="shared" si="0"/>
        <v>1.978999999999985</v>
      </c>
      <c r="I10" s="230"/>
      <c r="J10" s="300"/>
      <c r="K10" s="28">
        <v>18</v>
      </c>
      <c r="L10" s="28">
        <v>4</v>
      </c>
      <c r="M10" s="28">
        <v>4</v>
      </c>
      <c r="N10" s="38">
        <v>226.28620000000001</v>
      </c>
      <c r="O10" s="29">
        <f t="shared" si="1"/>
        <v>1.7798999999999978</v>
      </c>
    </row>
    <row r="11" spans="1:15">
      <c r="A11" s="56"/>
      <c r="B11" s="296"/>
      <c r="C11" s="28">
        <v>18</v>
      </c>
      <c r="D11" s="28">
        <v>5</v>
      </c>
      <c r="E11" s="28">
        <v>5</v>
      </c>
      <c r="F11" s="38">
        <v>201.32470000000001</v>
      </c>
      <c r="G11" s="29">
        <f t="shared" si="0"/>
        <v>1.7854000000000099</v>
      </c>
      <c r="I11" s="230"/>
      <c r="J11" s="301" t="s">
        <v>113</v>
      </c>
      <c r="K11" s="301"/>
      <c r="L11" s="301"/>
      <c r="M11" s="302"/>
      <c r="N11" s="37">
        <v>233.2115</v>
      </c>
      <c r="O11" s="41">
        <f>N11-N10</f>
        <v>6.9252999999999929</v>
      </c>
    </row>
    <row r="12" spans="1:15">
      <c r="A12" s="56"/>
      <c r="B12" s="114" t="s">
        <v>109</v>
      </c>
      <c r="C12" s="49"/>
      <c r="D12" s="49"/>
      <c r="E12" s="49"/>
      <c r="F12" s="37">
        <v>215.25130000000001</v>
      </c>
      <c r="G12" s="41">
        <f>F12-F11</f>
        <v>13.926600000000008</v>
      </c>
      <c r="I12" s="230"/>
      <c r="J12" s="33"/>
      <c r="K12" s="28">
        <v>17</v>
      </c>
      <c r="L12" s="32">
        <v>5</v>
      </c>
      <c r="M12" s="28">
        <v>1</v>
      </c>
      <c r="N12" s="38">
        <v>234.97739999999999</v>
      </c>
      <c r="O12" s="29">
        <f>N12-N11</f>
        <v>1.7658999999999878</v>
      </c>
    </row>
    <row r="13" spans="1:15">
      <c r="A13" s="56"/>
      <c r="B13" s="297" t="s">
        <v>31</v>
      </c>
      <c r="C13" s="28">
        <v>17</v>
      </c>
      <c r="D13" s="28">
        <v>6</v>
      </c>
      <c r="E13" s="28">
        <v>1</v>
      </c>
      <c r="F13" s="38">
        <v>217.28039999999999</v>
      </c>
      <c r="G13" s="29">
        <f>F13-F12</f>
        <v>2.0290999999999713</v>
      </c>
      <c r="I13" s="230"/>
      <c r="J13" s="301" t="s">
        <v>112</v>
      </c>
      <c r="K13" s="301"/>
      <c r="L13" s="301"/>
      <c r="M13" s="302"/>
      <c r="N13" s="37">
        <v>242.85130000000001</v>
      </c>
      <c r="O13" s="41">
        <f>N13-N12</f>
        <v>7.8739000000000203</v>
      </c>
    </row>
    <row r="14" spans="1:15">
      <c r="A14" s="56"/>
      <c r="B14" s="297"/>
      <c r="C14" s="28">
        <v>16</v>
      </c>
      <c r="D14" s="28">
        <v>7</v>
      </c>
      <c r="E14" s="28">
        <v>2</v>
      </c>
      <c r="F14" s="38">
        <v>219.3098</v>
      </c>
      <c r="G14" s="29">
        <f t="shared" si="0"/>
        <v>2.0294000000000096</v>
      </c>
      <c r="I14" s="230"/>
      <c r="J14" s="303" t="s">
        <v>31</v>
      </c>
      <c r="K14" s="28">
        <v>16</v>
      </c>
      <c r="L14" s="32">
        <v>6</v>
      </c>
      <c r="M14" s="28">
        <v>1</v>
      </c>
      <c r="N14" s="38">
        <v>244.8809</v>
      </c>
      <c r="O14" s="29">
        <f>N14-N13</f>
        <v>2.0295999999999879</v>
      </c>
    </row>
    <row r="15" spans="1:15">
      <c r="A15" s="56"/>
      <c r="B15" s="297"/>
      <c r="C15" s="28">
        <v>15</v>
      </c>
      <c r="D15" s="28">
        <v>8</v>
      </c>
      <c r="E15" s="28">
        <v>3</v>
      </c>
      <c r="F15" s="38">
        <v>221.33789999999999</v>
      </c>
      <c r="G15" s="29">
        <f t="shared" si="0"/>
        <v>2.0280999999999949</v>
      </c>
      <c r="I15" s="230"/>
      <c r="J15" s="303"/>
      <c r="K15" s="28">
        <v>15</v>
      </c>
      <c r="L15" s="32">
        <v>7</v>
      </c>
      <c r="M15" s="28">
        <v>2</v>
      </c>
      <c r="N15" s="38">
        <v>246.90979999999999</v>
      </c>
      <c r="O15" s="29">
        <f t="shared" si="1"/>
        <v>2.028899999999993</v>
      </c>
    </row>
    <row r="16" spans="1:15">
      <c r="A16" s="56"/>
      <c r="B16" s="297"/>
      <c r="C16" s="28">
        <v>14</v>
      </c>
      <c r="D16" s="28">
        <v>9</v>
      </c>
      <c r="E16" s="28">
        <v>4</v>
      </c>
      <c r="F16" s="38">
        <v>223.36540000000002</v>
      </c>
      <c r="G16" s="29">
        <f t="shared" si="0"/>
        <v>2.0275000000000318</v>
      </c>
      <c r="I16" s="230"/>
      <c r="J16" s="303"/>
      <c r="K16" s="28">
        <v>14</v>
      </c>
      <c r="L16" s="32">
        <v>8</v>
      </c>
      <c r="M16" s="28">
        <v>3</v>
      </c>
      <c r="N16" s="38">
        <v>248.93790000000001</v>
      </c>
      <c r="O16" s="29">
        <f t="shared" si="1"/>
        <v>2.0281000000000233</v>
      </c>
    </row>
    <row r="17" spans="1:15">
      <c r="A17" s="56"/>
      <c r="B17" s="297"/>
      <c r="C17" s="28">
        <v>13</v>
      </c>
      <c r="D17" s="28">
        <v>10</v>
      </c>
      <c r="E17" s="28">
        <v>5</v>
      </c>
      <c r="F17" s="38">
        <v>225.3922</v>
      </c>
      <c r="G17" s="29">
        <f t="shared" si="0"/>
        <v>2.0267999999999802</v>
      </c>
      <c r="I17" s="230"/>
      <c r="J17" s="303"/>
      <c r="K17" s="28">
        <v>13</v>
      </c>
      <c r="L17" s="32">
        <v>9</v>
      </c>
      <c r="M17" s="28">
        <v>4</v>
      </c>
      <c r="N17" s="38">
        <v>250.96539999999999</v>
      </c>
      <c r="O17" s="29">
        <f t="shared" si="1"/>
        <v>2.027499999999975</v>
      </c>
    </row>
    <row r="18" spans="1:15">
      <c r="A18" s="56"/>
      <c r="B18" s="297"/>
      <c r="C18" s="28">
        <v>12</v>
      </c>
      <c r="D18" s="28">
        <v>11</v>
      </c>
      <c r="E18" s="28">
        <v>6</v>
      </c>
      <c r="F18" s="38">
        <v>227.41819999999996</v>
      </c>
      <c r="G18" s="29">
        <f t="shared" si="0"/>
        <v>2.0259999999999536</v>
      </c>
      <c r="I18" s="230"/>
      <c r="J18" s="303"/>
      <c r="K18" s="28">
        <v>12</v>
      </c>
      <c r="L18" s="32">
        <v>10</v>
      </c>
      <c r="M18" s="28">
        <v>5</v>
      </c>
      <c r="N18" s="38">
        <v>252.9922</v>
      </c>
      <c r="O18" s="29">
        <f t="shared" si="1"/>
        <v>2.0268000000000086</v>
      </c>
    </row>
    <row r="19" spans="1:15">
      <c r="A19" s="56"/>
      <c r="B19" s="297"/>
      <c r="C19" s="28">
        <v>11</v>
      </c>
      <c r="D19" s="28">
        <v>12</v>
      </c>
      <c r="E19" s="28">
        <v>7</v>
      </c>
      <c r="F19" s="38">
        <v>229.41819999999996</v>
      </c>
      <c r="G19" s="29">
        <f t="shared" si="0"/>
        <v>2</v>
      </c>
      <c r="I19" s="230"/>
      <c r="J19" s="303"/>
      <c r="K19" s="28">
        <v>11</v>
      </c>
      <c r="L19" s="32">
        <v>11</v>
      </c>
      <c r="M19" s="28">
        <v>6</v>
      </c>
      <c r="N19" s="38">
        <v>254.7473</v>
      </c>
      <c r="O19" s="29">
        <f t="shared" si="1"/>
        <v>1.7550999999999988</v>
      </c>
    </row>
    <row r="20" spans="1:15">
      <c r="A20" s="56"/>
      <c r="B20" s="114" t="s">
        <v>110</v>
      </c>
      <c r="C20" s="49"/>
      <c r="D20" s="49"/>
      <c r="E20" s="49"/>
      <c r="F20" s="37">
        <v>276.82500000000005</v>
      </c>
      <c r="G20" s="41">
        <f>F20-F19</f>
        <v>47.406800000000089</v>
      </c>
      <c r="I20" s="230"/>
      <c r="J20" s="301" t="s">
        <v>111</v>
      </c>
      <c r="K20" s="301"/>
      <c r="L20" s="301"/>
      <c r="M20" s="302"/>
      <c r="N20" s="37">
        <v>293.42500000000001</v>
      </c>
      <c r="O20" s="41">
        <f>N20-N19</f>
        <v>38.677700000000016</v>
      </c>
    </row>
    <row r="21" spans="1:15">
      <c r="A21" s="56"/>
      <c r="B21" s="297" t="s">
        <v>32</v>
      </c>
      <c r="C21" s="28">
        <v>10</v>
      </c>
      <c r="D21" s="28">
        <v>13</v>
      </c>
      <c r="E21" s="28">
        <v>1</v>
      </c>
      <c r="F21" s="38">
        <v>278.53300000000002</v>
      </c>
      <c r="G21" s="29">
        <f>F21-F20</f>
        <v>1.70799999999997</v>
      </c>
      <c r="I21" s="230"/>
      <c r="J21" s="303" t="s">
        <v>32</v>
      </c>
      <c r="K21" s="28">
        <v>10</v>
      </c>
      <c r="L21" s="32">
        <v>12</v>
      </c>
      <c r="M21" s="28">
        <v>1</v>
      </c>
      <c r="N21" s="39">
        <v>295.83780000000002</v>
      </c>
      <c r="O21" s="29">
        <f>N21-N20</f>
        <v>2.4128000000000043</v>
      </c>
    </row>
    <row r="22" spans="1:15">
      <c r="A22" s="56"/>
      <c r="B22" s="297"/>
      <c r="C22" s="28">
        <v>9</v>
      </c>
      <c r="D22" s="28">
        <v>14</v>
      </c>
      <c r="E22" s="28">
        <v>2</v>
      </c>
      <c r="F22" s="38">
        <v>280.80079999999998</v>
      </c>
      <c r="G22" s="29">
        <f t="shared" si="0"/>
        <v>2.2677999999999656</v>
      </c>
      <c r="I22" s="230"/>
      <c r="J22" s="303"/>
      <c r="K22" s="28">
        <v>9</v>
      </c>
      <c r="L22" s="32">
        <v>13</v>
      </c>
      <c r="M22" s="28">
        <v>2</v>
      </c>
      <c r="N22" s="38">
        <v>297.6508</v>
      </c>
      <c r="O22" s="29">
        <f>N22-N21</f>
        <v>1.8129999999999882</v>
      </c>
    </row>
    <row r="23" spans="1:15">
      <c r="A23" s="56"/>
      <c r="B23" s="297"/>
      <c r="C23" s="28">
        <v>8</v>
      </c>
      <c r="D23" s="28">
        <v>15</v>
      </c>
      <c r="E23" s="28">
        <v>3</v>
      </c>
      <c r="F23" s="38">
        <v>283.07470000000001</v>
      </c>
      <c r="G23" s="29">
        <f t="shared" si="0"/>
        <v>2.273900000000026</v>
      </c>
      <c r="I23" s="230"/>
      <c r="J23" s="303"/>
      <c r="K23" s="28">
        <v>8</v>
      </c>
      <c r="L23" s="32">
        <v>14</v>
      </c>
      <c r="M23" s="28">
        <v>3</v>
      </c>
      <c r="N23" s="38">
        <v>299.7638</v>
      </c>
      <c r="O23" s="29">
        <f t="shared" si="1"/>
        <v>2.1129999999999995</v>
      </c>
    </row>
    <row r="24" spans="1:15">
      <c r="A24" s="56"/>
      <c r="B24" s="297"/>
      <c r="C24" s="28">
        <v>7</v>
      </c>
      <c r="D24" s="28">
        <v>16</v>
      </c>
      <c r="E24" s="28">
        <v>4</v>
      </c>
      <c r="F24" s="38">
        <v>285.35520000000002</v>
      </c>
      <c r="G24" s="29">
        <f t="shared" si="0"/>
        <v>2.2805000000000177</v>
      </c>
      <c r="I24" s="230"/>
      <c r="J24" s="303"/>
      <c r="K24" s="28">
        <v>7</v>
      </c>
      <c r="L24" s="32">
        <v>15</v>
      </c>
      <c r="M24" s="28">
        <v>4</v>
      </c>
      <c r="N24" s="38">
        <v>301.87700000000001</v>
      </c>
      <c r="O24" s="29">
        <f t="shared" si="1"/>
        <v>2.1132000000000062</v>
      </c>
    </row>
    <row r="25" spans="1:15">
      <c r="A25" s="56"/>
      <c r="B25" s="297"/>
      <c r="C25" s="28">
        <v>6</v>
      </c>
      <c r="D25" s="28">
        <v>17</v>
      </c>
      <c r="E25" s="28">
        <v>5</v>
      </c>
      <c r="F25" s="38">
        <v>287.64240000000001</v>
      </c>
      <c r="G25" s="29">
        <f t="shared" si="0"/>
        <v>2.2871999999999844</v>
      </c>
      <c r="I25" s="230"/>
      <c r="J25" s="303"/>
      <c r="K25" s="28">
        <v>6</v>
      </c>
      <c r="L25" s="32">
        <v>16</v>
      </c>
      <c r="M25" s="28">
        <v>5</v>
      </c>
      <c r="N25" s="38">
        <v>303.99029999999999</v>
      </c>
      <c r="O25" s="29">
        <f t="shared" si="1"/>
        <v>2.1132999999999811</v>
      </c>
    </row>
    <row r="26" spans="1:15">
      <c r="A26" s="56"/>
      <c r="B26" s="297"/>
      <c r="C26" s="28">
        <v>5</v>
      </c>
      <c r="D26" s="28">
        <v>18</v>
      </c>
      <c r="E26" s="28">
        <v>6</v>
      </c>
      <c r="F26" s="38">
        <v>289.93650000000002</v>
      </c>
      <c r="G26" s="29">
        <f t="shared" si="0"/>
        <v>2.2941000000000145</v>
      </c>
      <c r="I26" s="230"/>
      <c r="J26" s="303"/>
      <c r="K26" s="28">
        <v>5</v>
      </c>
      <c r="L26" s="32">
        <v>17</v>
      </c>
      <c r="M26" s="28">
        <v>6</v>
      </c>
      <c r="N26" s="38">
        <v>306.10379999999998</v>
      </c>
      <c r="O26" s="29">
        <f t="shared" si="1"/>
        <v>2.1134999999999877</v>
      </c>
    </row>
    <row r="27" spans="1:15">
      <c r="A27" s="56"/>
      <c r="B27" s="297"/>
      <c r="C27" s="28">
        <v>4</v>
      </c>
      <c r="D27" s="28">
        <v>19</v>
      </c>
      <c r="E27" s="28">
        <v>7</v>
      </c>
      <c r="F27" s="38">
        <v>292.23779999999999</v>
      </c>
      <c r="G27" s="29">
        <f t="shared" si="0"/>
        <v>2.3012999999999693</v>
      </c>
      <c r="I27" s="230"/>
      <c r="J27" s="303"/>
      <c r="K27" s="28">
        <v>4</v>
      </c>
      <c r="L27" s="32">
        <v>18</v>
      </c>
      <c r="M27" s="28">
        <v>7</v>
      </c>
      <c r="N27" s="38">
        <v>308.21730000000002</v>
      </c>
      <c r="O27" s="29">
        <f t="shared" si="1"/>
        <v>2.1135000000000446</v>
      </c>
    </row>
    <row r="28" spans="1:15">
      <c r="A28" s="56"/>
      <c r="B28" s="297"/>
      <c r="C28" s="28">
        <v>3</v>
      </c>
      <c r="D28" s="28">
        <v>20</v>
      </c>
      <c r="E28" s="28">
        <v>8</v>
      </c>
      <c r="F28" s="38">
        <v>294.54629999999997</v>
      </c>
      <c r="G28" s="29">
        <f t="shared" si="0"/>
        <v>2.3084999999999809</v>
      </c>
      <c r="I28" s="230"/>
      <c r="J28" s="303"/>
      <c r="K28" s="28">
        <v>3</v>
      </c>
      <c r="L28" s="32">
        <v>19</v>
      </c>
      <c r="M28" s="28">
        <v>8</v>
      </c>
      <c r="N28" s="38">
        <v>310.33100000000002</v>
      </c>
      <c r="O28" s="29">
        <f t="shared" si="1"/>
        <v>2.1136999999999944</v>
      </c>
    </row>
    <row r="29" spans="1:15">
      <c r="A29" s="56"/>
      <c r="B29" s="297"/>
      <c r="C29" s="28">
        <v>2</v>
      </c>
      <c r="D29" s="28">
        <v>21</v>
      </c>
      <c r="E29" s="28">
        <v>9</v>
      </c>
      <c r="F29" s="38">
        <v>296.8623</v>
      </c>
      <c r="G29" s="29">
        <f t="shared" si="0"/>
        <v>2.3160000000000309</v>
      </c>
      <c r="I29" s="230"/>
      <c r="J29" s="303"/>
      <c r="K29" s="28">
        <v>2</v>
      </c>
      <c r="L29" s="32">
        <v>20</v>
      </c>
      <c r="M29" s="28">
        <v>9</v>
      </c>
      <c r="N29" s="38">
        <v>312.44479999999999</v>
      </c>
      <c r="O29" s="29">
        <f t="shared" si="1"/>
        <v>2.1137999999999693</v>
      </c>
    </row>
    <row r="30" spans="1:15" ht="15.75" thickBot="1">
      <c r="A30" s="56"/>
      <c r="B30" s="298"/>
      <c r="C30" s="30">
        <v>1</v>
      </c>
      <c r="D30" s="30">
        <v>22</v>
      </c>
      <c r="E30" s="30">
        <v>10</v>
      </c>
      <c r="F30" s="40">
        <v>299.18610000000001</v>
      </c>
      <c r="G30" s="31">
        <f t="shared" si="0"/>
        <v>2.3238000000000056</v>
      </c>
      <c r="I30" s="230"/>
      <c r="J30" s="303"/>
      <c r="K30" s="28">
        <v>1</v>
      </c>
      <c r="L30" s="32">
        <v>21</v>
      </c>
      <c r="M30" s="28">
        <v>10</v>
      </c>
      <c r="N30" s="40">
        <v>314.15199999999999</v>
      </c>
      <c r="O30" s="31">
        <f t="shared" si="1"/>
        <v>1.7072000000000003</v>
      </c>
    </row>
    <row r="31" spans="1:15" ht="15.75" thickBot="1">
      <c r="I31" s="116"/>
      <c r="J31" s="299" t="s">
        <v>115</v>
      </c>
      <c r="K31" s="299"/>
      <c r="L31" s="299"/>
      <c r="M31" s="299"/>
      <c r="N31" s="44"/>
      <c r="O31" s="48"/>
    </row>
    <row r="32" spans="1:15">
      <c r="I32" s="231"/>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B21:B30"/>
    <mergeCell ref="J31:M31"/>
    <mergeCell ref="J7:J10"/>
    <mergeCell ref="J11:M11"/>
    <mergeCell ref="J13:M13"/>
    <mergeCell ref="J14:J19"/>
    <mergeCell ref="J20:M20"/>
    <mergeCell ref="J21:J30"/>
    <mergeCell ref="I2:O2"/>
    <mergeCell ref="N3:O3"/>
    <mergeCell ref="F3:G3"/>
    <mergeCell ref="B7:B11"/>
    <mergeCell ref="B13:B1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4"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0"/>
      <c r="B2" s="118" t="s">
        <v>87</v>
      </c>
      <c r="C2" s="118"/>
      <c r="D2" s="118"/>
      <c r="E2" s="118"/>
      <c r="F2" s="118"/>
      <c r="G2" s="131"/>
      <c r="I2" s="291" t="s">
        <v>26</v>
      </c>
      <c r="J2" s="292"/>
      <c r="K2" s="292"/>
      <c r="L2" s="292"/>
      <c r="M2" s="292"/>
      <c r="N2" s="292"/>
      <c r="O2" s="293"/>
    </row>
    <row r="3" spans="1:15" ht="15.75" thickBot="1">
      <c r="A3" s="36"/>
      <c r="B3" s="28"/>
      <c r="C3" s="28"/>
      <c r="D3" s="28"/>
      <c r="E3" s="28"/>
      <c r="F3" s="284" t="s">
        <v>27</v>
      </c>
      <c r="G3" s="285"/>
      <c r="I3" s="36"/>
      <c r="J3" s="28"/>
      <c r="K3" s="28"/>
      <c r="L3" s="28"/>
      <c r="M3" s="28"/>
      <c r="N3" s="278" t="s">
        <v>27</v>
      </c>
      <c r="O3" s="279"/>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2"/>
      <c r="F6" s="37">
        <v>174.28970000000001</v>
      </c>
      <c r="G6" s="41"/>
      <c r="I6" s="56"/>
      <c r="J6" s="49" t="s">
        <v>120</v>
      </c>
      <c r="K6" s="49"/>
      <c r="L6" s="232"/>
      <c r="M6" s="232"/>
      <c r="N6" s="37">
        <v>198.5669</v>
      </c>
      <c r="O6" s="41"/>
    </row>
    <row r="7" spans="1:15">
      <c r="A7" s="56"/>
      <c r="B7" s="300" t="s">
        <v>96</v>
      </c>
      <c r="C7" s="28">
        <v>50</v>
      </c>
      <c r="D7" s="28">
        <v>1</v>
      </c>
      <c r="E7" s="28">
        <v>1</v>
      </c>
      <c r="F7" s="38">
        <v>176.06180000000001</v>
      </c>
      <c r="G7" s="29">
        <f>F7-F6</f>
        <v>1.7720999999999947</v>
      </c>
      <c r="I7" s="56"/>
      <c r="J7" s="300" t="s">
        <v>96</v>
      </c>
      <c r="K7" s="28">
        <v>50</v>
      </c>
      <c r="L7" s="28">
        <v>1</v>
      </c>
      <c r="M7" s="28">
        <v>1</v>
      </c>
      <c r="N7" s="38">
        <v>200.44399999999999</v>
      </c>
      <c r="O7" s="29">
        <f>N7-N6</f>
        <v>1.8770999999999844</v>
      </c>
    </row>
    <row r="8" spans="1:15">
      <c r="A8" s="56"/>
      <c r="B8" s="300"/>
      <c r="C8" s="28">
        <v>49</v>
      </c>
      <c r="D8" s="28">
        <v>2</v>
      </c>
      <c r="E8" s="28">
        <v>2</v>
      </c>
      <c r="F8" s="38">
        <v>178.04929999999999</v>
      </c>
      <c r="G8" s="29">
        <f t="shared" ref="G8:G36" si="0">F8-F7</f>
        <v>1.9874999999999829</v>
      </c>
      <c r="I8" s="56"/>
      <c r="J8" s="300"/>
      <c r="K8" s="28">
        <v>49</v>
      </c>
      <c r="L8" s="28">
        <v>2</v>
      </c>
      <c r="M8" s="28">
        <v>2</v>
      </c>
      <c r="N8" s="38">
        <v>202.4221</v>
      </c>
      <c r="O8" s="29">
        <f t="shared" ref="O8:O37" si="1">N8-N7</f>
        <v>1.978100000000012</v>
      </c>
    </row>
    <row r="9" spans="1:15">
      <c r="A9" s="56"/>
      <c r="B9" s="300"/>
      <c r="C9" s="28">
        <v>48</v>
      </c>
      <c r="D9" s="28">
        <v>3</v>
      </c>
      <c r="E9" s="28">
        <v>3</v>
      </c>
      <c r="F9" s="38">
        <v>180.036</v>
      </c>
      <c r="G9" s="29">
        <f t="shared" si="0"/>
        <v>1.9867000000000132</v>
      </c>
      <c r="I9" s="56"/>
      <c r="J9" s="300"/>
      <c r="K9" s="28">
        <v>48</v>
      </c>
      <c r="L9" s="28">
        <v>3</v>
      </c>
      <c r="M9" s="28">
        <v>3</v>
      </c>
      <c r="N9" s="38">
        <v>204.39940000000001</v>
      </c>
      <c r="O9" s="29">
        <f t="shared" si="1"/>
        <v>1.9773000000000138</v>
      </c>
    </row>
    <row r="10" spans="1:15">
      <c r="A10" s="56"/>
      <c r="B10" s="300"/>
      <c r="C10" s="28">
        <v>47</v>
      </c>
      <c r="D10" s="28">
        <v>4</v>
      </c>
      <c r="E10" s="28">
        <v>4</v>
      </c>
      <c r="F10" s="38">
        <v>182.02170000000001</v>
      </c>
      <c r="G10" s="29">
        <f t="shared" si="0"/>
        <v>1.9857000000000085</v>
      </c>
      <c r="I10" s="56"/>
      <c r="J10" s="300"/>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2"/>
      <c r="N11" s="37">
        <v>218.5213</v>
      </c>
      <c r="O11" s="41">
        <f>N11-N10</f>
        <v>12.340499999999992</v>
      </c>
    </row>
    <row r="12" spans="1:15">
      <c r="A12" s="56"/>
      <c r="B12" s="300" t="s">
        <v>97</v>
      </c>
      <c r="C12" s="28">
        <v>46</v>
      </c>
      <c r="D12" s="28">
        <v>5</v>
      </c>
      <c r="E12" s="28">
        <v>1</v>
      </c>
      <c r="F12" s="38">
        <v>195.0034</v>
      </c>
      <c r="G12" s="29">
        <f>F12-F11</f>
        <v>1.7521000000000129</v>
      </c>
      <c r="I12" s="56"/>
      <c r="J12" s="300" t="s">
        <v>97</v>
      </c>
      <c r="K12" s="28">
        <v>46</v>
      </c>
      <c r="L12" s="32">
        <v>5</v>
      </c>
      <c r="M12" s="28">
        <v>1</v>
      </c>
      <c r="N12" s="38">
        <v>220.86019999999999</v>
      </c>
      <c r="O12" s="29">
        <f>N12-N11</f>
        <v>2.3388999999999953</v>
      </c>
    </row>
    <row r="13" spans="1:15">
      <c r="A13" s="56"/>
      <c r="B13" s="300"/>
      <c r="C13" s="28">
        <v>45</v>
      </c>
      <c r="D13" s="28">
        <v>6</v>
      </c>
      <c r="E13" s="28">
        <v>2</v>
      </c>
      <c r="F13" s="38">
        <v>197.01339999999999</v>
      </c>
      <c r="G13" s="29">
        <f>F13-F12</f>
        <v>2.0099999999999909</v>
      </c>
      <c r="I13" s="56"/>
      <c r="J13" s="300"/>
      <c r="K13" s="28">
        <v>45</v>
      </c>
      <c r="L13" s="32">
        <v>6</v>
      </c>
      <c r="M13" s="28">
        <v>2</v>
      </c>
      <c r="N13" s="39">
        <v>222.86799999999999</v>
      </c>
      <c r="O13" s="133">
        <f>N13-N12</f>
        <v>2.0078000000000031</v>
      </c>
    </row>
    <row r="14" spans="1:15">
      <c r="A14" s="56"/>
      <c r="B14" s="300"/>
      <c r="C14" s="28">
        <v>44</v>
      </c>
      <c r="D14" s="28">
        <v>7</v>
      </c>
      <c r="E14" s="28">
        <v>3</v>
      </c>
      <c r="F14" s="38">
        <v>199.0222</v>
      </c>
      <c r="G14" s="29">
        <f t="shared" si="0"/>
        <v>2.0088000000000079</v>
      </c>
      <c r="I14" s="56"/>
      <c r="J14" s="300"/>
      <c r="K14" s="28">
        <v>44</v>
      </c>
      <c r="L14" s="32">
        <v>7</v>
      </c>
      <c r="M14" s="28">
        <v>3</v>
      </c>
      <c r="N14" s="38">
        <v>224.87450000000001</v>
      </c>
      <c r="O14" s="29">
        <f>N14-N13</f>
        <v>2.0065000000000168</v>
      </c>
    </row>
    <row r="15" spans="1:15">
      <c r="A15" s="56"/>
      <c r="B15" s="300"/>
      <c r="C15" s="28">
        <v>43</v>
      </c>
      <c r="D15" s="28">
        <v>8</v>
      </c>
      <c r="E15" s="28">
        <v>4</v>
      </c>
      <c r="F15" s="38">
        <v>201.02969999999999</v>
      </c>
      <c r="G15" s="29">
        <f t="shared" si="0"/>
        <v>2.0074999999999932</v>
      </c>
      <c r="I15" s="56"/>
      <c r="J15" s="300"/>
      <c r="K15" s="28">
        <v>43</v>
      </c>
      <c r="L15" s="32">
        <v>8</v>
      </c>
      <c r="M15" s="28">
        <v>4</v>
      </c>
      <c r="N15" s="38">
        <v>226.87979999999999</v>
      </c>
      <c r="O15" s="29">
        <f t="shared" si="1"/>
        <v>2.005299999999977</v>
      </c>
    </row>
    <row r="16" spans="1:15">
      <c r="A16" s="56"/>
      <c r="B16" s="300"/>
      <c r="C16" s="28">
        <v>42</v>
      </c>
      <c r="D16" s="28">
        <v>9</v>
      </c>
      <c r="E16" s="28">
        <v>5</v>
      </c>
      <c r="F16" s="38">
        <v>203.0361</v>
      </c>
      <c r="G16" s="29">
        <f t="shared" si="0"/>
        <v>2.0064000000000135</v>
      </c>
      <c r="I16" s="56"/>
      <c r="J16" s="300"/>
      <c r="K16" s="28">
        <v>42</v>
      </c>
      <c r="L16" s="32">
        <v>9</v>
      </c>
      <c r="M16" s="28">
        <v>5</v>
      </c>
      <c r="N16" s="38">
        <v>228.88390000000001</v>
      </c>
      <c r="O16" s="29">
        <f t="shared" si="1"/>
        <v>2.0041000000000224</v>
      </c>
    </row>
    <row r="17" spans="1:15">
      <c r="A17" s="56"/>
      <c r="B17" s="300"/>
      <c r="C17" s="28">
        <v>41</v>
      </c>
      <c r="D17" s="28">
        <v>10</v>
      </c>
      <c r="E17" s="28">
        <v>6</v>
      </c>
      <c r="F17" s="38">
        <v>205.04130000000001</v>
      </c>
      <c r="G17" s="29">
        <f t="shared" si="0"/>
        <v>2.0052000000000021</v>
      </c>
      <c r="I17" s="56"/>
      <c r="J17" s="300"/>
      <c r="K17" s="28">
        <v>41</v>
      </c>
      <c r="L17" s="32">
        <v>10</v>
      </c>
      <c r="M17" s="28">
        <v>6</v>
      </c>
      <c r="N17" s="38">
        <v>230.8869</v>
      </c>
      <c r="O17" s="29">
        <f t="shared" si="1"/>
        <v>2.0029999999999859</v>
      </c>
    </row>
    <row r="18" spans="1:15">
      <c r="A18" s="56"/>
      <c r="B18" s="300"/>
      <c r="C18" s="28">
        <v>40</v>
      </c>
      <c r="D18" s="28">
        <v>11</v>
      </c>
      <c r="E18" s="28">
        <v>7</v>
      </c>
      <c r="F18" s="38">
        <v>207.0453</v>
      </c>
      <c r="G18" s="29">
        <f t="shared" si="0"/>
        <v>2.0039999999999907</v>
      </c>
      <c r="I18" s="56"/>
      <c r="J18" s="300"/>
      <c r="K18" s="28">
        <v>40</v>
      </c>
      <c r="L18" s="32">
        <v>11</v>
      </c>
      <c r="M18" s="28">
        <v>7</v>
      </c>
      <c r="N18" s="38">
        <v>232.8888</v>
      </c>
      <c r="O18" s="29">
        <f t="shared" si="1"/>
        <v>2.0019000000000062</v>
      </c>
    </row>
    <row r="19" spans="1:15">
      <c r="A19" s="56"/>
      <c r="B19" s="300"/>
      <c r="C19" s="28">
        <v>39</v>
      </c>
      <c r="D19" s="28">
        <v>12</v>
      </c>
      <c r="E19" s="28">
        <v>8</v>
      </c>
      <c r="F19" s="38">
        <v>209.04820000000001</v>
      </c>
      <c r="G19" s="29">
        <f t="shared" si="0"/>
        <v>2.002900000000011</v>
      </c>
      <c r="I19" s="56"/>
      <c r="J19" s="300"/>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2"/>
      <c r="N20" s="37">
        <v>260.11360000000002</v>
      </c>
      <c r="O20" s="41">
        <f>N20-N19</f>
        <v>25.465400000000017</v>
      </c>
    </row>
    <row r="21" spans="1:15">
      <c r="A21" s="56"/>
      <c r="B21" s="300">
        <v>4</v>
      </c>
      <c r="C21" s="28">
        <v>38</v>
      </c>
      <c r="D21" s="28">
        <v>13</v>
      </c>
      <c r="E21" s="28">
        <v>1</v>
      </c>
      <c r="F21" s="38">
        <v>262.74130000000002</v>
      </c>
      <c r="G21" s="29">
        <f>F21-F20</f>
        <v>2.1462000000000216</v>
      </c>
      <c r="I21" s="56"/>
      <c r="J21" s="134"/>
      <c r="K21" s="28">
        <v>38</v>
      </c>
      <c r="L21" s="32">
        <v>13</v>
      </c>
      <c r="M21" s="28">
        <v>1</v>
      </c>
      <c r="N21" s="39">
        <v>261.83150000000001</v>
      </c>
      <c r="O21" s="29">
        <f>N21-N20</f>
        <v>1.717899999999986</v>
      </c>
    </row>
    <row r="22" spans="1:15">
      <c r="A22" s="56"/>
      <c r="B22" s="300"/>
      <c r="C22" s="28">
        <v>37</v>
      </c>
      <c r="D22" s="28">
        <v>14</v>
      </c>
      <c r="E22" s="28">
        <v>2</v>
      </c>
      <c r="F22" s="38">
        <v>264.88760000000002</v>
      </c>
      <c r="G22" s="29">
        <f t="shared" si="0"/>
        <v>2.1462999999999965</v>
      </c>
      <c r="I22" s="56"/>
      <c r="J22" s="49" t="s">
        <v>123</v>
      </c>
      <c r="K22" s="49"/>
      <c r="L22" s="135"/>
      <c r="M22" s="135"/>
      <c r="N22" s="37">
        <v>282.19510000000002</v>
      </c>
      <c r="O22" s="41">
        <f>N22-N21</f>
        <v>20.363600000000019</v>
      </c>
    </row>
    <row r="23" spans="1:15">
      <c r="A23" s="56"/>
      <c r="B23" s="300"/>
      <c r="C23" s="28">
        <v>36</v>
      </c>
      <c r="D23" s="28">
        <v>15</v>
      </c>
      <c r="E23" s="28">
        <v>3</v>
      </c>
      <c r="F23" s="38">
        <v>267.03410000000002</v>
      </c>
      <c r="G23" s="29">
        <f t="shared" si="0"/>
        <v>2.1465000000000032</v>
      </c>
      <c r="I23" s="56"/>
      <c r="J23" s="300">
        <v>4</v>
      </c>
      <c r="K23" s="28">
        <v>37</v>
      </c>
      <c r="L23" s="32">
        <v>14</v>
      </c>
      <c r="M23" s="28">
        <v>1</v>
      </c>
      <c r="N23" s="38">
        <v>284.34129999999999</v>
      </c>
      <c r="O23" s="29">
        <f t="shared" si="1"/>
        <v>2.1461999999999648</v>
      </c>
    </row>
    <row r="24" spans="1:15">
      <c r="A24" s="56"/>
      <c r="B24" s="300"/>
      <c r="C24" s="28">
        <v>35</v>
      </c>
      <c r="D24" s="28">
        <v>16</v>
      </c>
      <c r="E24" s="28">
        <v>4</v>
      </c>
      <c r="F24" s="38">
        <v>269.108</v>
      </c>
      <c r="G24" s="29">
        <f t="shared" si="0"/>
        <v>2.0738999999999805</v>
      </c>
      <c r="I24" s="56"/>
      <c r="J24" s="300"/>
      <c r="K24" s="28">
        <v>36</v>
      </c>
      <c r="L24" s="32">
        <v>15</v>
      </c>
      <c r="M24" s="28">
        <v>2</v>
      </c>
      <c r="N24" s="38">
        <v>286.48759999999999</v>
      </c>
      <c r="O24" s="29">
        <f t="shared" si="1"/>
        <v>2.1462999999999965</v>
      </c>
    </row>
    <row r="25" spans="1:15">
      <c r="A25" s="56"/>
      <c r="B25" s="300"/>
      <c r="C25" s="28">
        <v>34</v>
      </c>
      <c r="D25" s="28">
        <v>17</v>
      </c>
      <c r="E25" s="28">
        <v>5</v>
      </c>
      <c r="F25" s="38">
        <v>271.32749999999999</v>
      </c>
      <c r="G25" s="29">
        <f t="shared" si="0"/>
        <v>2.2194999999999823</v>
      </c>
      <c r="I25" s="56"/>
      <c r="J25" s="300"/>
      <c r="K25" s="28">
        <v>35</v>
      </c>
      <c r="L25" s="32">
        <v>16</v>
      </c>
      <c r="M25" s="28">
        <v>3</v>
      </c>
      <c r="N25" s="38">
        <v>288.63409999999999</v>
      </c>
      <c r="O25" s="29">
        <f t="shared" si="1"/>
        <v>2.1465000000000032</v>
      </c>
    </row>
    <row r="26" spans="1:15">
      <c r="A26" s="56"/>
      <c r="B26" s="300"/>
      <c r="C26" s="28">
        <v>33</v>
      </c>
      <c r="D26" s="28">
        <v>18</v>
      </c>
      <c r="E26" s="28">
        <v>6</v>
      </c>
      <c r="F26" s="38">
        <v>273.4744</v>
      </c>
      <c r="G26" s="29">
        <f t="shared" si="0"/>
        <v>2.1469000000000165</v>
      </c>
      <c r="I26" s="56"/>
      <c r="J26" s="300"/>
      <c r="K26" s="28">
        <v>34</v>
      </c>
      <c r="L26" s="32">
        <v>17</v>
      </c>
      <c r="M26" s="28">
        <v>4</v>
      </c>
      <c r="N26" s="38">
        <v>290.7808</v>
      </c>
      <c r="O26" s="29">
        <f t="shared" si="1"/>
        <v>2.1467000000000098</v>
      </c>
    </row>
    <row r="27" spans="1:15">
      <c r="A27" s="56"/>
      <c r="B27" s="300"/>
      <c r="C27" s="28">
        <f t="shared" ref="C27:C33" si="2">C28+1</f>
        <v>32</v>
      </c>
      <c r="D27" s="28">
        <v>19</v>
      </c>
      <c r="E27" s="28">
        <v>7</v>
      </c>
      <c r="F27" s="38">
        <v>275.62150000000003</v>
      </c>
      <c r="G27" s="29">
        <f t="shared" si="0"/>
        <v>2.1471000000000231</v>
      </c>
      <c r="I27" s="56"/>
      <c r="J27" s="300"/>
      <c r="K27" s="28">
        <v>33</v>
      </c>
      <c r="L27" s="32">
        <v>18</v>
      </c>
      <c r="M27" s="28">
        <v>5</v>
      </c>
      <c r="N27" s="38">
        <v>292.92750000000001</v>
      </c>
      <c r="O27" s="29">
        <f t="shared" si="1"/>
        <v>2.1467000000000098</v>
      </c>
    </row>
    <row r="28" spans="1:15">
      <c r="A28" s="56"/>
      <c r="B28" s="300"/>
      <c r="C28" s="28">
        <f t="shared" si="2"/>
        <v>31</v>
      </c>
      <c r="D28" s="28">
        <v>20</v>
      </c>
      <c r="E28" s="28">
        <v>8</v>
      </c>
      <c r="F28" s="38">
        <v>277.76870000000002</v>
      </c>
      <c r="G28" s="29">
        <f t="shared" si="0"/>
        <v>2.147199999999998</v>
      </c>
      <c r="I28" s="56"/>
      <c r="J28" s="300"/>
      <c r="K28" s="28">
        <f t="shared" ref="K28:K34" si="3">K29+1</f>
        <v>32</v>
      </c>
      <c r="L28" s="32">
        <v>19</v>
      </c>
      <c r="M28" s="28">
        <v>6</v>
      </c>
      <c r="N28" s="38">
        <v>295.07440000000003</v>
      </c>
      <c r="O28" s="29">
        <f t="shared" si="1"/>
        <v>2.1469000000000165</v>
      </c>
    </row>
    <row r="29" spans="1:15">
      <c r="A29" s="56"/>
      <c r="B29" s="300"/>
      <c r="C29" s="28">
        <f t="shared" si="2"/>
        <v>30</v>
      </c>
      <c r="D29" s="28">
        <v>21</v>
      </c>
      <c r="E29" s="28">
        <v>9</v>
      </c>
      <c r="F29" s="38">
        <v>279.916</v>
      </c>
      <c r="G29" s="29">
        <f>F29-F28</f>
        <v>2.1472999999999729</v>
      </c>
      <c r="I29" s="56"/>
      <c r="J29" s="300"/>
      <c r="K29" s="28">
        <f t="shared" si="3"/>
        <v>31</v>
      </c>
      <c r="L29" s="32">
        <v>20</v>
      </c>
      <c r="M29" s="28">
        <v>7</v>
      </c>
      <c r="N29" s="38">
        <v>297.22149999999999</v>
      </c>
      <c r="O29" s="29">
        <f t="shared" si="1"/>
        <v>2.1470999999999663</v>
      </c>
    </row>
    <row r="30" spans="1:15">
      <c r="A30" s="56"/>
      <c r="B30" s="300"/>
      <c r="C30" s="28">
        <f t="shared" si="2"/>
        <v>29</v>
      </c>
      <c r="D30" s="28">
        <v>22</v>
      </c>
      <c r="E30" s="28">
        <v>10</v>
      </c>
      <c r="F30" s="38">
        <v>282.06349999999998</v>
      </c>
      <c r="G30" s="29">
        <f t="shared" si="0"/>
        <v>2.1474999999999795</v>
      </c>
      <c r="I30" s="56"/>
      <c r="J30" s="300"/>
      <c r="K30" s="28">
        <f t="shared" si="3"/>
        <v>30</v>
      </c>
      <c r="L30" s="32">
        <v>21</v>
      </c>
      <c r="M30" s="28">
        <v>8</v>
      </c>
      <c r="N30" s="38">
        <v>299.36869999999999</v>
      </c>
      <c r="O30" s="29">
        <f t="shared" si="1"/>
        <v>2.147199999999998</v>
      </c>
    </row>
    <row r="31" spans="1:15">
      <c r="A31" s="36"/>
      <c r="B31" s="300"/>
      <c r="C31" s="28">
        <f t="shared" si="2"/>
        <v>28</v>
      </c>
      <c r="D31" s="28">
        <v>23</v>
      </c>
      <c r="E31" s="28">
        <v>11</v>
      </c>
      <c r="F31" s="38">
        <v>284.21109999999999</v>
      </c>
      <c r="G31" s="29">
        <f t="shared" si="0"/>
        <v>2.1476000000000113</v>
      </c>
      <c r="I31" s="56"/>
      <c r="J31" s="300"/>
      <c r="K31" s="28">
        <f t="shared" si="3"/>
        <v>29</v>
      </c>
      <c r="L31" s="32">
        <v>22</v>
      </c>
      <c r="M31" s="28">
        <v>9</v>
      </c>
      <c r="N31" s="38">
        <v>301.51600000000002</v>
      </c>
      <c r="O31" s="29">
        <f t="shared" si="1"/>
        <v>2.1473000000000297</v>
      </c>
    </row>
    <row r="32" spans="1:15">
      <c r="A32" s="36"/>
      <c r="B32" s="300"/>
      <c r="C32" s="28">
        <f t="shared" si="2"/>
        <v>27</v>
      </c>
      <c r="D32" s="28">
        <v>24</v>
      </c>
      <c r="E32" s="28">
        <v>12</v>
      </c>
      <c r="F32" s="38">
        <v>286.35879999999997</v>
      </c>
      <c r="G32" s="29">
        <f t="shared" si="0"/>
        <v>2.1476999999999862</v>
      </c>
      <c r="I32" s="56"/>
      <c r="J32" s="300"/>
      <c r="K32" s="28">
        <f t="shared" si="3"/>
        <v>28</v>
      </c>
      <c r="L32" s="32">
        <v>23</v>
      </c>
      <c r="M32" s="28">
        <v>10</v>
      </c>
      <c r="N32" s="38">
        <v>303.6635</v>
      </c>
      <c r="O32" s="29">
        <f t="shared" si="1"/>
        <v>2.1474999999999795</v>
      </c>
    </row>
    <row r="33" spans="1:15">
      <c r="A33" s="36"/>
      <c r="B33" s="300"/>
      <c r="C33" s="28">
        <f t="shared" si="2"/>
        <v>26</v>
      </c>
      <c r="D33" s="28">
        <v>25</v>
      </c>
      <c r="E33" s="28">
        <v>13</v>
      </c>
      <c r="F33" s="38">
        <v>288.50670000000002</v>
      </c>
      <c r="G33" s="29">
        <f t="shared" si="0"/>
        <v>2.1479000000000497</v>
      </c>
      <c r="I33" s="36"/>
      <c r="J33" s="300"/>
      <c r="K33" s="28">
        <f t="shared" si="3"/>
        <v>27</v>
      </c>
      <c r="L33" s="32">
        <v>24</v>
      </c>
      <c r="M33" s="28">
        <v>11</v>
      </c>
      <c r="N33" s="38">
        <v>305.81110000000001</v>
      </c>
      <c r="O33" s="29">
        <f t="shared" si="1"/>
        <v>2.1476000000000113</v>
      </c>
    </row>
    <row r="34" spans="1:15">
      <c r="A34" s="36"/>
      <c r="B34" s="300"/>
      <c r="C34" s="28">
        <f>C35+1</f>
        <v>25</v>
      </c>
      <c r="D34" s="28">
        <v>26</v>
      </c>
      <c r="E34" s="28">
        <v>14</v>
      </c>
      <c r="F34" s="38">
        <v>290.65480000000002</v>
      </c>
      <c r="G34" s="29">
        <f t="shared" si="0"/>
        <v>2.1480999999999995</v>
      </c>
      <c r="I34" s="36"/>
      <c r="J34" s="300"/>
      <c r="K34" s="28">
        <f t="shared" si="3"/>
        <v>26</v>
      </c>
      <c r="L34" s="32">
        <v>25</v>
      </c>
      <c r="M34" s="28">
        <v>12</v>
      </c>
      <c r="N34" s="38">
        <v>307.9588</v>
      </c>
      <c r="O34" s="29">
        <f t="shared" si="1"/>
        <v>2.1476999999999862</v>
      </c>
    </row>
    <row r="35" spans="1:15">
      <c r="A35" s="36"/>
      <c r="B35" s="300"/>
      <c r="C35" s="28">
        <v>24</v>
      </c>
      <c r="D35" s="28">
        <v>27</v>
      </c>
      <c r="E35" s="28">
        <v>15</v>
      </c>
      <c r="F35" s="38">
        <v>292.80290000000002</v>
      </c>
      <c r="G35" s="29">
        <f t="shared" si="0"/>
        <v>2.1480999999999995</v>
      </c>
      <c r="I35" s="36"/>
      <c r="J35" s="300"/>
      <c r="K35" s="28">
        <f>K36+1</f>
        <v>25</v>
      </c>
      <c r="L35" s="32">
        <v>26</v>
      </c>
      <c r="M35" s="28">
        <v>13</v>
      </c>
      <c r="N35" s="38">
        <v>310.10669999999999</v>
      </c>
      <c r="O35" s="29">
        <f t="shared" si="1"/>
        <v>2.1478999999999928</v>
      </c>
    </row>
    <row r="36" spans="1:15" ht="15.75" thickBot="1">
      <c r="A36" s="36"/>
      <c r="B36" s="300"/>
      <c r="C36" s="32">
        <v>23</v>
      </c>
      <c r="D36" s="28">
        <v>28</v>
      </c>
      <c r="E36" s="28">
        <v>16</v>
      </c>
      <c r="F36" s="38">
        <v>294.48250000000002</v>
      </c>
      <c r="G36" s="29">
        <f t="shared" si="0"/>
        <v>1.6795999999999935</v>
      </c>
      <c r="I36" s="36"/>
      <c r="J36" s="300"/>
      <c r="K36" s="28">
        <v>24</v>
      </c>
      <c r="L36" s="32">
        <v>27</v>
      </c>
      <c r="M36" s="28">
        <v>14</v>
      </c>
      <c r="N36" s="38">
        <v>312.25479999999999</v>
      </c>
      <c r="O36" s="29">
        <f t="shared" si="1"/>
        <v>2.1480999999999995</v>
      </c>
    </row>
    <row r="37" spans="1:15" ht="15.75" thickBot="1">
      <c r="A37" s="130"/>
      <c r="B37" s="305" t="s">
        <v>119</v>
      </c>
      <c r="C37" s="305"/>
      <c r="D37" s="136"/>
      <c r="E37" s="136"/>
      <c r="F37" s="136"/>
      <c r="G37" s="137"/>
      <c r="I37" s="138"/>
      <c r="J37" s="304"/>
      <c r="K37" s="139">
        <v>23</v>
      </c>
      <c r="L37" s="139">
        <v>28</v>
      </c>
      <c r="M37" s="30">
        <v>15</v>
      </c>
      <c r="N37" s="40">
        <v>313.93439999999998</v>
      </c>
      <c r="O37" s="31">
        <f t="shared" si="1"/>
        <v>1.6795999999999935</v>
      </c>
    </row>
    <row r="38" spans="1:15" ht="15.75" thickBot="1">
      <c r="I38" s="130"/>
      <c r="J38" s="140" t="s">
        <v>124</v>
      </c>
      <c r="K38" s="140"/>
      <c r="L38" s="136"/>
      <c r="M38" s="136"/>
      <c r="N38" s="136"/>
      <c r="O38" s="137"/>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2014-04-02T12:40:49Z</cp:lastPrinted>
  <dcterms:created xsi:type="dcterms:W3CDTF">2013-10-07T13:51:29Z</dcterms:created>
  <dcterms:modified xsi:type="dcterms:W3CDTF">2015-02-10T15:29:29Z</dcterms:modified>
</cp:coreProperties>
</file>