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inner layer" sheetId="2" r:id="rId1"/>
    <sheet name="outer layer" sheetId="1" r:id="rId2"/>
    <sheet name="Sheet2" sheetId="3" r:id="rId3"/>
  </sheets>
  <definedNames>
    <definedName name="_6Block_v30_zpos" localSheetId="0">'inner layer'!$R$4:$R$76</definedName>
    <definedName name="_6Block_v30_zpos" localSheetId="1">'outer layer'!$R$3:$R$84</definedName>
    <definedName name="_6Block_v47_zpos" localSheetId="0">'inner layer'!$S$4:$S$74</definedName>
    <definedName name="_6Block_v47_zpos" localSheetId="1">'outer layer'!$S$3:$S$82</definedName>
    <definedName name="_6Block_v47_zpos" localSheetId="2">Sheet2!$A$1:$A$146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  <c r="N18" i="2"/>
  <c r="N17" i="2"/>
  <c r="Q17" i="2"/>
  <c r="Q9" i="2"/>
  <c r="B16" i="2"/>
  <c r="B24" i="2"/>
  <c r="B23" i="2"/>
  <c r="B22" i="2"/>
  <c r="B21" i="2"/>
  <c r="B20" i="2"/>
  <c r="B19" i="2"/>
  <c r="B18" i="2"/>
  <c r="B17" i="2"/>
  <c r="I8" i="2"/>
  <c r="H8" i="2"/>
  <c r="I17" i="2"/>
  <c r="H17" i="2"/>
  <c r="C17" i="2"/>
  <c r="I18" i="2"/>
  <c r="H18" i="2"/>
  <c r="C18" i="2"/>
  <c r="I19" i="2"/>
  <c r="H19" i="2"/>
  <c r="C19" i="2"/>
  <c r="I20" i="2"/>
  <c r="H20" i="2"/>
  <c r="C20" i="2"/>
  <c r="I21" i="2"/>
  <c r="H21" i="2"/>
  <c r="C21" i="2"/>
  <c r="I22" i="2"/>
  <c r="H22" i="2"/>
  <c r="C22" i="2"/>
  <c r="I23" i="2"/>
  <c r="H23" i="2"/>
  <c r="C23" i="2"/>
  <c r="C31" i="2"/>
  <c r="I9" i="2"/>
  <c r="H9" i="2"/>
  <c r="C9" i="2"/>
  <c r="I10" i="2"/>
  <c r="H10" i="2"/>
  <c r="C10" i="2"/>
  <c r="I11" i="2"/>
  <c r="H11" i="2"/>
  <c r="C11" i="2"/>
  <c r="I12" i="2"/>
  <c r="H12" i="2"/>
  <c r="C12" i="2"/>
  <c r="I13" i="2"/>
  <c r="H13" i="2"/>
  <c r="C13" i="2"/>
  <c r="I14" i="2"/>
  <c r="H14" i="2"/>
  <c r="C14" i="2"/>
  <c r="I15" i="2"/>
  <c r="H15" i="2"/>
  <c r="C15" i="2"/>
  <c r="C30" i="2"/>
  <c r="I6" i="2"/>
  <c r="H6" i="2"/>
  <c r="C6" i="2"/>
  <c r="I7" i="2"/>
  <c r="H7" i="2"/>
  <c r="C7" i="2"/>
  <c r="C29" i="2"/>
  <c r="I4" i="2"/>
  <c r="H4" i="2"/>
  <c r="C4" i="2"/>
  <c r="C28" i="2"/>
  <c r="I5" i="2"/>
  <c r="H5" i="2"/>
  <c r="C5" i="2"/>
  <c r="I16" i="2"/>
  <c r="H16" i="2"/>
  <c r="C16" i="2"/>
  <c r="C8" i="2"/>
  <c r="I24" i="2"/>
  <c r="H24" i="2"/>
  <c r="K24" i="2"/>
  <c r="H25" i="2"/>
  <c r="I25" i="2"/>
  <c r="C25" i="2"/>
  <c r="I31" i="2"/>
  <c r="I30" i="2"/>
  <c r="I28" i="2"/>
  <c r="I29" i="2"/>
  <c r="G25" i="2"/>
  <c r="W25" i="2"/>
  <c r="U17" i="2"/>
  <c r="T17" i="2"/>
  <c r="U18" i="2"/>
  <c r="T18" i="2"/>
  <c r="U19" i="2"/>
  <c r="T19" i="2"/>
  <c r="U20" i="2"/>
  <c r="T20" i="2"/>
  <c r="U21" i="2"/>
  <c r="T21" i="2"/>
  <c r="U22" i="2"/>
  <c r="T22" i="2"/>
  <c r="O22" i="2"/>
  <c r="U23" i="2"/>
  <c r="T23" i="2"/>
  <c r="U24" i="2"/>
  <c r="T24" i="2"/>
  <c r="U25" i="2"/>
  <c r="T25" i="2"/>
  <c r="O23" i="2"/>
  <c r="O24" i="2"/>
  <c r="O25" i="2"/>
  <c r="O17" i="2"/>
  <c r="O18" i="2"/>
  <c r="O19" i="2"/>
  <c r="O20" i="2"/>
  <c r="O21" i="2"/>
  <c r="O31" i="2"/>
  <c r="U9" i="2"/>
  <c r="T9" i="2"/>
  <c r="O9" i="2"/>
  <c r="U10" i="2"/>
  <c r="T10" i="2"/>
  <c r="O10" i="2"/>
  <c r="U11" i="2"/>
  <c r="T11" i="2"/>
  <c r="O11" i="2"/>
  <c r="U12" i="2"/>
  <c r="T12" i="2"/>
  <c r="O12" i="2"/>
  <c r="U13" i="2"/>
  <c r="T13" i="2"/>
  <c r="O13" i="2"/>
  <c r="U14" i="2"/>
  <c r="T14" i="2"/>
  <c r="O14" i="2"/>
  <c r="U15" i="2"/>
  <c r="T15" i="2"/>
  <c r="O15" i="2"/>
  <c r="U16" i="2"/>
  <c r="T16" i="2"/>
  <c r="O16" i="2"/>
  <c r="O30" i="2"/>
  <c r="U6" i="2"/>
  <c r="T6" i="2"/>
  <c r="O6" i="2"/>
  <c r="U7" i="2"/>
  <c r="T7" i="2"/>
  <c r="O7" i="2"/>
  <c r="U8" i="2"/>
  <c r="T8" i="2"/>
  <c r="O8" i="2"/>
  <c r="O29" i="2"/>
  <c r="U4" i="2"/>
  <c r="T4" i="2"/>
  <c r="O4" i="2"/>
  <c r="U5" i="2"/>
  <c r="T5" i="2"/>
  <c r="O5" i="2"/>
  <c r="O28" i="2"/>
  <c r="U31" i="2"/>
  <c r="U30" i="2"/>
  <c r="U29" i="2"/>
  <c r="U28" i="2"/>
  <c r="T26" i="2"/>
  <c r="O26" i="2"/>
  <c r="S26" i="2"/>
  <c r="U26" i="2"/>
  <c r="C24" i="2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9" i="1"/>
  <c r="W36" i="1"/>
  <c r="S37" i="1"/>
  <c r="U37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37" i="1"/>
  <c r="I37" i="1"/>
  <c r="H37" i="1"/>
  <c r="I21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3" i="1"/>
  <c r="H3" i="1"/>
  <c r="C3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9" i="1"/>
  <c r="O37" i="1"/>
  <c r="C37" i="1"/>
</calcChain>
</file>

<file path=xl/connections.xml><?xml version="1.0" encoding="utf-8"?>
<connections xmlns="http://schemas.openxmlformats.org/spreadsheetml/2006/main">
  <connection id="1" name="6Block_v30_zpos.txt" type="6" refreshedVersion="0" background="1" saveData="1">
    <textPr fileType="mac" sourceFile="MacintoshHD:Users:auchmann:Desktop:6Block_v30_zpos.txt">
      <textFields>
        <textField/>
      </textFields>
    </textPr>
  </connection>
  <connection id="2" name="6Block_v47_zpos.txt" type="6" refreshedVersion="0" background="1" saveData="1">
    <textPr fileType="mac" sourceFile="MacintoshHD:Users:auchmann:Desktop:6Block_v47_zpos.txt">
      <textFields>
        <textField/>
      </textFields>
    </textPr>
  </connection>
  <connection id="3" name="6Block_v47_zpos.txt1" type="6" refreshedVersion="0" background="1" saveData="1">
    <textPr fileType="mac" sourceFile="MacintoshHD:Users:auchmann:Desktop:6Block_v47_zpos.txt">
      <textFields>
        <textField/>
      </textFields>
    </textPr>
  </connection>
</connections>
</file>

<file path=xl/sharedStrings.xml><?xml version="1.0" encoding="utf-8"?>
<sst xmlns="http://schemas.openxmlformats.org/spreadsheetml/2006/main" count="95" uniqueCount="22">
  <si>
    <t>Lead End</t>
  </si>
  <si>
    <t>Return End</t>
  </si>
  <si>
    <t>measured</t>
  </si>
  <si>
    <t>delta/turn</t>
  </si>
  <si>
    <t>pos spacer</t>
  </si>
  <si>
    <t>tot block 1</t>
  </si>
  <si>
    <t>tot block 2</t>
  </si>
  <si>
    <t>saddle end</t>
  </si>
  <si>
    <t>design</t>
  </si>
  <si>
    <t>key</t>
  </si>
  <si>
    <t>saddle width</t>
  </si>
  <si>
    <t>(ROXIE ref.)</t>
  </si>
  <si>
    <t>(winding reference)</t>
  </si>
  <si>
    <t>INNER LAYER</t>
  </si>
  <si>
    <t>return</t>
  </si>
  <si>
    <t>spacers</t>
  </si>
  <si>
    <t>Lead</t>
  </si>
  <si>
    <t>OUTER LAYER</t>
  </si>
  <si>
    <t>Return</t>
  </si>
  <si>
    <t>tot block 3</t>
  </si>
  <si>
    <t>tot block 4</t>
  </si>
  <si>
    <t>HCMBHSP0003_102: Copper Dummy with 33 Tex S-2 Glass Braiding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</si>
</sst>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right"/>
    </xf>
    <xf numFmtId="0" fontId="3" fillId="2" borderId="0" xfId="0" applyFont="1" applyFill="1"/>
    <xf numFmtId="0" fontId="0" fillId="0" borderId="0" xfId="0" applyFill="1"/>
    <xf numFmtId="0" fontId="4" fillId="2" borderId="0" xfId="0" applyFont="1" applyFill="1"/>
    <xf numFmtId="0" fontId="0" fillId="2" borderId="0" xfId="0" applyFill="1" applyAlignment="1">
      <alignment horizontal="right"/>
    </xf>
    <xf numFmtId="0" fontId="0" fillId="4" borderId="0" xfId="0" applyFill="1" applyProtection="1">
      <protection locked="0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</a:t>
            </a:r>
            <a:r>
              <a:rPr lang="en-US" sz="1800" b="1" i="0" baseline="0">
                <a:effectLst/>
              </a:rPr>
              <a:t>End ∆z/turn [mm]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9956255468068"/>
          <c:y val="0.154127034120735"/>
          <c:w val="0.886089286221895"/>
          <c:h val="0.728703703703705"/>
        </c:manualLayout>
      </c:layout>
      <c:lineChart>
        <c:grouping val="standard"/>
        <c:varyColors val="0"/>
        <c:ser>
          <c:idx val="1"/>
          <c:order val="0"/>
          <c:tx>
            <c:v>measured</c:v>
          </c:tx>
          <c:marker>
            <c:symbol val="none"/>
          </c:marker>
          <c:val>
            <c:numRef>
              <c:f>'inner layer'!$O$4:$O$25</c:f>
              <c:numCache>
                <c:formatCode>General</c:formatCode>
                <c:ptCount val="22"/>
                <c:pt idx="0">
                  <c:v>-1.509999999999991</c:v>
                </c:pt>
                <c:pt idx="1">
                  <c:v>-1.780000000000001</c:v>
                </c:pt>
                <c:pt idx="2">
                  <c:v>-1.259999999999991</c:v>
                </c:pt>
                <c:pt idx="3">
                  <c:v>-1.340000000000003</c:v>
                </c:pt>
                <c:pt idx="4">
                  <c:v>-2.069999999999993</c:v>
                </c:pt>
                <c:pt idx="5">
                  <c:v>-1.810000000000002</c:v>
                </c:pt>
                <c:pt idx="6">
                  <c:v>-2.049999999999983</c:v>
                </c:pt>
                <c:pt idx="7">
                  <c:v>-1.969999999999999</c:v>
                </c:pt>
                <c:pt idx="8">
                  <c:v>-2.120000000000005</c:v>
                </c:pt>
                <c:pt idx="9">
                  <c:v>-2.650000000000006</c:v>
                </c:pt>
                <c:pt idx="10">
                  <c:v>-2.319999999999993</c:v>
                </c:pt>
                <c:pt idx="11">
                  <c:v>-2.060000000000002</c:v>
                </c:pt>
                <c:pt idx="12">
                  <c:v>-2.210000000000008</c:v>
                </c:pt>
                <c:pt idx="13">
                  <c:v>-4.02000000000001</c:v>
                </c:pt>
                <c:pt idx="14">
                  <c:v>-2.219999999999999</c:v>
                </c:pt>
                <c:pt idx="15">
                  <c:v>-2.299999999999997</c:v>
                </c:pt>
                <c:pt idx="16">
                  <c:v>-2.010000000000005</c:v>
                </c:pt>
                <c:pt idx="17">
                  <c:v>-2.25</c:v>
                </c:pt>
                <c:pt idx="18">
                  <c:v>-2.039999999999992</c:v>
                </c:pt>
                <c:pt idx="19">
                  <c:v>-2.180000000000007</c:v>
                </c:pt>
                <c:pt idx="20">
                  <c:v>-2.309999999999988</c:v>
                </c:pt>
                <c:pt idx="21">
                  <c:v>-2.25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'inner layer'!$U$4:$U$25</c:f>
              <c:numCache>
                <c:formatCode>General</c:formatCode>
                <c:ptCount val="22"/>
                <c:pt idx="0">
                  <c:v>-1.390000000000015</c:v>
                </c:pt>
                <c:pt idx="1">
                  <c:v>-1.590000000000003</c:v>
                </c:pt>
                <c:pt idx="2">
                  <c:v>-1.340000000000003</c:v>
                </c:pt>
                <c:pt idx="3">
                  <c:v>-1.650000000000006</c:v>
                </c:pt>
                <c:pt idx="4">
                  <c:v>-1.640000000000015</c:v>
                </c:pt>
                <c:pt idx="5">
                  <c:v>-1.319999999999993</c:v>
                </c:pt>
                <c:pt idx="6">
                  <c:v>-2.219999999999999</c:v>
                </c:pt>
                <c:pt idx="7">
                  <c:v>-2.25</c:v>
                </c:pt>
                <c:pt idx="8">
                  <c:v>-2.27000000000001</c:v>
                </c:pt>
                <c:pt idx="9">
                  <c:v>-2.310000000000002</c:v>
                </c:pt>
                <c:pt idx="10">
                  <c:v>-2.340000000000003</c:v>
                </c:pt>
                <c:pt idx="11">
                  <c:v>-2.389999999999986</c:v>
                </c:pt>
                <c:pt idx="12">
                  <c:v>-2.420000000000016</c:v>
                </c:pt>
                <c:pt idx="13">
                  <c:v>-1.319999999999993</c:v>
                </c:pt>
                <c:pt idx="14">
                  <c:v>-2.450000000000045</c:v>
                </c:pt>
                <c:pt idx="15">
                  <c:v>-2.509999999999991</c:v>
                </c:pt>
                <c:pt idx="16">
                  <c:v>-2.550000000000011</c:v>
                </c:pt>
                <c:pt idx="17">
                  <c:v>-2.620000000000004</c:v>
                </c:pt>
                <c:pt idx="18">
                  <c:v>-2.699999999999989</c:v>
                </c:pt>
                <c:pt idx="19">
                  <c:v>-2.769999999999982</c:v>
                </c:pt>
                <c:pt idx="20">
                  <c:v>-2.879999999999995</c:v>
                </c:pt>
                <c:pt idx="21">
                  <c:v>-2.990000000000009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49928"/>
        <c:axId val="2137776696"/>
      </c:lineChart>
      <c:catAx>
        <c:axId val="213704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76696"/>
        <c:crosses val="autoZero"/>
        <c:auto val="1"/>
        <c:lblAlgn val="ctr"/>
        <c:lblOffset val="100"/>
        <c:noMultiLvlLbl val="0"/>
      </c:catAx>
      <c:valAx>
        <c:axId val="213777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49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3655732112908"/>
          <c:y val="0.633140414841142"/>
          <c:w val="0.131109610847381"/>
          <c:h val="0.156287263702932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 End ∆z/turn</a:t>
            </a:r>
            <a:r>
              <a:rPr lang="en-US" baseline="0"/>
              <a:t> [mm]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7734033245844"/>
          <c:y val="0.163141612374595"/>
          <c:w val="0.858141089506669"/>
          <c:h val="0.73441897018151"/>
        </c:manualLayout>
      </c:layout>
      <c:lineChart>
        <c:grouping val="standard"/>
        <c:varyColors val="0"/>
        <c:ser>
          <c:idx val="0"/>
          <c:order val="0"/>
          <c:tx>
            <c:v>measure</c:v>
          </c:tx>
          <c:marker>
            <c:symbol val="none"/>
          </c:marker>
          <c:val>
            <c:numRef>
              <c:f>'inner layer'!$C$4:$C$24</c:f>
              <c:numCache>
                <c:formatCode>General</c:formatCode>
                <c:ptCount val="21"/>
                <c:pt idx="0">
                  <c:v>-1.390000000000043</c:v>
                </c:pt>
                <c:pt idx="1">
                  <c:v>-1.149999999999977</c:v>
                </c:pt>
                <c:pt idx="2">
                  <c:v>-1.21999999999997</c:v>
                </c:pt>
                <c:pt idx="3">
                  <c:v>-1.680000000000007</c:v>
                </c:pt>
                <c:pt idx="4">
                  <c:v>-2.019999999999982</c:v>
                </c:pt>
                <c:pt idx="5">
                  <c:v>-1.699999999999989</c:v>
                </c:pt>
                <c:pt idx="6">
                  <c:v>-2.400000000000006</c:v>
                </c:pt>
                <c:pt idx="7">
                  <c:v>-2.0</c:v>
                </c:pt>
                <c:pt idx="8">
                  <c:v>-2.120000000000005</c:v>
                </c:pt>
                <c:pt idx="9">
                  <c:v>-2.210000000000008</c:v>
                </c:pt>
                <c:pt idx="10">
                  <c:v>-2.039999999999992</c:v>
                </c:pt>
                <c:pt idx="11">
                  <c:v>-2.269999999999982</c:v>
                </c:pt>
                <c:pt idx="12">
                  <c:v>-3.409999999999997</c:v>
                </c:pt>
                <c:pt idx="13">
                  <c:v>-4.060000000000002</c:v>
                </c:pt>
                <c:pt idx="14">
                  <c:v>-2.25</c:v>
                </c:pt>
                <c:pt idx="15">
                  <c:v>-2.299999999999983</c:v>
                </c:pt>
                <c:pt idx="16">
                  <c:v>-2.090000000000003</c:v>
                </c:pt>
                <c:pt idx="17">
                  <c:v>-2.189999999999998</c:v>
                </c:pt>
                <c:pt idx="18">
                  <c:v>-2.140000000000015</c:v>
                </c:pt>
                <c:pt idx="19">
                  <c:v>-2.189999999999998</c:v>
                </c:pt>
                <c:pt idx="20">
                  <c:v>-2.22999999999999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'inner layer'!$I$4:$I$24</c:f>
              <c:numCache>
                <c:formatCode>General</c:formatCode>
                <c:ptCount val="21"/>
                <c:pt idx="0">
                  <c:v>-1.390000000000015</c:v>
                </c:pt>
                <c:pt idx="1">
                  <c:v>-1.360000000000014</c:v>
                </c:pt>
                <c:pt idx="2">
                  <c:v>-1.340000000000003</c:v>
                </c:pt>
                <c:pt idx="3">
                  <c:v>-1.620000000000004</c:v>
                </c:pt>
                <c:pt idx="4">
                  <c:v>-1.329999999999984</c:v>
                </c:pt>
                <c:pt idx="5">
                  <c:v>-1.319999999999993</c:v>
                </c:pt>
                <c:pt idx="6">
                  <c:v>-2.219999999999999</c:v>
                </c:pt>
                <c:pt idx="7">
                  <c:v>-2.25</c:v>
                </c:pt>
                <c:pt idx="8">
                  <c:v>-2.27000000000001</c:v>
                </c:pt>
                <c:pt idx="9">
                  <c:v>-2.310000000000002</c:v>
                </c:pt>
                <c:pt idx="10">
                  <c:v>-2.340000000000003</c:v>
                </c:pt>
                <c:pt idx="11">
                  <c:v>-2.389999999999986</c:v>
                </c:pt>
                <c:pt idx="12">
                  <c:v>-1.319999999999993</c:v>
                </c:pt>
                <c:pt idx="13">
                  <c:v>-1.319999999999993</c:v>
                </c:pt>
                <c:pt idx="14">
                  <c:v>-2.700000000000045</c:v>
                </c:pt>
                <c:pt idx="15">
                  <c:v>-2.759999999999991</c:v>
                </c:pt>
                <c:pt idx="16">
                  <c:v>-2.829999999999984</c:v>
                </c:pt>
                <c:pt idx="17">
                  <c:v>-2.889999999999986</c:v>
                </c:pt>
                <c:pt idx="18">
                  <c:v>-2.990000000000009</c:v>
                </c:pt>
                <c:pt idx="19">
                  <c:v>-3.079999999999984</c:v>
                </c:pt>
                <c:pt idx="20">
                  <c:v>-3.210000000000036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68040"/>
        <c:axId val="-2138674488"/>
      </c:lineChart>
      <c:catAx>
        <c:axId val="-213866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74488"/>
        <c:crosses val="autoZero"/>
        <c:auto val="1"/>
        <c:lblAlgn val="ctr"/>
        <c:lblOffset val="100"/>
        <c:noMultiLvlLbl val="0"/>
      </c:catAx>
      <c:valAx>
        <c:axId val="-213867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6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7182066527398"/>
          <c:y val="0.635190351685887"/>
          <c:w val="0.137511811023622"/>
          <c:h val="0.154187434824006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 End z-Position </a:t>
            </a:r>
            <a:r>
              <a:rPr lang="en-US" baseline="0"/>
              <a:t>[mm]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7734033245844"/>
          <c:y val="0.163141612374595"/>
          <c:w val="0.858141089506669"/>
          <c:h val="0.73441897018151"/>
        </c:manualLayout>
      </c:layout>
      <c:lineChart>
        <c:grouping val="standard"/>
        <c:varyColors val="0"/>
        <c:ser>
          <c:idx val="0"/>
          <c:order val="0"/>
          <c:tx>
            <c:v>measure</c:v>
          </c:tx>
          <c:marker>
            <c:symbol val="none"/>
          </c:marker>
          <c:val>
            <c:numRef>
              <c:f>'inner layer'!$B$4:$B$25</c:f>
              <c:numCache>
                <c:formatCode>General</c:formatCode>
                <c:ptCount val="22"/>
                <c:pt idx="0">
                  <c:v>292.4</c:v>
                </c:pt>
                <c:pt idx="1">
                  <c:v>283.38</c:v>
                </c:pt>
                <c:pt idx="2">
                  <c:v>274.92</c:v>
                </c:pt>
                <c:pt idx="3">
                  <c:v>273.24</c:v>
                </c:pt>
                <c:pt idx="4">
                  <c:v>262.43</c:v>
                </c:pt>
                <c:pt idx="5">
                  <c:v>253.9</c:v>
                </c:pt>
                <c:pt idx="6">
                  <c:v>251.5</c:v>
                </c:pt>
                <c:pt idx="7">
                  <c:v>249.5</c:v>
                </c:pt>
                <c:pt idx="8">
                  <c:v>247.38</c:v>
                </c:pt>
                <c:pt idx="9">
                  <c:v>245.17</c:v>
                </c:pt>
                <c:pt idx="10">
                  <c:v>243.13</c:v>
                </c:pt>
                <c:pt idx="11">
                  <c:v>240.86</c:v>
                </c:pt>
                <c:pt idx="12">
                  <c:v>216.79</c:v>
                </c:pt>
                <c:pt idx="13">
                  <c:v>193.79</c:v>
                </c:pt>
                <c:pt idx="14">
                  <c:v>191.54</c:v>
                </c:pt>
                <c:pt idx="15">
                  <c:v>189.24</c:v>
                </c:pt>
                <c:pt idx="16">
                  <c:v>187.15</c:v>
                </c:pt>
                <c:pt idx="17">
                  <c:v>184.96</c:v>
                </c:pt>
                <c:pt idx="18">
                  <c:v>182.82</c:v>
                </c:pt>
                <c:pt idx="19">
                  <c:v>180.63</c:v>
                </c:pt>
                <c:pt idx="20">
                  <c:v>178.4</c:v>
                </c:pt>
                <c:pt idx="21">
                  <c:v>173.42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'inner layer'!$H$4:$H$25</c:f>
              <c:numCache>
                <c:formatCode>General</c:formatCode>
                <c:ptCount val="22"/>
                <c:pt idx="0">
                  <c:v>292.4</c:v>
                </c:pt>
                <c:pt idx="1">
                  <c:v>283.64</c:v>
                </c:pt>
                <c:pt idx="2">
                  <c:v>275.32</c:v>
                </c:pt>
                <c:pt idx="3">
                  <c:v>273.7</c:v>
                </c:pt>
                <c:pt idx="4">
                  <c:v>263.66</c:v>
                </c:pt>
                <c:pt idx="5">
                  <c:v>254.98</c:v>
                </c:pt>
                <c:pt idx="6">
                  <c:v>252.76</c:v>
                </c:pt>
                <c:pt idx="7">
                  <c:v>250.51</c:v>
                </c:pt>
                <c:pt idx="8">
                  <c:v>248.24</c:v>
                </c:pt>
                <c:pt idx="9">
                  <c:v>245.93</c:v>
                </c:pt>
                <c:pt idx="10">
                  <c:v>243.59</c:v>
                </c:pt>
                <c:pt idx="11">
                  <c:v>241.2</c:v>
                </c:pt>
                <c:pt idx="12">
                  <c:v>219.32</c:v>
                </c:pt>
                <c:pt idx="13">
                  <c:v>196.36</c:v>
                </c:pt>
                <c:pt idx="14">
                  <c:v>193.66</c:v>
                </c:pt>
                <c:pt idx="15">
                  <c:v>190.9</c:v>
                </c:pt>
                <c:pt idx="16">
                  <c:v>188.07</c:v>
                </c:pt>
                <c:pt idx="17">
                  <c:v>185.18</c:v>
                </c:pt>
                <c:pt idx="18">
                  <c:v>182.19</c:v>
                </c:pt>
                <c:pt idx="19">
                  <c:v>179.11</c:v>
                </c:pt>
                <c:pt idx="20">
                  <c:v>175.9</c:v>
                </c:pt>
                <c:pt idx="21">
                  <c:v>171.51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92728"/>
        <c:axId val="-2138889752"/>
      </c:lineChart>
      <c:catAx>
        <c:axId val="-213889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89752"/>
        <c:crosses val="autoZero"/>
        <c:auto val="1"/>
        <c:lblAlgn val="ctr"/>
        <c:lblOffset val="100"/>
        <c:noMultiLvlLbl val="0"/>
      </c:catAx>
      <c:valAx>
        <c:axId val="-2138889752"/>
        <c:scaling>
          <c:orientation val="minMax"/>
          <c:min val="1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92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7182066527398"/>
          <c:y val="0.635190351685887"/>
          <c:w val="0.137511811023622"/>
          <c:h val="0.154187434824006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</a:t>
            </a:r>
            <a:r>
              <a:rPr lang="en-US" sz="1800" b="1" i="0" baseline="0">
                <a:effectLst/>
              </a:rPr>
              <a:t>End z-Position [mm]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9956255468068"/>
          <c:y val="0.154127034120735"/>
          <c:w val="0.886089286221895"/>
          <c:h val="0.728703703703705"/>
        </c:manualLayout>
      </c:layout>
      <c:lineChart>
        <c:grouping val="standard"/>
        <c:varyColors val="0"/>
        <c:ser>
          <c:idx val="1"/>
          <c:order val="0"/>
          <c:tx>
            <c:v>measure</c:v>
          </c:tx>
          <c:marker>
            <c:symbol val="none"/>
          </c:marker>
          <c:val>
            <c:numRef>
              <c:f>'inner layer'!$N$4:$N$26</c:f>
              <c:numCache>
                <c:formatCode>General</c:formatCode>
                <c:ptCount val="23"/>
                <c:pt idx="0">
                  <c:v>215.31</c:v>
                </c:pt>
                <c:pt idx="1">
                  <c:v>213.53</c:v>
                </c:pt>
                <c:pt idx="2">
                  <c:v>198.24</c:v>
                </c:pt>
                <c:pt idx="3">
                  <c:v>196.9</c:v>
                </c:pt>
                <c:pt idx="4">
                  <c:v>194.83</c:v>
                </c:pt>
                <c:pt idx="5">
                  <c:v>177.57</c:v>
                </c:pt>
                <c:pt idx="6">
                  <c:v>175.52</c:v>
                </c:pt>
                <c:pt idx="7">
                  <c:v>173.55</c:v>
                </c:pt>
                <c:pt idx="8">
                  <c:v>171.43</c:v>
                </c:pt>
                <c:pt idx="9">
                  <c:v>168.78</c:v>
                </c:pt>
                <c:pt idx="10">
                  <c:v>166.46</c:v>
                </c:pt>
                <c:pt idx="11">
                  <c:v>164.4</c:v>
                </c:pt>
                <c:pt idx="12">
                  <c:v>162.19</c:v>
                </c:pt>
                <c:pt idx="13">
                  <c:v>117.6</c:v>
                </c:pt>
                <c:pt idx="14">
                  <c:v>115.38</c:v>
                </c:pt>
                <c:pt idx="15">
                  <c:v>113.08</c:v>
                </c:pt>
                <c:pt idx="16">
                  <c:v>111.07</c:v>
                </c:pt>
                <c:pt idx="17">
                  <c:v>108.82</c:v>
                </c:pt>
                <c:pt idx="18">
                  <c:v>106.78</c:v>
                </c:pt>
                <c:pt idx="19">
                  <c:v>104.6</c:v>
                </c:pt>
                <c:pt idx="20">
                  <c:v>102.29</c:v>
                </c:pt>
                <c:pt idx="21">
                  <c:v>100.04</c:v>
                </c:pt>
                <c:pt idx="22">
                  <c:v>90.42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'inner layer'!$T$4:$T$26</c:f>
              <c:numCache>
                <c:formatCode>General</c:formatCode>
                <c:ptCount val="23"/>
                <c:pt idx="0">
                  <c:v>215.43</c:v>
                </c:pt>
                <c:pt idx="1">
                  <c:v>213.84</c:v>
                </c:pt>
                <c:pt idx="2">
                  <c:v>198.35</c:v>
                </c:pt>
                <c:pt idx="3">
                  <c:v>196.7</c:v>
                </c:pt>
                <c:pt idx="4">
                  <c:v>195.06</c:v>
                </c:pt>
                <c:pt idx="5">
                  <c:v>178.01</c:v>
                </c:pt>
                <c:pt idx="6">
                  <c:v>175.79</c:v>
                </c:pt>
                <c:pt idx="7">
                  <c:v>173.54</c:v>
                </c:pt>
                <c:pt idx="8">
                  <c:v>171.27</c:v>
                </c:pt>
                <c:pt idx="9">
                  <c:v>168.96</c:v>
                </c:pt>
                <c:pt idx="10">
                  <c:v>166.62</c:v>
                </c:pt>
                <c:pt idx="11">
                  <c:v>164.23</c:v>
                </c:pt>
                <c:pt idx="12">
                  <c:v>161.81</c:v>
                </c:pt>
                <c:pt idx="13">
                  <c:v>119.39</c:v>
                </c:pt>
                <c:pt idx="14">
                  <c:v>116.94</c:v>
                </c:pt>
                <c:pt idx="15">
                  <c:v>114.43</c:v>
                </c:pt>
                <c:pt idx="16">
                  <c:v>111.88</c:v>
                </c:pt>
                <c:pt idx="17">
                  <c:v>109.26</c:v>
                </c:pt>
                <c:pt idx="18">
                  <c:v>106.56</c:v>
                </c:pt>
                <c:pt idx="19">
                  <c:v>103.79</c:v>
                </c:pt>
                <c:pt idx="20">
                  <c:v>100.91</c:v>
                </c:pt>
                <c:pt idx="21">
                  <c:v>97.91999999999998</c:v>
                </c:pt>
                <c:pt idx="22">
                  <c:v>88.02999999999998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96888"/>
        <c:axId val="-2138855896"/>
      </c:lineChart>
      <c:catAx>
        <c:axId val="213719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55896"/>
        <c:crosses val="autoZero"/>
        <c:auto val="1"/>
        <c:lblAlgn val="ctr"/>
        <c:lblOffset val="100"/>
        <c:noMultiLvlLbl val="0"/>
      </c:catAx>
      <c:valAx>
        <c:axId val="-2138855896"/>
        <c:scaling>
          <c:orientation val="minMax"/>
          <c:min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96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3655732112908"/>
          <c:y val="0.633140414841142"/>
          <c:w val="0.131109610847381"/>
          <c:h val="0.156287263702932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</a:t>
            </a:r>
            <a:r>
              <a:rPr lang="en-US" sz="1800" b="1" i="0" baseline="0">
                <a:effectLst/>
              </a:rPr>
              <a:t>End ∆z/turn [mm]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9956255468068"/>
          <c:y val="0.154127034120735"/>
          <c:w val="0.886089286221895"/>
          <c:h val="0.728703703703705"/>
        </c:manualLayout>
      </c:layout>
      <c:lineChart>
        <c:grouping val="standard"/>
        <c:varyColors val="0"/>
        <c:ser>
          <c:idx val="1"/>
          <c:order val="0"/>
          <c:tx>
            <c:v>measured</c:v>
          </c:tx>
          <c:marker>
            <c:symbol val="none"/>
          </c:marker>
          <c:val>
            <c:numRef>
              <c:f>'outer layer'!$O$3:$O$36</c:f>
              <c:numCache>
                <c:formatCode>General</c:formatCode>
                <c:ptCount val="34"/>
                <c:pt idx="0">
                  <c:v>-1.710000000000008</c:v>
                </c:pt>
                <c:pt idx="1">
                  <c:v>-1.689999999999998</c:v>
                </c:pt>
                <c:pt idx="2">
                  <c:v>-1.550000000000011</c:v>
                </c:pt>
                <c:pt idx="3">
                  <c:v>-1.589999999999975</c:v>
                </c:pt>
                <c:pt idx="4">
                  <c:v>-2.050000000000011</c:v>
                </c:pt>
                <c:pt idx="5">
                  <c:v>-1.840000000000003</c:v>
                </c:pt>
                <c:pt idx="6">
                  <c:v>-1.639999999999986</c:v>
                </c:pt>
                <c:pt idx="7">
                  <c:v>-2.200000000000017</c:v>
                </c:pt>
                <c:pt idx="8">
                  <c:v>-2.219999999999999</c:v>
                </c:pt>
                <c:pt idx="9">
                  <c:v>-1.930000000000007</c:v>
                </c:pt>
                <c:pt idx="10">
                  <c:v>-1.829999999999984</c:v>
                </c:pt>
                <c:pt idx="11">
                  <c:v>-2.030000000000001</c:v>
                </c:pt>
                <c:pt idx="12">
                  <c:v>-1.969999999999999</c:v>
                </c:pt>
                <c:pt idx="13">
                  <c:v>-1.969999999999999</c:v>
                </c:pt>
                <c:pt idx="14">
                  <c:v>-1.789999999999992</c:v>
                </c:pt>
                <c:pt idx="15">
                  <c:v>-1.930000000000007</c:v>
                </c:pt>
                <c:pt idx="16">
                  <c:v>-1.879999999999995</c:v>
                </c:pt>
                <c:pt idx="17">
                  <c:v>-2.370000000000004</c:v>
                </c:pt>
                <c:pt idx="18">
                  <c:v>-3.0</c:v>
                </c:pt>
                <c:pt idx="19">
                  <c:v>-2.24000000000001</c:v>
                </c:pt>
                <c:pt idx="20">
                  <c:v>-2.289999999999992</c:v>
                </c:pt>
                <c:pt idx="21">
                  <c:v>-1.77000000000001</c:v>
                </c:pt>
                <c:pt idx="22">
                  <c:v>-1.759999999999991</c:v>
                </c:pt>
                <c:pt idx="23">
                  <c:v>-1.969999999999999</c:v>
                </c:pt>
                <c:pt idx="24">
                  <c:v>-1.99000000000001</c:v>
                </c:pt>
                <c:pt idx="25">
                  <c:v>-2.329999999999998</c:v>
                </c:pt>
                <c:pt idx="26">
                  <c:v>-1.879999999999995</c:v>
                </c:pt>
                <c:pt idx="27">
                  <c:v>-1.810000000000002</c:v>
                </c:pt>
                <c:pt idx="28">
                  <c:v>-2.290000000000006</c:v>
                </c:pt>
                <c:pt idx="29">
                  <c:v>-2.129999999999995</c:v>
                </c:pt>
                <c:pt idx="30">
                  <c:v>-1.989999999999995</c:v>
                </c:pt>
                <c:pt idx="31">
                  <c:v>-2.200000000000003</c:v>
                </c:pt>
                <c:pt idx="32">
                  <c:v>-2.480000000000004</c:v>
                </c:pt>
                <c:pt idx="33">
                  <c:v>-2.269999999999996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'outer layer'!$U$3:$U$36</c:f>
              <c:numCache>
                <c:formatCode>General</c:formatCode>
                <c:ptCount val="34"/>
                <c:pt idx="0">
                  <c:v>-1.310000000000002</c:v>
                </c:pt>
                <c:pt idx="1">
                  <c:v>-1.849999999999994</c:v>
                </c:pt>
                <c:pt idx="2">
                  <c:v>-1.840000000000003</c:v>
                </c:pt>
                <c:pt idx="3">
                  <c:v>-1.859999999999985</c:v>
                </c:pt>
                <c:pt idx="4">
                  <c:v>-1.960000000000008</c:v>
                </c:pt>
                <c:pt idx="5">
                  <c:v>-1.77000000000001</c:v>
                </c:pt>
                <c:pt idx="6">
                  <c:v>-1.870000000000004</c:v>
                </c:pt>
                <c:pt idx="7">
                  <c:v>-1.879999999999995</c:v>
                </c:pt>
                <c:pt idx="8">
                  <c:v>-1.879999999999995</c:v>
                </c:pt>
                <c:pt idx="9">
                  <c:v>-1.900000000000006</c:v>
                </c:pt>
                <c:pt idx="10">
                  <c:v>-1.899999999999977</c:v>
                </c:pt>
                <c:pt idx="11">
                  <c:v>-1.910000000000025</c:v>
                </c:pt>
                <c:pt idx="12">
                  <c:v>-1.909999999999997</c:v>
                </c:pt>
                <c:pt idx="13">
                  <c:v>-1.929999999999978</c:v>
                </c:pt>
                <c:pt idx="14">
                  <c:v>-1.930000000000007</c:v>
                </c:pt>
                <c:pt idx="15">
                  <c:v>-1.939999999999998</c:v>
                </c:pt>
                <c:pt idx="16">
                  <c:v>-1.960000000000008</c:v>
                </c:pt>
                <c:pt idx="17">
                  <c:v>-1.960000000000008</c:v>
                </c:pt>
                <c:pt idx="18">
                  <c:v>-1.319999999999993</c:v>
                </c:pt>
                <c:pt idx="19">
                  <c:v>-2.050000000000011</c:v>
                </c:pt>
                <c:pt idx="20">
                  <c:v>-2.069999999999993</c:v>
                </c:pt>
                <c:pt idx="21">
                  <c:v>-2.079999999999984</c:v>
                </c:pt>
                <c:pt idx="22">
                  <c:v>-2.110000000000014</c:v>
                </c:pt>
                <c:pt idx="23">
                  <c:v>-2.129999999999995</c:v>
                </c:pt>
                <c:pt idx="24">
                  <c:v>-2.149999999999977</c:v>
                </c:pt>
                <c:pt idx="25">
                  <c:v>-2.170000000000016</c:v>
                </c:pt>
                <c:pt idx="26">
                  <c:v>-2.199999999999989</c:v>
                </c:pt>
                <c:pt idx="27">
                  <c:v>-2.230000000000018</c:v>
                </c:pt>
                <c:pt idx="28">
                  <c:v>-2.259999999999991</c:v>
                </c:pt>
                <c:pt idx="29">
                  <c:v>-2.29000000000002</c:v>
                </c:pt>
                <c:pt idx="30">
                  <c:v>-2.310000000000002</c:v>
                </c:pt>
                <c:pt idx="31">
                  <c:v>-2.370000000000004</c:v>
                </c:pt>
                <c:pt idx="32">
                  <c:v>-2.399999999999977</c:v>
                </c:pt>
                <c:pt idx="33">
                  <c:v>-2.439999999999998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53656"/>
        <c:axId val="-2139050680"/>
      </c:lineChart>
      <c:catAx>
        <c:axId val="-213905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50680"/>
        <c:crosses val="autoZero"/>
        <c:auto val="1"/>
        <c:lblAlgn val="ctr"/>
        <c:lblOffset val="100"/>
        <c:noMultiLvlLbl val="0"/>
      </c:catAx>
      <c:valAx>
        <c:axId val="-21390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5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3655732112908"/>
          <c:y val="0.633140414841142"/>
          <c:w val="0.131109610847381"/>
          <c:h val="0.156287263702932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 End ∆z/turn</a:t>
            </a:r>
            <a:r>
              <a:rPr lang="en-US" baseline="0"/>
              <a:t> [mm]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77734033245844"/>
          <c:y val="0.163141612374595"/>
          <c:w val="0.858141089506669"/>
          <c:h val="0.73441897018151"/>
        </c:manualLayout>
      </c:layout>
      <c:lineChart>
        <c:grouping val="standard"/>
        <c:varyColors val="0"/>
        <c:ser>
          <c:idx val="0"/>
          <c:order val="0"/>
          <c:tx>
            <c:v>measure</c:v>
          </c:tx>
          <c:marker>
            <c:symbol val="none"/>
          </c:marker>
          <c:val>
            <c:numRef>
              <c:f>'outer layer'!$C$3:$C$36</c:f>
              <c:numCache>
                <c:formatCode>General</c:formatCode>
                <c:ptCount val="34"/>
                <c:pt idx="0">
                  <c:v>-1.629999999999995</c:v>
                </c:pt>
                <c:pt idx="1">
                  <c:v>-1.699999999999989</c:v>
                </c:pt>
                <c:pt idx="2">
                  <c:v>-1.74000000000001</c:v>
                </c:pt>
                <c:pt idx="3">
                  <c:v>-1.430000000000007</c:v>
                </c:pt>
                <c:pt idx="4">
                  <c:v>-1.779999999999973</c:v>
                </c:pt>
                <c:pt idx="5">
                  <c:v>-2.199999999999989</c:v>
                </c:pt>
                <c:pt idx="6">
                  <c:v>-1.730000000000018</c:v>
                </c:pt>
                <c:pt idx="7">
                  <c:v>-1.96999999999997</c:v>
                </c:pt>
                <c:pt idx="8">
                  <c:v>-1.850000000000023</c:v>
                </c:pt>
                <c:pt idx="9">
                  <c:v>-2.019999999999982</c:v>
                </c:pt>
                <c:pt idx="10">
                  <c:v>-2.03000000000003</c:v>
                </c:pt>
                <c:pt idx="11">
                  <c:v>-1.659999999999968</c:v>
                </c:pt>
                <c:pt idx="12">
                  <c:v>-2.189999999999998</c:v>
                </c:pt>
                <c:pt idx="13">
                  <c:v>-1.939999999999998</c:v>
                </c:pt>
                <c:pt idx="14">
                  <c:v>-1.939999999999998</c:v>
                </c:pt>
                <c:pt idx="15">
                  <c:v>-1.710000000000036</c:v>
                </c:pt>
                <c:pt idx="16">
                  <c:v>-2.079999999999984</c:v>
                </c:pt>
                <c:pt idx="17">
                  <c:v>-1.819999999999993</c:v>
                </c:pt>
                <c:pt idx="18">
                  <c:v>-3.259999999999991</c:v>
                </c:pt>
                <c:pt idx="19">
                  <c:v>-3.050000000000011</c:v>
                </c:pt>
                <c:pt idx="20">
                  <c:v>-4.129999999999995</c:v>
                </c:pt>
                <c:pt idx="21">
                  <c:v>-2.140000000000015</c:v>
                </c:pt>
                <c:pt idx="22">
                  <c:v>-1.949999999999989</c:v>
                </c:pt>
                <c:pt idx="23">
                  <c:v>-2.259999999999991</c:v>
                </c:pt>
                <c:pt idx="24">
                  <c:v>-2.110000000000014</c:v>
                </c:pt>
                <c:pt idx="25">
                  <c:v>-2.060000000000002</c:v>
                </c:pt>
                <c:pt idx="26">
                  <c:v>-2.299999999999983</c:v>
                </c:pt>
                <c:pt idx="27">
                  <c:v>-2.030000000000001</c:v>
                </c:pt>
                <c:pt idx="28">
                  <c:v>-2.050000000000011</c:v>
                </c:pt>
                <c:pt idx="29">
                  <c:v>-2.189999999999998</c:v>
                </c:pt>
                <c:pt idx="30">
                  <c:v>-2.129999999999995</c:v>
                </c:pt>
                <c:pt idx="31">
                  <c:v>-2.72999999999999</c:v>
                </c:pt>
                <c:pt idx="32">
                  <c:v>-2.190000000000026</c:v>
                </c:pt>
                <c:pt idx="33">
                  <c:v>-9.559999999999973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'outer layer'!$I$3:$I$36</c:f>
              <c:numCache>
                <c:formatCode>General</c:formatCode>
                <c:ptCount val="34"/>
                <c:pt idx="0">
                  <c:v>-1.320000000000022</c:v>
                </c:pt>
                <c:pt idx="1">
                  <c:v>-1.319999999999993</c:v>
                </c:pt>
                <c:pt idx="2">
                  <c:v>-1.840000000000003</c:v>
                </c:pt>
                <c:pt idx="3">
                  <c:v>-1.849999999999994</c:v>
                </c:pt>
                <c:pt idx="4">
                  <c:v>-1.849999999999994</c:v>
                </c:pt>
                <c:pt idx="5">
                  <c:v>-1.860000000000014</c:v>
                </c:pt>
                <c:pt idx="6">
                  <c:v>-1.870000000000004</c:v>
                </c:pt>
                <c:pt idx="7">
                  <c:v>-1.870000000000004</c:v>
                </c:pt>
                <c:pt idx="8">
                  <c:v>-1.879999999999995</c:v>
                </c:pt>
                <c:pt idx="9">
                  <c:v>-1.879999999999995</c:v>
                </c:pt>
                <c:pt idx="10">
                  <c:v>-1.900000000000006</c:v>
                </c:pt>
                <c:pt idx="11">
                  <c:v>-1.899999999999977</c:v>
                </c:pt>
                <c:pt idx="12">
                  <c:v>-1.910000000000025</c:v>
                </c:pt>
                <c:pt idx="13">
                  <c:v>-1.909999999999997</c:v>
                </c:pt>
                <c:pt idx="14">
                  <c:v>-1.929999999999978</c:v>
                </c:pt>
                <c:pt idx="15">
                  <c:v>-1.930000000000007</c:v>
                </c:pt>
                <c:pt idx="16">
                  <c:v>-1.939999999999998</c:v>
                </c:pt>
                <c:pt idx="17">
                  <c:v>-1.960000000000008</c:v>
                </c:pt>
                <c:pt idx="18">
                  <c:v>-1.319999999999993</c:v>
                </c:pt>
                <c:pt idx="19">
                  <c:v>-1.319999999999993</c:v>
                </c:pt>
                <c:pt idx="20">
                  <c:v>-2.110000000000014</c:v>
                </c:pt>
                <c:pt idx="21">
                  <c:v>-2.139999999999986</c:v>
                </c:pt>
                <c:pt idx="22">
                  <c:v>-2.159999999999968</c:v>
                </c:pt>
                <c:pt idx="23">
                  <c:v>-2.180000000000007</c:v>
                </c:pt>
                <c:pt idx="24">
                  <c:v>-2.210000000000036</c:v>
                </c:pt>
                <c:pt idx="25">
                  <c:v>-2.239999999999952</c:v>
                </c:pt>
                <c:pt idx="26">
                  <c:v>-2.270000000000039</c:v>
                </c:pt>
                <c:pt idx="27">
                  <c:v>-2.300000000000011</c:v>
                </c:pt>
                <c:pt idx="28">
                  <c:v>-2.349999999999966</c:v>
                </c:pt>
                <c:pt idx="29">
                  <c:v>-2.379999999999995</c:v>
                </c:pt>
                <c:pt idx="30">
                  <c:v>-2.430000000000007</c:v>
                </c:pt>
                <c:pt idx="31">
                  <c:v>-2.470000000000027</c:v>
                </c:pt>
                <c:pt idx="32">
                  <c:v>-2.519999999999982</c:v>
                </c:pt>
                <c:pt idx="33">
                  <c:v>-2.579999999999984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21544"/>
        <c:axId val="-2139018568"/>
      </c:lineChart>
      <c:catAx>
        <c:axId val="-213902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018568"/>
        <c:crosses val="autoZero"/>
        <c:auto val="1"/>
        <c:lblAlgn val="ctr"/>
        <c:lblOffset val="100"/>
        <c:noMultiLvlLbl val="0"/>
      </c:catAx>
      <c:valAx>
        <c:axId val="-213901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21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7182066527398"/>
          <c:y val="0.635190351685887"/>
          <c:w val="0.137511811023622"/>
          <c:h val="0.154187434824006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 End z-Position </a:t>
            </a:r>
            <a:r>
              <a:rPr lang="en-US" baseline="0"/>
              <a:t>[mm]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77734033245844"/>
          <c:y val="0.163141612374595"/>
          <c:w val="0.858141089506669"/>
          <c:h val="0.73441897018151"/>
        </c:manualLayout>
      </c:layout>
      <c:lineChart>
        <c:grouping val="standard"/>
        <c:varyColors val="0"/>
        <c:ser>
          <c:idx val="0"/>
          <c:order val="0"/>
          <c:tx>
            <c:v>measure</c:v>
          </c:tx>
          <c:marker>
            <c:symbol val="none"/>
          </c:marker>
          <c:val>
            <c:numRef>
              <c:f>'outer layer'!$B$3:$B$37</c:f>
              <c:numCache>
                <c:formatCode>General</c:formatCode>
                <c:ptCount val="35"/>
                <c:pt idx="0">
                  <c:v>302.27</c:v>
                </c:pt>
                <c:pt idx="1">
                  <c:v>287.95</c:v>
                </c:pt>
                <c:pt idx="2">
                  <c:v>286.21</c:v>
                </c:pt>
                <c:pt idx="3">
                  <c:v>284.78</c:v>
                </c:pt>
                <c:pt idx="4">
                  <c:v>283.0</c:v>
                </c:pt>
                <c:pt idx="5">
                  <c:v>280.8</c:v>
                </c:pt>
                <c:pt idx="6">
                  <c:v>279.07</c:v>
                </c:pt>
                <c:pt idx="7">
                  <c:v>277.1</c:v>
                </c:pt>
                <c:pt idx="8">
                  <c:v>275.25</c:v>
                </c:pt>
                <c:pt idx="9">
                  <c:v>273.23</c:v>
                </c:pt>
                <c:pt idx="10">
                  <c:v>271.2</c:v>
                </c:pt>
                <c:pt idx="11">
                  <c:v>269.54</c:v>
                </c:pt>
                <c:pt idx="12">
                  <c:v>267.35</c:v>
                </c:pt>
                <c:pt idx="13">
                  <c:v>265.41</c:v>
                </c:pt>
                <c:pt idx="14">
                  <c:v>263.47</c:v>
                </c:pt>
                <c:pt idx="15">
                  <c:v>261.76</c:v>
                </c:pt>
                <c:pt idx="16">
                  <c:v>259.68</c:v>
                </c:pt>
                <c:pt idx="17">
                  <c:v>257.86</c:v>
                </c:pt>
                <c:pt idx="18">
                  <c:v>230.94</c:v>
                </c:pt>
                <c:pt idx="19">
                  <c:v>205.66</c:v>
                </c:pt>
                <c:pt idx="20">
                  <c:v>201.53</c:v>
                </c:pt>
                <c:pt idx="21">
                  <c:v>199.39</c:v>
                </c:pt>
                <c:pt idx="22">
                  <c:v>197.44</c:v>
                </c:pt>
                <c:pt idx="23">
                  <c:v>195.18</c:v>
                </c:pt>
                <c:pt idx="24">
                  <c:v>193.07</c:v>
                </c:pt>
                <c:pt idx="25">
                  <c:v>191.01</c:v>
                </c:pt>
                <c:pt idx="26">
                  <c:v>188.71</c:v>
                </c:pt>
                <c:pt idx="27">
                  <c:v>186.68</c:v>
                </c:pt>
                <c:pt idx="28">
                  <c:v>184.63</c:v>
                </c:pt>
                <c:pt idx="29">
                  <c:v>182.44</c:v>
                </c:pt>
                <c:pt idx="30">
                  <c:v>180.31</c:v>
                </c:pt>
                <c:pt idx="31">
                  <c:v>177.58</c:v>
                </c:pt>
                <c:pt idx="32">
                  <c:v>175.39</c:v>
                </c:pt>
                <c:pt idx="33">
                  <c:v>165.83</c:v>
                </c:pt>
                <c:pt idx="34">
                  <c:v>171.01</c:v>
                </c:pt>
              </c:numCache>
            </c:numRef>
          </c:val>
          <c:smooth val="0"/>
        </c:ser>
        <c:ser>
          <c:idx val="2"/>
          <c:order val="1"/>
          <c:tx>
            <c:v>design</c:v>
          </c:tx>
          <c:marker>
            <c:symbol val="none"/>
          </c:marker>
          <c:val>
            <c:numRef>
              <c:f>'outer layer'!$H$3:$H$37</c:f>
              <c:numCache>
                <c:formatCode>General</c:formatCode>
                <c:ptCount val="35"/>
                <c:pt idx="0">
                  <c:v>302.5799999999999</c:v>
                </c:pt>
                <c:pt idx="1">
                  <c:v>288.72</c:v>
                </c:pt>
                <c:pt idx="2">
                  <c:v>286.88</c:v>
                </c:pt>
                <c:pt idx="3">
                  <c:v>285.03</c:v>
                </c:pt>
                <c:pt idx="4">
                  <c:v>283.1799999999999</c:v>
                </c:pt>
                <c:pt idx="5">
                  <c:v>281.3199999999999</c:v>
                </c:pt>
                <c:pt idx="6">
                  <c:v>279.4499999999999</c:v>
                </c:pt>
                <c:pt idx="7">
                  <c:v>277.5799999999999</c:v>
                </c:pt>
                <c:pt idx="8">
                  <c:v>275.6999999999999</c:v>
                </c:pt>
                <c:pt idx="9">
                  <c:v>273.8199999999999</c:v>
                </c:pt>
                <c:pt idx="10">
                  <c:v>271.92</c:v>
                </c:pt>
                <c:pt idx="11">
                  <c:v>270.02</c:v>
                </c:pt>
                <c:pt idx="12">
                  <c:v>268.11</c:v>
                </c:pt>
                <c:pt idx="13">
                  <c:v>266.1999999999999</c:v>
                </c:pt>
                <c:pt idx="14">
                  <c:v>264.27</c:v>
                </c:pt>
                <c:pt idx="15">
                  <c:v>262.34</c:v>
                </c:pt>
                <c:pt idx="16">
                  <c:v>260.4</c:v>
                </c:pt>
                <c:pt idx="17">
                  <c:v>258.4399999999999</c:v>
                </c:pt>
                <c:pt idx="18">
                  <c:v>233.72</c:v>
                </c:pt>
                <c:pt idx="19">
                  <c:v>208.45</c:v>
                </c:pt>
                <c:pt idx="20">
                  <c:v>206.3399999999999</c:v>
                </c:pt>
                <c:pt idx="21">
                  <c:v>204.2</c:v>
                </c:pt>
                <c:pt idx="22">
                  <c:v>202.04</c:v>
                </c:pt>
                <c:pt idx="23">
                  <c:v>199.86</c:v>
                </c:pt>
                <c:pt idx="24">
                  <c:v>197.6499999999999</c:v>
                </c:pt>
                <c:pt idx="25">
                  <c:v>195.41</c:v>
                </c:pt>
                <c:pt idx="26">
                  <c:v>193.14</c:v>
                </c:pt>
                <c:pt idx="27">
                  <c:v>190.8399999999999</c:v>
                </c:pt>
                <c:pt idx="28">
                  <c:v>188.49</c:v>
                </c:pt>
                <c:pt idx="29">
                  <c:v>186.11</c:v>
                </c:pt>
                <c:pt idx="30">
                  <c:v>183.68</c:v>
                </c:pt>
                <c:pt idx="31">
                  <c:v>181.21</c:v>
                </c:pt>
                <c:pt idx="32">
                  <c:v>178.69</c:v>
                </c:pt>
                <c:pt idx="33">
                  <c:v>176.11</c:v>
                </c:pt>
                <c:pt idx="34">
                  <c:v>171.51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89672"/>
        <c:axId val="-2138986696"/>
      </c:lineChart>
      <c:catAx>
        <c:axId val="-213898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86696"/>
        <c:crosses val="autoZero"/>
        <c:auto val="1"/>
        <c:lblAlgn val="ctr"/>
        <c:lblOffset val="100"/>
        <c:noMultiLvlLbl val="0"/>
      </c:catAx>
      <c:valAx>
        <c:axId val="-2138986696"/>
        <c:scaling>
          <c:orientation val="minMax"/>
          <c:min val="1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89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7182066527398"/>
          <c:y val="0.635190351685887"/>
          <c:w val="0.137511811023622"/>
          <c:h val="0.154187434824006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</a:t>
            </a:r>
            <a:r>
              <a:rPr lang="en-US" sz="1800" b="1" i="0" baseline="0">
                <a:effectLst/>
              </a:rPr>
              <a:t>End z-Position [mm]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9956255468068"/>
          <c:y val="0.154127034120735"/>
          <c:w val="0.886089286221895"/>
          <c:h val="0.72870370370370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'outer layer'!$N$3:$N$37</c:f>
              <c:numCache>
                <c:formatCode>General</c:formatCode>
                <c:ptCount val="35"/>
                <c:pt idx="0">
                  <c:v>211.38</c:v>
                </c:pt>
                <c:pt idx="1">
                  <c:v>209.69</c:v>
                </c:pt>
                <c:pt idx="2">
                  <c:v>208.14</c:v>
                </c:pt>
                <c:pt idx="3">
                  <c:v>206.55</c:v>
                </c:pt>
                <c:pt idx="4">
                  <c:v>204.5</c:v>
                </c:pt>
                <c:pt idx="5">
                  <c:v>202.66</c:v>
                </c:pt>
                <c:pt idx="6">
                  <c:v>201.02</c:v>
                </c:pt>
                <c:pt idx="7">
                  <c:v>198.82</c:v>
                </c:pt>
                <c:pt idx="8">
                  <c:v>196.6</c:v>
                </c:pt>
                <c:pt idx="9">
                  <c:v>194.67</c:v>
                </c:pt>
                <c:pt idx="10">
                  <c:v>192.84</c:v>
                </c:pt>
                <c:pt idx="11">
                  <c:v>190.81</c:v>
                </c:pt>
                <c:pt idx="12">
                  <c:v>188.84</c:v>
                </c:pt>
                <c:pt idx="13">
                  <c:v>186.87</c:v>
                </c:pt>
                <c:pt idx="14">
                  <c:v>185.08</c:v>
                </c:pt>
                <c:pt idx="15">
                  <c:v>183.15</c:v>
                </c:pt>
                <c:pt idx="16">
                  <c:v>181.27</c:v>
                </c:pt>
                <c:pt idx="17">
                  <c:v>178.9</c:v>
                </c:pt>
                <c:pt idx="18">
                  <c:v>130.15</c:v>
                </c:pt>
                <c:pt idx="19">
                  <c:v>127.91</c:v>
                </c:pt>
                <c:pt idx="20">
                  <c:v>125.62</c:v>
                </c:pt>
                <c:pt idx="21">
                  <c:v>123.85</c:v>
                </c:pt>
                <c:pt idx="22">
                  <c:v>122.09</c:v>
                </c:pt>
                <c:pt idx="23">
                  <c:v>120.12</c:v>
                </c:pt>
                <c:pt idx="24">
                  <c:v>118.13</c:v>
                </c:pt>
                <c:pt idx="25">
                  <c:v>115.8</c:v>
                </c:pt>
                <c:pt idx="26">
                  <c:v>113.92</c:v>
                </c:pt>
                <c:pt idx="27">
                  <c:v>112.11</c:v>
                </c:pt>
                <c:pt idx="28">
                  <c:v>109.82</c:v>
                </c:pt>
                <c:pt idx="29">
                  <c:v>107.69</c:v>
                </c:pt>
                <c:pt idx="30">
                  <c:v>105.7</c:v>
                </c:pt>
                <c:pt idx="31">
                  <c:v>103.5</c:v>
                </c:pt>
                <c:pt idx="32">
                  <c:v>101.02</c:v>
                </c:pt>
                <c:pt idx="33">
                  <c:v>98.75</c:v>
                </c:pt>
                <c:pt idx="34">
                  <c:v>88.99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'outer layer'!$T$3:$T$37</c:f>
              <c:numCache>
                <c:formatCode>General</c:formatCode>
                <c:ptCount val="35"/>
                <c:pt idx="0">
                  <c:v>211.78</c:v>
                </c:pt>
                <c:pt idx="1">
                  <c:v>209.93</c:v>
                </c:pt>
                <c:pt idx="2">
                  <c:v>208.09</c:v>
                </c:pt>
                <c:pt idx="3">
                  <c:v>206.23</c:v>
                </c:pt>
                <c:pt idx="4">
                  <c:v>204.27</c:v>
                </c:pt>
                <c:pt idx="5">
                  <c:v>202.5</c:v>
                </c:pt>
                <c:pt idx="6">
                  <c:v>200.63</c:v>
                </c:pt>
                <c:pt idx="7">
                  <c:v>198.75</c:v>
                </c:pt>
                <c:pt idx="8">
                  <c:v>196.87</c:v>
                </c:pt>
                <c:pt idx="9">
                  <c:v>194.97</c:v>
                </c:pt>
                <c:pt idx="10">
                  <c:v>193.07</c:v>
                </c:pt>
                <c:pt idx="11">
                  <c:v>191.16</c:v>
                </c:pt>
                <c:pt idx="12">
                  <c:v>189.25</c:v>
                </c:pt>
                <c:pt idx="13">
                  <c:v>187.32</c:v>
                </c:pt>
                <c:pt idx="14">
                  <c:v>185.39</c:v>
                </c:pt>
                <c:pt idx="15">
                  <c:v>183.45</c:v>
                </c:pt>
                <c:pt idx="16">
                  <c:v>181.49</c:v>
                </c:pt>
                <c:pt idx="17">
                  <c:v>179.53</c:v>
                </c:pt>
                <c:pt idx="18">
                  <c:v>131.5</c:v>
                </c:pt>
                <c:pt idx="19">
                  <c:v>129.45</c:v>
                </c:pt>
                <c:pt idx="20">
                  <c:v>127.38</c:v>
                </c:pt>
                <c:pt idx="21">
                  <c:v>125.3</c:v>
                </c:pt>
                <c:pt idx="22">
                  <c:v>123.19</c:v>
                </c:pt>
                <c:pt idx="23">
                  <c:v>121.06</c:v>
                </c:pt>
                <c:pt idx="24">
                  <c:v>118.91</c:v>
                </c:pt>
                <c:pt idx="25">
                  <c:v>116.74</c:v>
                </c:pt>
                <c:pt idx="26">
                  <c:v>114.54</c:v>
                </c:pt>
                <c:pt idx="27">
                  <c:v>112.31</c:v>
                </c:pt>
                <c:pt idx="28">
                  <c:v>110.05</c:v>
                </c:pt>
                <c:pt idx="29">
                  <c:v>107.76</c:v>
                </c:pt>
                <c:pt idx="30">
                  <c:v>105.45</c:v>
                </c:pt>
                <c:pt idx="31">
                  <c:v>103.08</c:v>
                </c:pt>
                <c:pt idx="32">
                  <c:v>100.68</c:v>
                </c:pt>
                <c:pt idx="33">
                  <c:v>98.24</c:v>
                </c:pt>
                <c:pt idx="34">
                  <c:v>87.94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56424"/>
        <c:axId val="-2138953448"/>
      </c:lineChart>
      <c:catAx>
        <c:axId val="-213895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53448"/>
        <c:crosses val="autoZero"/>
        <c:auto val="1"/>
        <c:lblAlgn val="ctr"/>
        <c:lblOffset val="100"/>
        <c:noMultiLvlLbl val="0"/>
      </c:catAx>
      <c:valAx>
        <c:axId val="-213895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5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3655732112908"/>
          <c:y val="0.633140414841142"/>
          <c:w val="0.131109610847381"/>
          <c:h val="0.156287263702932"/>
        </c:manualLayout>
      </c:layout>
      <c:overlay val="0"/>
    </c:legend>
    <c:plotVisOnly val="1"/>
    <c:dispBlanksAs val="gap"/>
    <c:showDLblsOverMax val="0"/>
  </c:chart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33</xdr:row>
      <xdr:rowOff>38100</xdr:rowOff>
    </xdr:from>
    <xdr:to>
      <xdr:col>20</xdr:col>
      <xdr:colOff>469900</xdr:colOff>
      <xdr:row>50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33</xdr:row>
      <xdr:rowOff>6350</xdr:rowOff>
    </xdr:from>
    <xdr:to>
      <xdr:col>9</xdr:col>
      <xdr:colOff>317500</xdr:colOff>
      <xdr:row>50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51</xdr:row>
      <xdr:rowOff>38100</xdr:rowOff>
    </xdr:from>
    <xdr:to>
      <xdr:col>9</xdr:col>
      <xdr:colOff>304800</xdr:colOff>
      <xdr:row>68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63500</xdr:colOff>
      <xdr:row>51</xdr:row>
      <xdr:rowOff>0</xdr:rowOff>
    </xdr:from>
    <xdr:to>
      <xdr:col>20</xdr:col>
      <xdr:colOff>457200</xdr:colOff>
      <xdr:row>68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41</xdr:row>
      <xdr:rowOff>38100</xdr:rowOff>
    </xdr:from>
    <xdr:to>
      <xdr:col>20</xdr:col>
      <xdr:colOff>469900</xdr:colOff>
      <xdr:row>58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41</xdr:row>
      <xdr:rowOff>6350</xdr:rowOff>
    </xdr:from>
    <xdr:to>
      <xdr:col>9</xdr:col>
      <xdr:colOff>317500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59</xdr:row>
      <xdr:rowOff>38100</xdr:rowOff>
    </xdr:from>
    <xdr:to>
      <xdr:col>9</xdr:col>
      <xdr:colOff>304800</xdr:colOff>
      <xdr:row>76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63500</xdr:colOff>
      <xdr:row>59</xdr:row>
      <xdr:rowOff>0</xdr:rowOff>
    </xdr:from>
    <xdr:to>
      <xdr:col>20</xdr:col>
      <xdr:colOff>457200</xdr:colOff>
      <xdr:row>76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Block_v30_zpo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Block_v47_zpo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Block_v47_zpo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abSelected="1" workbookViewId="0">
      <selection activeCell="D2" sqref="D2"/>
    </sheetView>
  </sheetViews>
  <sheetFormatPr baseColWidth="10" defaultColWidth="11" defaultRowHeight="15" x14ac:dyDescent="0"/>
  <cols>
    <col min="18" max="22" width="11" customWidth="1"/>
  </cols>
  <sheetData>
    <row r="1" spans="1:24">
      <c r="A1" t="s">
        <v>21</v>
      </c>
    </row>
    <row r="2" spans="1:24" ht="20">
      <c r="A2" s="2" t="s">
        <v>0</v>
      </c>
      <c r="B2" s="3"/>
      <c r="C2" s="3"/>
      <c r="D2" s="3"/>
      <c r="E2" s="3"/>
      <c r="F2" s="3"/>
      <c r="G2" s="4" t="s">
        <v>8</v>
      </c>
      <c r="H2" s="4" t="s">
        <v>8</v>
      </c>
      <c r="I2" s="3"/>
      <c r="J2" s="3"/>
      <c r="K2" s="3"/>
      <c r="L2" s="1"/>
      <c r="M2" s="1"/>
      <c r="N2" s="8" t="s">
        <v>1</v>
      </c>
      <c r="O2" s="6"/>
      <c r="P2" s="6"/>
      <c r="Q2" s="6"/>
      <c r="R2" s="1"/>
      <c r="S2" s="6" t="s">
        <v>8</v>
      </c>
      <c r="T2" s="6" t="s">
        <v>8</v>
      </c>
      <c r="U2" s="1"/>
      <c r="V2" s="1"/>
      <c r="W2" s="1"/>
      <c r="X2" s="1"/>
    </row>
    <row r="3" spans="1:24">
      <c r="A3" s="3"/>
      <c r="B3" s="4" t="s">
        <v>2</v>
      </c>
      <c r="C3" s="4" t="s">
        <v>3</v>
      </c>
      <c r="D3" s="4"/>
      <c r="E3" s="4" t="s">
        <v>4</v>
      </c>
      <c r="F3" s="4"/>
      <c r="G3" s="4" t="s">
        <v>11</v>
      </c>
      <c r="H3" s="4" t="s">
        <v>12</v>
      </c>
      <c r="I3" s="4" t="s">
        <v>3</v>
      </c>
      <c r="J3" s="3"/>
      <c r="K3" s="4" t="s">
        <v>4</v>
      </c>
      <c r="L3" s="1"/>
      <c r="M3" s="1"/>
      <c r="N3" s="6" t="s">
        <v>2</v>
      </c>
      <c r="O3" s="6" t="s">
        <v>3</v>
      </c>
      <c r="P3" s="6"/>
      <c r="Q3" s="6" t="s">
        <v>4</v>
      </c>
      <c r="R3" s="1"/>
      <c r="S3" s="6" t="s">
        <v>11</v>
      </c>
      <c r="T3" s="6" t="s">
        <v>12</v>
      </c>
      <c r="U3" s="6" t="s">
        <v>3</v>
      </c>
      <c r="V3" s="6"/>
      <c r="W3" s="6" t="s">
        <v>4</v>
      </c>
      <c r="X3" s="1"/>
    </row>
    <row r="4" spans="1:24">
      <c r="A4" s="3">
        <v>1</v>
      </c>
      <c r="B4" s="10">
        <v>292.39999999999998</v>
      </c>
      <c r="C4" s="3">
        <f>B4-E4</f>
        <v>-1.3900000000000432</v>
      </c>
      <c r="D4" s="5" t="s">
        <v>9</v>
      </c>
      <c r="E4" s="10">
        <v>293.79000000000002</v>
      </c>
      <c r="F4" s="3">
        <v>1</v>
      </c>
      <c r="G4" s="3">
        <v>182.49</v>
      </c>
      <c r="H4" s="3">
        <f>E4+I4</f>
        <v>292.39999999999998</v>
      </c>
      <c r="I4" s="3">
        <f>K4-G4</f>
        <v>-1.3900000000000148</v>
      </c>
      <c r="J4" s="5" t="s">
        <v>9</v>
      </c>
      <c r="K4" s="3">
        <v>181.1</v>
      </c>
      <c r="L4" s="1"/>
      <c r="M4" s="1">
        <v>1</v>
      </c>
      <c r="N4" s="10">
        <v>215.31</v>
      </c>
      <c r="O4" s="1">
        <f>N4-Q4</f>
        <v>-1.5099999999999909</v>
      </c>
      <c r="P4" s="9" t="s">
        <v>9</v>
      </c>
      <c r="Q4" s="10">
        <v>216.82</v>
      </c>
      <c r="R4" s="1">
        <v>1</v>
      </c>
      <c r="S4" s="1">
        <v>182.49</v>
      </c>
      <c r="T4" s="1">
        <f>Q4+U4</f>
        <v>215.42999999999998</v>
      </c>
      <c r="U4" s="1">
        <f>W4-S4</f>
        <v>-1.3900000000000148</v>
      </c>
      <c r="V4" s="9" t="s">
        <v>9</v>
      </c>
      <c r="W4" s="1">
        <v>181.1</v>
      </c>
      <c r="X4" s="1"/>
    </row>
    <row r="5" spans="1:24">
      <c r="A5" s="3">
        <v>2</v>
      </c>
      <c r="B5" s="10">
        <v>283.38</v>
      </c>
      <c r="C5" s="3">
        <f>B5-E5</f>
        <v>-1.1499999999999773</v>
      </c>
      <c r="D5" s="3">
        <v>1</v>
      </c>
      <c r="E5" s="10">
        <v>284.52999999999997</v>
      </c>
      <c r="F5" s="3">
        <v>2</v>
      </c>
      <c r="G5" s="3">
        <v>191.25</v>
      </c>
      <c r="H5" s="3">
        <f>E4-(K5-K4)+I5</f>
        <v>283.64</v>
      </c>
      <c r="I5" s="3">
        <f>K5-G5</f>
        <v>-1.3600000000000136</v>
      </c>
      <c r="J5" s="3">
        <v>1</v>
      </c>
      <c r="K5" s="3">
        <v>189.89</v>
      </c>
      <c r="L5" s="1"/>
      <c r="M5" s="1">
        <v>2</v>
      </c>
      <c r="N5" s="10">
        <v>213.53</v>
      </c>
      <c r="O5" s="1">
        <f>N5-N4</f>
        <v>-1.7800000000000011</v>
      </c>
      <c r="P5" s="1"/>
      <c r="Q5" s="1"/>
      <c r="R5" s="1">
        <v>2</v>
      </c>
      <c r="S5" s="1">
        <v>184.08</v>
      </c>
      <c r="T5" s="1">
        <f>T4+U5</f>
        <v>213.83999999999997</v>
      </c>
      <c r="U5" s="1">
        <f>S4-S5</f>
        <v>-1.5900000000000034</v>
      </c>
      <c r="V5" s="1"/>
      <c r="W5" s="1"/>
      <c r="X5" s="1"/>
    </row>
    <row r="6" spans="1:24">
      <c r="A6" s="3">
        <v>3</v>
      </c>
      <c r="B6" s="10">
        <v>274.92</v>
      </c>
      <c r="C6" s="3">
        <f>B6-E6</f>
        <v>-1.2199999999999704</v>
      </c>
      <c r="D6" s="3">
        <v>2</v>
      </c>
      <c r="E6" s="10">
        <v>276.14</v>
      </c>
      <c r="F6" s="3">
        <v>3</v>
      </c>
      <c r="G6" s="3">
        <v>199.57</v>
      </c>
      <c r="H6" s="3">
        <f>E4-(K6-K4)+I6</f>
        <v>275.32000000000005</v>
      </c>
      <c r="I6" s="3">
        <f>K6-G6</f>
        <v>-1.3400000000000034</v>
      </c>
      <c r="J6" s="3">
        <v>2</v>
      </c>
      <c r="K6" s="3">
        <v>198.23</v>
      </c>
      <c r="L6" s="1"/>
      <c r="M6" s="1">
        <v>3</v>
      </c>
      <c r="N6" s="10">
        <v>198.24</v>
      </c>
      <c r="O6" s="1">
        <f>N6-Q6</f>
        <v>-1.2599999999999909</v>
      </c>
      <c r="P6" s="1">
        <v>1</v>
      </c>
      <c r="Q6" s="10">
        <v>199.5</v>
      </c>
      <c r="R6" s="1">
        <v>3</v>
      </c>
      <c r="S6" s="1">
        <v>199.57</v>
      </c>
      <c r="T6" s="1">
        <f>Q4-(W6-W4)+U6</f>
        <v>198.35</v>
      </c>
      <c r="U6" s="1">
        <f>W6-S6</f>
        <v>-1.3400000000000034</v>
      </c>
      <c r="V6" s="1">
        <v>1</v>
      </c>
      <c r="W6" s="1">
        <v>198.23</v>
      </c>
      <c r="X6" s="1"/>
    </row>
    <row r="7" spans="1:24">
      <c r="A7" s="3">
        <v>4</v>
      </c>
      <c r="B7" s="10">
        <v>273.24</v>
      </c>
      <c r="C7" s="3">
        <f t="shared" ref="C7:C24" si="0">B7-B6</f>
        <v>-1.6800000000000068</v>
      </c>
      <c r="D7" s="3"/>
      <c r="E7" s="3"/>
      <c r="F7" s="3">
        <v>4</v>
      </c>
      <c r="G7" s="3">
        <v>201.19</v>
      </c>
      <c r="H7" s="3">
        <f>H6+I7</f>
        <v>273.70000000000005</v>
      </c>
      <c r="I7" s="3">
        <f>G6-G7</f>
        <v>-1.6200000000000045</v>
      </c>
      <c r="J7" s="3"/>
      <c r="K7" s="3"/>
      <c r="L7" s="1"/>
      <c r="M7" s="1">
        <v>4</v>
      </c>
      <c r="N7" s="10">
        <v>196.9</v>
      </c>
      <c r="O7" s="1">
        <f t="shared" ref="O7:O25" si="1">N7-N6</f>
        <v>-1.3400000000000034</v>
      </c>
      <c r="P7" s="1"/>
      <c r="Q7" s="1"/>
      <c r="R7" s="1">
        <v>4</v>
      </c>
      <c r="S7" s="1">
        <v>201.22</v>
      </c>
      <c r="T7" s="1">
        <f t="shared" ref="T7:T25" si="2">T6+U7</f>
        <v>196.7</v>
      </c>
      <c r="U7" s="1">
        <f>S6-S7</f>
        <v>-1.6500000000000057</v>
      </c>
      <c r="V7" s="1"/>
      <c r="W7" s="1"/>
      <c r="X7" s="1"/>
    </row>
    <row r="8" spans="1:24">
      <c r="A8" s="3">
        <v>5</v>
      </c>
      <c r="B8" s="10">
        <v>262.43</v>
      </c>
      <c r="C8" s="3">
        <f>B8-E8</f>
        <v>-2.0199999999999818</v>
      </c>
      <c r="D8" s="3">
        <v>3</v>
      </c>
      <c r="E8" s="10">
        <v>264.45</v>
      </c>
      <c r="F8" s="3">
        <v>5</v>
      </c>
      <c r="G8" s="3">
        <v>211.23</v>
      </c>
      <c r="H8" s="3">
        <f>E4-(K8-K4)+I8</f>
        <v>263.66000000000003</v>
      </c>
      <c r="I8" s="3">
        <f>K8-G8</f>
        <v>-1.3299999999999841</v>
      </c>
      <c r="J8" s="3">
        <v>3</v>
      </c>
      <c r="K8" s="3">
        <v>209.9</v>
      </c>
      <c r="L8" s="1"/>
      <c r="M8" s="1">
        <v>5</v>
      </c>
      <c r="N8" s="10">
        <v>194.83</v>
      </c>
      <c r="O8" s="1">
        <f t="shared" si="1"/>
        <v>-2.0699999999999932</v>
      </c>
      <c r="P8" s="1"/>
      <c r="Q8" s="1"/>
      <c r="R8" s="1">
        <v>5</v>
      </c>
      <c r="S8" s="1">
        <v>202.86</v>
      </c>
      <c r="T8" s="1">
        <f t="shared" si="2"/>
        <v>195.05999999999997</v>
      </c>
      <c r="U8" s="1">
        <f>S7-S8</f>
        <v>-1.6400000000000148</v>
      </c>
      <c r="V8" s="1"/>
      <c r="W8" s="1"/>
      <c r="X8" s="1"/>
    </row>
    <row r="9" spans="1:24">
      <c r="A9" s="3">
        <v>6</v>
      </c>
      <c r="B9" s="10">
        <v>253.9</v>
      </c>
      <c r="C9" s="3">
        <f>B9-E9</f>
        <v>-1.6999999999999886</v>
      </c>
      <c r="D9" s="3">
        <v>4</v>
      </c>
      <c r="E9" s="10">
        <v>255.6</v>
      </c>
      <c r="F9" s="3">
        <v>6</v>
      </c>
      <c r="G9" s="3">
        <v>219.91</v>
      </c>
      <c r="H9" s="3">
        <f>$E$4-(K9-K$4)+I9</f>
        <v>254.98000000000002</v>
      </c>
      <c r="I9" s="3">
        <f>K9-G9</f>
        <v>-1.3199999999999932</v>
      </c>
      <c r="J9" s="3">
        <v>4</v>
      </c>
      <c r="K9" s="3">
        <v>218.59</v>
      </c>
      <c r="L9" s="1"/>
      <c r="M9" s="1">
        <v>6</v>
      </c>
      <c r="N9" s="10">
        <v>177.57</v>
      </c>
      <c r="O9" s="1">
        <f>N9-Q9</f>
        <v>-1.8100000000000023</v>
      </c>
      <c r="P9" s="1">
        <v>2</v>
      </c>
      <c r="Q9" s="10">
        <f>179.38</f>
        <v>179.38</v>
      </c>
      <c r="R9" s="1">
        <v>6</v>
      </c>
      <c r="S9" s="1">
        <v>219.91</v>
      </c>
      <c r="T9" s="1">
        <f>Q4-(W9-W4)+U9</f>
        <v>178.01</v>
      </c>
      <c r="U9" s="1">
        <f>W9-S9</f>
        <v>-1.3199999999999932</v>
      </c>
      <c r="V9" s="1">
        <v>2</v>
      </c>
      <c r="W9" s="1">
        <v>218.59</v>
      </c>
      <c r="X9" s="1"/>
    </row>
    <row r="10" spans="1:24">
      <c r="A10" s="3">
        <v>7</v>
      </c>
      <c r="B10" s="10">
        <v>251.5</v>
      </c>
      <c r="C10" s="3">
        <f t="shared" si="0"/>
        <v>-2.4000000000000057</v>
      </c>
      <c r="D10" s="3"/>
      <c r="E10" s="3"/>
      <c r="F10" s="3">
        <v>7</v>
      </c>
      <c r="G10" s="3">
        <v>222.13</v>
      </c>
      <c r="H10" s="3">
        <f t="shared" ref="H10:H24" si="3">H9+I10</f>
        <v>252.76000000000002</v>
      </c>
      <c r="I10" s="3">
        <f t="shared" ref="I10:I15" si="4">G9-G10</f>
        <v>-2.2199999999999989</v>
      </c>
      <c r="J10" s="3"/>
      <c r="K10" s="3"/>
      <c r="L10" s="1"/>
      <c r="M10" s="1">
        <v>7</v>
      </c>
      <c r="N10" s="10">
        <v>175.52</v>
      </c>
      <c r="O10" s="1">
        <f t="shared" si="1"/>
        <v>-2.0499999999999829</v>
      </c>
      <c r="P10" s="1"/>
      <c r="Q10" s="1"/>
      <c r="R10" s="1">
        <v>7</v>
      </c>
      <c r="S10" s="1">
        <v>222.13</v>
      </c>
      <c r="T10" s="1">
        <f t="shared" si="2"/>
        <v>175.79</v>
      </c>
      <c r="U10" s="1">
        <f t="shared" ref="U10:U16" si="5">S9-S10</f>
        <v>-2.2199999999999989</v>
      </c>
      <c r="V10" s="1"/>
      <c r="W10" s="1"/>
      <c r="X10" s="1"/>
    </row>
    <row r="11" spans="1:24">
      <c r="A11" s="3">
        <v>8</v>
      </c>
      <c r="B11" s="10">
        <v>249.5</v>
      </c>
      <c r="C11" s="3">
        <f t="shared" si="0"/>
        <v>-2</v>
      </c>
      <c r="D11" s="3"/>
      <c r="E11" s="3"/>
      <c r="F11" s="3">
        <v>8</v>
      </c>
      <c r="G11" s="3">
        <v>224.38</v>
      </c>
      <c r="H11" s="3">
        <f t="shared" si="3"/>
        <v>250.51000000000002</v>
      </c>
      <c r="I11" s="3">
        <f t="shared" si="4"/>
        <v>-2.25</v>
      </c>
      <c r="J11" s="3"/>
      <c r="K11" s="3"/>
      <c r="L11" s="1"/>
      <c r="M11" s="1">
        <v>8</v>
      </c>
      <c r="N11" s="10">
        <v>173.55</v>
      </c>
      <c r="O11" s="1">
        <f t="shared" si="1"/>
        <v>-1.9699999999999989</v>
      </c>
      <c r="P11" s="1"/>
      <c r="Q11" s="1"/>
      <c r="R11" s="1">
        <v>8</v>
      </c>
      <c r="S11" s="1">
        <v>224.38</v>
      </c>
      <c r="T11" s="1">
        <f t="shared" si="2"/>
        <v>173.54</v>
      </c>
      <c r="U11" s="1">
        <f t="shared" si="5"/>
        <v>-2.25</v>
      </c>
      <c r="V11" s="1"/>
      <c r="W11" s="1"/>
      <c r="X11" s="1"/>
    </row>
    <row r="12" spans="1:24">
      <c r="A12" s="3">
        <v>9</v>
      </c>
      <c r="B12" s="10">
        <v>247.38</v>
      </c>
      <c r="C12" s="3">
        <f t="shared" si="0"/>
        <v>-2.1200000000000045</v>
      </c>
      <c r="D12" s="3"/>
      <c r="E12" s="3"/>
      <c r="F12" s="3">
        <v>9</v>
      </c>
      <c r="G12" s="3">
        <v>226.65</v>
      </c>
      <c r="H12" s="3">
        <f t="shared" si="3"/>
        <v>248.24</v>
      </c>
      <c r="I12" s="3">
        <f t="shared" si="4"/>
        <v>-2.2700000000000102</v>
      </c>
      <c r="J12" s="3"/>
      <c r="K12" s="3"/>
      <c r="L12" s="1"/>
      <c r="M12" s="1">
        <v>9</v>
      </c>
      <c r="N12" s="10">
        <v>171.43</v>
      </c>
      <c r="O12" s="1">
        <f t="shared" si="1"/>
        <v>-2.1200000000000045</v>
      </c>
      <c r="P12" s="1"/>
      <c r="Q12" s="1"/>
      <c r="R12" s="1">
        <v>9</v>
      </c>
      <c r="S12" s="1">
        <v>226.65</v>
      </c>
      <c r="T12" s="1">
        <f t="shared" si="2"/>
        <v>171.26999999999998</v>
      </c>
      <c r="U12" s="1">
        <f t="shared" si="5"/>
        <v>-2.2700000000000102</v>
      </c>
      <c r="V12" s="1"/>
      <c r="W12" s="1"/>
      <c r="X12" s="1"/>
    </row>
    <row r="13" spans="1:24">
      <c r="A13" s="3">
        <v>10</v>
      </c>
      <c r="B13" s="10">
        <v>245.17</v>
      </c>
      <c r="C13" s="3">
        <f t="shared" si="0"/>
        <v>-2.210000000000008</v>
      </c>
      <c r="D13" s="3"/>
      <c r="E13" s="3"/>
      <c r="F13" s="3">
        <v>10</v>
      </c>
      <c r="G13" s="3">
        <v>228.96</v>
      </c>
      <c r="H13" s="3">
        <f t="shared" si="3"/>
        <v>245.93</v>
      </c>
      <c r="I13" s="3">
        <f t="shared" si="4"/>
        <v>-2.3100000000000023</v>
      </c>
      <c r="J13" s="3"/>
      <c r="K13" s="3"/>
      <c r="L13" s="1"/>
      <c r="M13" s="1">
        <v>10</v>
      </c>
      <c r="N13" s="10">
        <v>168.78</v>
      </c>
      <c r="O13" s="1">
        <f t="shared" si="1"/>
        <v>-2.6500000000000057</v>
      </c>
      <c r="P13" s="1"/>
      <c r="Q13" s="1"/>
      <c r="R13" s="1">
        <v>10</v>
      </c>
      <c r="S13" s="1">
        <v>228.96</v>
      </c>
      <c r="T13" s="1">
        <f t="shared" si="2"/>
        <v>168.95999999999998</v>
      </c>
      <c r="U13" s="1">
        <f t="shared" si="5"/>
        <v>-2.3100000000000023</v>
      </c>
      <c r="V13" s="1"/>
      <c r="W13" s="1"/>
      <c r="X13" s="1"/>
    </row>
    <row r="14" spans="1:24">
      <c r="A14" s="3">
        <v>11</v>
      </c>
      <c r="B14" s="10">
        <v>243.13</v>
      </c>
      <c r="C14" s="3">
        <f t="shared" si="0"/>
        <v>-2.039999999999992</v>
      </c>
      <c r="D14" s="3"/>
      <c r="E14" s="3"/>
      <c r="F14" s="3">
        <v>11</v>
      </c>
      <c r="G14" s="3">
        <v>231.3</v>
      </c>
      <c r="H14" s="3">
        <f t="shared" si="3"/>
        <v>243.59</v>
      </c>
      <c r="I14" s="3">
        <f t="shared" si="4"/>
        <v>-2.3400000000000034</v>
      </c>
      <c r="J14" s="3"/>
      <c r="K14" s="3"/>
      <c r="L14" s="1"/>
      <c r="M14" s="1">
        <v>11</v>
      </c>
      <c r="N14" s="10">
        <v>166.46</v>
      </c>
      <c r="O14" s="1">
        <f t="shared" si="1"/>
        <v>-2.3199999999999932</v>
      </c>
      <c r="P14" s="1"/>
      <c r="Q14" s="1"/>
      <c r="R14" s="1">
        <v>11</v>
      </c>
      <c r="S14" s="1">
        <v>231.3</v>
      </c>
      <c r="T14" s="1">
        <f t="shared" si="2"/>
        <v>166.61999999999998</v>
      </c>
      <c r="U14" s="1">
        <f t="shared" si="5"/>
        <v>-2.3400000000000034</v>
      </c>
      <c r="V14" s="1"/>
      <c r="W14" s="1"/>
      <c r="X14" s="1"/>
    </row>
    <row r="15" spans="1:24">
      <c r="A15" s="3">
        <v>12</v>
      </c>
      <c r="B15" s="10">
        <v>240.86</v>
      </c>
      <c r="C15" s="3">
        <f t="shared" si="0"/>
        <v>-2.2699999999999818</v>
      </c>
      <c r="D15" s="3"/>
      <c r="E15" s="3"/>
      <c r="F15" s="3">
        <v>12</v>
      </c>
      <c r="G15" s="3">
        <v>233.69</v>
      </c>
      <c r="H15" s="3">
        <f t="shared" si="3"/>
        <v>241.20000000000002</v>
      </c>
      <c r="I15" s="3">
        <f t="shared" si="4"/>
        <v>-2.3899999999999864</v>
      </c>
      <c r="J15" s="3"/>
      <c r="K15" s="3"/>
      <c r="L15" s="1"/>
      <c r="M15" s="1">
        <v>12</v>
      </c>
      <c r="N15" s="10">
        <v>164.4</v>
      </c>
      <c r="O15" s="1">
        <f t="shared" si="1"/>
        <v>-2.0600000000000023</v>
      </c>
      <c r="P15" s="1"/>
      <c r="Q15" s="1"/>
      <c r="R15" s="1">
        <v>12</v>
      </c>
      <c r="S15" s="1">
        <v>233.69</v>
      </c>
      <c r="T15" s="1">
        <f t="shared" si="2"/>
        <v>164.23</v>
      </c>
      <c r="U15" s="1">
        <f t="shared" si="5"/>
        <v>-2.3899999999999864</v>
      </c>
      <c r="V15" s="1"/>
      <c r="W15" s="1"/>
      <c r="X15" s="1"/>
    </row>
    <row r="16" spans="1:24">
      <c r="A16" s="3">
        <v>13</v>
      </c>
      <c r="B16" s="10">
        <f>216.79</f>
        <v>216.79</v>
      </c>
      <c r="C16" s="3">
        <f>B16-E16</f>
        <v>-3.4099999999999966</v>
      </c>
      <c r="D16" s="3">
        <v>5</v>
      </c>
      <c r="E16" s="10">
        <v>220.2</v>
      </c>
      <c r="F16" s="3">
        <v>13</v>
      </c>
      <c r="G16" s="3">
        <v>255.57</v>
      </c>
      <c r="H16" s="3">
        <f>$E$4-(K16-K$4)+I16</f>
        <v>219.32000000000002</v>
      </c>
      <c r="I16" s="3">
        <f>K16-G16</f>
        <v>-1.3199999999999932</v>
      </c>
      <c r="J16" s="3">
        <v>5</v>
      </c>
      <c r="K16" s="3">
        <v>254.25</v>
      </c>
      <c r="L16" s="1"/>
      <c r="M16" s="1">
        <v>13</v>
      </c>
      <c r="N16" s="10">
        <v>162.19</v>
      </c>
      <c r="O16" s="1">
        <f t="shared" si="1"/>
        <v>-2.210000000000008</v>
      </c>
      <c r="P16" s="1"/>
      <c r="Q16" s="1"/>
      <c r="R16" s="1">
        <v>13</v>
      </c>
      <c r="S16" s="1">
        <v>236.11</v>
      </c>
      <c r="T16" s="1">
        <f t="shared" si="2"/>
        <v>161.80999999999997</v>
      </c>
      <c r="U16" s="1">
        <f t="shared" si="5"/>
        <v>-2.4200000000000159</v>
      </c>
      <c r="V16" s="1"/>
      <c r="W16" s="1"/>
      <c r="X16" s="1"/>
    </row>
    <row r="17" spans="1:25">
      <c r="A17" s="3">
        <v>14</v>
      </c>
      <c r="B17" s="10">
        <f>193.79</f>
        <v>193.79</v>
      </c>
      <c r="C17" s="3">
        <f>B17-E17</f>
        <v>-4.0600000000000023</v>
      </c>
      <c r="D17" s="3">
        <v>6</v>
      </c>
      <c r="E17" s="10">
        <v>197.85</v>
      </c>
      <c r="F17" s="3">
        <v>14</v>
      </c>
      <c r="G17" s="3">
        <v>278.52999999999997</v>
      </c>
      <c r="H17" s="3">
        <f>$E$4-(K17-K$4)+I17</f>
        <v>196.36000000000004</v>
      </c>
      <c r="I17" s="3">
        <f>K17-G17</f>
        <v>-1.3199999999999932</v>
      </c>
      <c r="J17" s="3">
        <v>6</v>
      </c>
      <c r="K17" s="3">
        <v>277.20999999999998</v>
      </c>
      <c r="L17" s="1"/>
      <c r="M17" s="1">
        <v>14</v>
      </c>
      <c r="N17" s="10">
        <f>117.6</f>
        <v>117.6</v>
      </c>
      <c r="O17" s="1">
        <f>N17-Q17</f>
        <v>-4.0200000000000102</v>
      </c>
      <c r="P17" s="1">
        <v>3</v>
      </c>
      <c r="Q17" s="10">
        <f>121.62</f>
        <v>121.62</v>
      </c>
      <c r="R17" s="1">
        <v>14</v>
      </c>
      <c r="S17" s="1">
        <v>278.52999999999997</v>
      </c>
      <c r="T17" s="1">
        <f>Q4-(W17-W4)+U17</f>
        <v>119.39000000000001</v>
      </c>
      <c r="U17" s="1">
        <f>W17-S17</f>
        <v>-1.3199999999999932</v>
      </c>
      <c r="V17" s="1">
        <v>3</v>
      </c>
      <c r="W17" s="1">
        <v>277.20999999999998</v>
      </c>
      <c r="X17" s="1"/>
    </row>
    <row r="18" spans="1:25">
      <c r="A18" s="3">
        <v>15</v>
      </c>
      <c r="B18" s="10">
        <f>191.54</f>
        <v>191.54</v>
      </c>
      <c r="C18" s="3">
        <f t="shared" si="0"/>
        <v>-2.25</v>
      </c>
      <c r="D18" s="3"/>
      <c r="E18" s="3"/>
      <c r="F18" s="3">
        <v>15</v>
      </c>
      <c r="G18" s="3">
        <v>281.23</v>
      </c>
      <c r="H18" s="3">
        <f t="shared" si="3"/>
        <v>193.66</v>
      </c>
      <c r="I18" s="3">
        <f>G17-G18</f>
        <v>-2.7000000000000455</v>
      </c>
      <c r="J18" s="3"/>
      <c r="K18" s="3"/>
      <c r="L18" s="1"/>
      <c r="M18" s="1">
        <v>15</v>
      </c>
      <c r="N18" s="10">
        <f>115.38</f>
        <v>115.38</v>
      </c>
      <c r="O18" s="1">
        <f t="shared" si="1"/>
        <v>-2.2199999999999989</v>
      </c>
      <c r="P18" s="1"/>
      <c r="Q18" s="1"/>
      <c r="R18" s="1">
        <v>15</v>
      </c>
      <c r="S18" s="1">
        <v>280.98</v>
      </c>
      <c r="T18" s="1">
        <f t="shared" si="2"/>
        <v>116.93999999999997</v>
      </c>
      <c r="U18" s="1">
        <f t="shared" ref="U18:U25" si="6">S17-S18</f>
        <v>-2.4500000000000455</v>
      </c>
      <c r="V18" s="1"/>
      <c r="W18" s="1"/>
      <c r="X18" s="1"/>
    </row>
    <row r="19" spans="1:25">
      <c r="A19" s="3">
        <v>16</v>
      </c>
      <c r="B19" s="10">
        <f>189.24</f>
        <v>189.24</v>
      </c>
      <c r="C19" s="3">
        <f t="shared" si="0"/>
        <v>-2.2999999999999829</v>
      </c>
      <c r="D19" s="3"/>
      <c r="E19" s="3"/>
      <c r="F19" s="3">
        <v>16</v>
      </c>
      <c r="G19" s="3">
        <v>283.99</v>
      </c>
      <c r="H19" s="3">
        <f t="shared" si="3"/>
        <v>190.9</v>
      </c>
      <c r="I19" s="3">
        <f>G18-G19</f>
        <v>-2.7599999999999909</v>
      </c>
      <c r="J19" s="3"/>
      <c r="K19" s="3"/>
      <c r="L19" s="1"/>
      <c r="M19" s="1">
        <v>16</v>
      </c>
      <c r="N19" s="10">
        <f>113.08</f>
        <v>113.08</v>
      </c>
      <c r="O19" s="1">
        <f t="shared" si="1"/>
        <v>-2.2999999999999972</v>
      </c>
      <c r="P19" s="1"/>
      <c r="Q19" s="1"/>
      <c r="R19" s="1">
        <v>16</v>
      </c>
      <c r="S19" s="1">
        <v>283.49</v>
      </c>
      <c r="T19" s="1">
        <f t="shared" si="2"/>
        <v>114.42999999999998</v>
      </c>
      <c r="U19" s="1">
        <f t="shared" si="6"/>
        <v>-2.5099999999999909</v>
      </c>
      <c r="V19" s="1"/>
      <c r="W19" s="1"/>
      <c r="X19" s="1"/>
    </row>
    <row r="20" spans="1:25">
      <c r="A20" s="3">
        <v>17</v>
      </c>
      <c r="B20" s="10">
        <f>187.15</f>
        <v>187.15</v>
      </c>
      <c r="C20" s="3">
        <f t="shared" si="0"/>
        <v>-2.0900000000000034</v>
      </c>
      <c r="D20" s="3"/>
      <c r="E20" s="3"/>
      <c r="F20" s="3">
        <v>17</v>
      </c>
      <c r="G20" s="3">
        <v>286.82</v>
      </c>
      <c r="H20" s="3">
        <f t="shared" si="3"/>
        <v>188.07000000000002</v>
      </c>
      <c r="I20" s="3">
        <f>G19-G20</f>
        <v>-2.8299999999999841</v>
      </c>
      <c r="J20" s="3"/>
      <c r="K20" s="3"/>
      <c r="L20" s="1"/>
      <c r="M20" s="1">
        <v>17</v>
      </c>
      <c r="N20" s="10">
        <f>111.07</f>
        <v>111.07</v>
      </c>
      <c r="O20" s="1">
        <f t="shared" si="1"/>
        <v>-2.0100000000000051</v>
      </c>
      <c r="P20" s="1"/>
      <c r="Q20" s="1"/>
      <c r="R20" s="1">
        <v>17</v>
      </c>
      <c r="S20" s="1">
        <v>286.04000000000002</v>
      </c>
      <c r="T20" s="1">
        <f t="shared" si="2"/>
        <v>111.87999999999997</v>
      </c>
      <c r="U20" s="1">
        <f t="shared" si="6"/>
        <v>-2.5500000000000114</v>
      </c>
      <c r="V20" s="1"/>
      <c r="W20" s="1"/>
      <c r="X20" s="1"/>
    </row>
    <row r="21" spans="1:25">
      <c r="A21" s="3">
        <v>18</v>
      </c>
      <c r="B21" s="10">
        <f>184.96</f>
        <v>184.96</v>
      </c>
      <c r="C21" s="3">
        <f t="shared" si="0"/>
        <v>-2.1899999999999977</v>
      </c>
      <c r="D21" s="3"/>
      <c r="E21" s="3"/>
      <c r="F21" s="3">
        <v>18</v>
      </c>
      <c r="G21" s="3">
        <v>289.70999999999998</v>
      </c>
      <c r="H21" s="3">
        <f t="shared" si="3"/>
        <v>185.18000000000004</v>
      </c>
      <c r="I21" s="3">
        <f>G20-G21</f>
        <v>-2.8899999999999864</v>
      </c>
      <c r="J21" s="3"/>
      <c r="K21" s="3"/>
      <c r="L21" s="1"/>
      <c r="M21" s="1">
        <v>18</v>
      </c>
      <c r="N21" s="10">
        <f>108.82</f>
        <v>108.82</v>
      </c>
      <c r="O21" s="1">
        <f t="shared" si="1"/>
        <v>-2.25</v>
      </c>
      <c r="P21" s="1"/>
      <c r="Q21" s="1"/>
      <c r="R21" s="1">
        <v>18</v>
      </c>
      <c r="S21" s="1">
        <v>288.66000000000003</v>
      </c>
      <c r="T21" s="1">
        <f t="shared" si="2"/>
        <v>109.25999999999996</v>
      </c>
      <c r="U21" s="1">
        <f t="shared" si="6"/>
        <v>-2.6200000000000045</v>
      </c>
      <c r="V21" s="1"/>
      <c r="W21" s="1"/>
      <c r="X21" s="1"/>
    </row>
    <row r="22" spans="1:25">
      <c r="A22" s="3">
        <v>19</v>
      </c>
      <c r="B22" s="10">
        <f>182.82</f>
        <v>182.82</v>
      </c>
      <c r="C22" s="3">
        <f t="shared" si="0"/>
        <v>-2.1400000000000148</v>
      </c>
      <c r="D22" s="3"/>
      <c r="E22" s="3"/>
      <c r="F22" s="3">
        <v>19</v>
      </c>
      <c r="G22" s="3">
        <v>292.7</v>
      </c>
      <c r="H22" s="3">
        <f t="shared" si="3"/>
        <v>182.19000000000003</v>
      </c>
      <c r="I22" s="3">
        <f t="shared" ref="I22:I24" si="7">G21-G22</f>
        <v>-2.9900000000000091</v>
      </c>
      <c r="J22" s="3"/>
      <c r="K22" s="3"/>
      <c r="L22" s="1"/>
      <c r="M22" s="1">
        <v>19</v>
      </c>
      <c r="N22" s="10">
        <f>106.78</f>
        <v>106.78</v>
      </c>
      <c r="O22" s="1">
        <f>N22-N21</f>
        <v>-2.039999999999992</v>
      </c>
      <c r="P22" s="1"/>
      <c r="Q22" s="1"/>
      <c r="R22" s="1">
        <v>19</v>
      </c>
      <c r="S22" s="1">
        <v>291.36</v>
      </c>
      <c r="T22" s="1">
        <f t="shared" si="2"/>
        <v>106.55999999999997</v>
      </c>
      <c r="U22" s="1">
        <f t="shared" si="6"/>
        <v>-2.6999999999999886</v>
      </c>
      <c r="V22" s="1"/>
      <c r="W22" s="1"/>
      <c r="X22" s="1"/>
    </row>
    <row r="23" spans="1:25">
      <c r="A23" s="3">
        <v>20</v>
      </c>
      <c r="B23" s="10">
        <f>180.63</f>
        <v>180.63</v>
      </c>
      <c r="C23" s="3">
        <f t="shared" si="0"/>
        <v>-2.1899999999999977</v>
      </c>
      <c r="D23" s="3"/>
      <c r="E23" s="3"/>
      <c r="F23" s="3">
        <v>20</v>
      </c>
      <c r="G23" s="3">
        <v>295.77999999999997</v>
      </c>
      <c r="H23" s="3">
        <f t="shared" si="3"/>
        <v>179.11000000000004</v>
      </c>
      <c r="I23" s="3">
        <f t="shared" si="7"/>
        <v>-3.0799999999999841</v>
      </c>
      <c r="J23" s="3"/>
      <c r="K23" s="3"/>
      <c r="L23" s="1"/>
      <c r="M23" s="1">
        <v>20</v>
      </c>
      <c r="N23" s="10">
        <f>104.6</f>
        <v>104.6</v>
      </c>
      <c r="O23" s="1">
        <f t="shared" si="1"/>
        <v>-2.1800000000000068</v>
      </c>
      <c r="P23" s="1"/>
      <c r="Q23" s="1"/>
      <c r="R23" s="1">
        <v>20</v>
      </c>
      <c r="S23" s="1">
        <v>294.13</v>
      </c>
      <c r="T23" s="1">
        <f t="shared" si="2"/>
        <v>103.78999999999999</v>
      </c>
      <c r="U23" s="1">
        <f t="shared" si="6"/>
        <v>-2.7699999999999818</v>
      </c>
      <c r="V23" s="1"/>
      <c r="W23" s="1"/>
      <c r="X23" s="1"/>
    </row>
    <row r="24" spans="1:25">
      <c r="A24" s="3">
        <v>21</v>
      </c>
      <c r="B24" s="10">
        <f>178.4</f>
        <v>178.4</v>
      </c>
      <c r="C24" s="3">
        <f t="shared" si="0"/>
        <v>-2.2299999999999898</v>
      </c>
      <c r="D24" s="3"/>
      <c r="E24" s="3"/>
      <c r="F24" s="3">
        <v>21</v>
      </c>
      <c r="G24" s="3">
        <v>298.99</v>
      </c>
      <c r="H24" s="3">
        <f t="shared" si="3"/>
        <v>175.9</v>
      </c>
      <c r="I24" s="3">
        <f t="shared" si="7"/>
        <v>-3.2100000000000364</v>
      </c>
      <c r="J24" s="3" t="s">
        <v>10</v>
      </c>
      <c r="K24" s="3">
        <f>3.89+0.5</f>
        <v>4.3900000000000006</v>
      </c>
      <c r="L24" s="1"/>
      <c r="M24" s="1">
        <v>21</v>
      </c>
      <c r="N24" s="10">
        <f>102.29</f>
        <v>102.29</v>
      </c>
      <c r="O24" s="1">
        <f t="shared" si="1"/>
        <v>-2.3099999999999881</v>
      </c>
      <c r="P24" s="1"/>
      <c r="Q24" s="1"/>
      <c r="R24" s="1">
        <v>21</v>
      </c>
      <c r="S24" s="1">
        <v>297.01</v>
      </c>
      <c r="T24" s="1">
        <f t="shared" si="2"/>
        <v>100.91</v>
      </c>
      <c r="U24" s="1">
        <f t="shared" si="6"/>
        <v>-2.8799999999999955</v>
      </c>
      <c r="V24" s="1"/>
      <c r="W24" s="1"/>
      <c r="X24" s="1"/>
    </row>
    <row r="25" spans="1:25">
      <c r="A25" s="3" t="s">
        <v>7</v>
      </c>
      <c r="B25" s="10">
        <v>173.42</v>
      </c>
      <c r="C25" s="3">
        <f>B25-B24</f>
        <v>-4.9800000000000182</v>
      </c>
      <c r="D25" s="3"/>
      <c r="E25" s="3"/>
      <c r="F25" s="3" t="s">
        <v>7</v>
      </c>
      <c r="G25" s="3">
        <f>G24+K24</f>
        <v>303.38</v>
      </c>
      <c r="H25" s="3">
        <f>H24-K24</f>
        <v>171.51</v>
      </c>
      <c r="I25" s="3">
        <f>H25-H24</f>
        <v>-4.3900000000000148</v>
      </c>
      <c r="J25" s="3"/>
      <c r="K25" s="3"/>
      <c r="L25" s="1"/>
      <c r="M25" s="1">
        <v>22</v>
      </c>
      <c r="N25" s="10">
        <f>100.04</f>
        <v>100.04</v>
      </c>
      <c r="O25" s="1">
        <f t="shared" si="1"/>
        <v>-2.25</v>
      </c>
      <c r="P25" s="1"/>
      <c r="Q25" s="1"/>
      <c r="R25" s="1">
        <v>22</v>
      </c>
      <c r="S25" s="1">
        <v>300</v>
      </c>
      <c r="T25" s="1">
        <f t="shared" si="2"/>
        <v>97.919999999999987</v>
      </c>
      <c r="U25" s="1">
        <f t="shared" si="6"/>
        <v>-2.9900000000000091</v>
      </c>
      <c r="V25" s="1" t="s">
        <v>10</v>
      </c>
      <c r="W25" s="1">
        <f>9.39+0.5</f>
        <v>9.89</v>
      </c>
      <c r="X25" s="1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1"/>
      <c r="M26" s="1" t="s">
        <v>7</v>
      </c>
      <c r="N26" s="10">
        <f>90.42</f>
        <v>90.42</v>
      </c>
      <c r="O26" s="1">
        <f>N26-N25</f>
        <v>-9.6200000000000045</v>
      </c>
      <c r="P26" s="1"/>
      <c r="Q26" s="1"/>
      <c r="R26" s="1" t="s">
        <v>7</v>
      </c>
      <c r="S26" s="1">
        <f>S25+W25</f>
        <v>309.89</v>
      </c>
      <c r="T26" s="1">
        <f>T25-W25</f>
        <v>88.029999999999987</v>
      </c>
      <c r="U26" s="1">
        <f>T25-S26</f>
        <v>-211.97</v>
      </c>
      <c r="V26" s="1"/>
      <c r="W26" s="1"/>
      <c r="X26" s="1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>
      <c r="A28" s="4" t="s">
        <v>5</v>
      </c>
      <c r="B28" s="3"/>
      <c r="C28" s="3">
        <f>ABS(SUM(C4))</f>
        <v>1.3900000000000432</v>
      </c>
      <c r="D28" s="3"/>
      <c r="E28" s="3"/>
      <c r="F28" s="4" t="s">
        <v>5</v>
      </c>
      <c r="G28" s="3"/>
      <c r="H28" s="3"/>
      <c r="I28" s="3">
        <f>ABS(SUM(I4))</f>
        <v>1.3900000000000148</v>
      </c>
      <c r="J28" s="3"/>
      <c r="K28" s="3"/>
      <c r="L28" s="1"/>
      <c r="M28" s="6" t="s">
        <v>5</v>
      </c>
      <c r="N28" s="1"/>
      <c r="O28" s="1">
        <f>ABS(SUM(O4:O5))</f>
        <v>3.289999999999992</v>
      </c>
      <c r="P28" s="1"/>
      <c r="Q28" s="1"/>
      <c r="R28" s="6" t="s">
        <v>5</v>
      </c>
      <c r="S28" s="1"/>
      <c r="T28" s="1"/>
      <c r="U28" s="1">
        <f>ABS(SUM(U4:U5))</f>
        <v>2.9800000000000182</v>
      </c>
      <c r="V28" s="1"/>
      <c r="W28" s="1"/>
      <c r="X28" s="1"/>
      <c r="Y28" s="7"/>
    </row>
    <row r="29" spans="1:25">
      <c r="A29" s="4" t="s">
        <v>6</v>
      </c>
      <c r="B29" s="3"/>
      <c r="C29" s="3">
        <f>ABS(SUM(C6:C7))</f>
        <v>2.8999999999999773</v>
      </c>
      <c r="D29" s="3"/>
      <c r="E29" s="3"/>
      <c r="F29" s="4" t="s">
        <v>6</v>
      </c>
      <c r="G29" s="3"/>
      <c r="H29" s="3"/>
      <c r="I29" s="3">
        <f>ABS(SUM(I6:I7))</f>
        <v>2.960000000000008</v>
      </c>
      <c r="J29" s="3"/>
      <c r="K29" s="3"/>
      <c r="L29" s="1"/>
      <c r="M29" s="6" t="s">
        <v>6</v>
      </c>
      <c r="N29" s="1"/>
      <c r="O29" s="1">
        <f>ABS(SUM(O6:O8))</f>
        <v>4.6699999999999875</v>
      </c>
      <c r="P29" s="1"/>
      <c r="Q29" s="1"/>
      <c r="R29" s="6" t="s">
        <v>6</v>
      </c>
      <c r="S29" s="1"/>
      <c r="T29" s="1"/>
      <c r="U29" s="1">
        <f>ABS(SUM(U6:U8))</f>
        <v>4.6300000000000239</v>
      </c>
      <c r="V29" s="1"/>
      <c r="W29" s="1"/>
      <c r="X29" s="1"/>
      <c r="Y29" s="7"/>
    </row>
    <row r="30" spans="1:25">
      <c r="A30" s="4" t="s">
        <v>19</v>
      </c>
      <c r="B30" s="3"/>
      <c r="C30" s="3">
        <f>ABS(SUM(C9:C15))</f>
        <v>14.739999999999981</v>
      </c>
      <c r="D30" s="3"/>
      <c r="E30" s="3"/>
      <c r="F30" s="4" t="s">
        <v>19</v>
      </c>
      <c r="G30" s="3"/>
      <c r="H30" s="3"/>
      <c r="I30" s="3">
        <f>ABS(SUM(I9:I15))</f>
        <v>15.099999999999994</v>
      </c>
      <c r="J30" s="3"/>
      <c r="K30" s="3"/>
      <c r="L30" s="1"/>
      <c r="M30" s="6" t="s">
        <v>19</v>
      </c>
      <c r="N30" s="1"/>
      <c r="O30" s="1">
        <f>ABS(SUM(O9:O16))</f>
        <v>17.189999999999998</v>
      </c>
      <c r="P30" s="1"/>
      <c r="Q30" s="1"/>
      <c r="R30" s="6" t="s">
        <v>19</v>
      </c>
      <c r="S30" s="1"/>
      <c r="T30" s="1"/>
      <c r="U30" s="1">
        <f>ABS(SUM(U9:U16))</f>
        <v>17.52000000000001</v>
      </c>
      <c r="V30" s="1"/>
      <c r="W30" s="1"/>
      <c r="X30" s="1"/>
      <c r="Y30" s="7"/>
    </row>
    <row r="31" spans="1:25">
      <c r="A31" s="4" t="s">
        <v>20</v>
      </c>
      <c r="B31" s="3"/>
      <c r="C31" s="3">
        <f>ABS(SUM(C17:C23))</f>
        <v>17.22</v>
      </c>
      <c r="D31" s="3"/>
      <c r="E31" s="3"/>
      <c r="F31" s="4" t="s">
        <v>20</v>
      </c>
      <c r="G31" s="3"/>
      <c r="H31" s="3"/>
      <c r="I31" s="3">
        <f>ABS(SUM(I17:I23))</f>
        <v>18.569999999999993</v>
      </c>
      <c r="J31" s="3"/>
      <c r="K31" s="3"/>
      <c r="L31" s="1"/>
      <c r="M31" s="6" t="s">
        <v>20</v>
      </c>
      <c r="N31" s="1"/>
      <c r="O31" s="1">
        <f>ABS(SUM(O17:O25))</f>
        <v>21.58</v>
      </c>
      <c r="P31" s="1"/>
      <c r="Q31" s="1"/>
      <c r="R31" s="6" t="s">
        <v>20</v>
      </c>
      <c r="S31" s="1"/>
      <c r="T31" s="1"/>
      <c r="U31" s="1">
        <f>ABS(SUM(U17:U25))</f>
        <v>22.79000000000002</v>
      </c>
      <c r="V31" s="1"/>
      <c r="W31" s="1"/>
      <c r="X31" s="1"/>
      <c r="Y31" s="7"/>
    </row>
    <row r="32" spans="1:25">
      <c r="A32" s="4"/>
      <c r="B32" s="3"/>
      <c r="C32" s="3"/>
      <c r="D32" s="3"/>
      <c r="E32" s="3"/>
      <c r="F32" s="4"/>
      <c r="G32" s="3"/>
      <c r="H32" s="3"/>
      <c r="I32" s="3"/>
      <c r="J32" s="3"/>
      <c r="K32" s="3"/>
      <c r="L32" s="1"/>
      <c r="M32" s="6"/>
      <c r="N32" s="1"/>
      <c r="O32" s="1"/>
      <c r="P32" s="1"/>
      <c r="Q32" s="1"/>
      <c r="R32" s="6"/>
      <c r="S32" s="1"/>
      <c r="T32" s="1"/>
      <c r="U32" s="1"/>
      <c r="V32" s="1"/>
      <c r="W32" s="1"/>
      <c r="X32" s="1"/>
      <c r="Y32" s="7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7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7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V75" s="1"/>
      <c r="W75" s="1"/>
      <c r="X75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J1" workbookViewId="0">
      <selection activeCell="N38" sqref="N38"/>
    </sheetView>
  </sheetViews>
  <sheetFormatPr baseColWidth="10" defaultColWidth="11" defaultRowHeight="15" x14ac:dyDescent="0"/>
  <cols>
    <col min="18" max="22" width="11" customWidth="1"/>
  </cols>
  <sheetData>
    <row r="1" spans="1:24" ht="20">
      <c r="A1" s="2" t="s">
        <v>0</v>
      </c>
      <c r="B1" s="3"/>
      <c r="C1" s="3"/>
      <c r="D1" s="3"/>
      <c r="E1" s="3"/>
      <c r="F1" s="3"/>
      <c r="G1" s="4" t="s">
        <v>8</v>
      </c>
      <c r="H1" s="4" t="s">
        <v>8</v>
      </c>
      <c r="I1" s="3"/>
      <c r="J1" s="3"/>
      <c r="K1" s="3"/>
      <c r="L1" s="1"/>
      <c r="M1" s="1"/>
      <c r="N1" s="8" t="s">
        <v>1</v>
      </c>
      <c r="O1" s="6"/>
      <c r="P1" s="6"/>
      <c r="Q1" s="6"/>
      <c r="R1" s="1"/>
      <c r="S1" s="6" t="s">
        <v>8</v>
      </c>
      <c r="T1" s="6" t="s">
        <v>8</v>
      </c>
      <c r="U1" s="1"/>
      <c r="V1" s="1"/>
      <c r="W1" s="1"/>
      <c r="X1" s="1"/>
    </row>
    <row r="2" spans="1:24">
      <c r="A2" s="3"/>
      <c r="B2" s="4" t="s">
        <v>2</v>
      </c>
      <c r="C2" s="4" t="s">
        <v>3</v>
      </c>
      <c r="D2" s="4"/>
      <c r="E2" s="4" t="s">
        <v>4</v>
      </c>
      <c r="F2" s="4"/>
      <c r="G2" s="4" t="s">
        <v>11</v>
      </c>
      <c r="H2" s="4" t="s">
        <v>12</v>
      </c>
      <c r="I2" s="4" t="s">
        <v>3</v>
      </c>
      <c r="J2" s="3"/>
      <c r="K2" s="4" t="s">
        <v>4</v>
      </c>
      <c r="L2" s="1"/>
      <c r="M2" s="1"/>
      <c r="N2" s="6" t="s">
        <v>2</v>
      </c>
      <c r="O2" s="6" t="s">
        <v>3</v>
      </c>
      <c r="P2" s="6"/>
      <c r="Q2" s="6" t="s">
        <v>4</v>
      </c>
      <c r="R2" s="1"/>
      <c r="S2" s="6" t="s">
        <v>11</v>
      </c>
      <c r="T2" s="6" t="s">
        <v>12</v>
      </c>
      <c r="U2" s="6" t="s">
        <v>3</v>
      </c>
      <c r="V2" s="6"/>
      <c r="W2" s="6" t="s">
        <v>4</v>
      </c>
      <c r="X2" s="1"/>
    </row>
    <row r="3" spans="1:24">
      <c r="A3" s="3">
        <v>1</v>
      </c>
      <c r="B3" s="10">
        <v>302.27</v>
      </c>
      <c r="C3" s="3">
        <f>B3-E3</f>
        <v>-1.6299999999999955</v>
      </c>
      <c r="D3" s="5" t="s">
        <v>9</v>
      </c>
      <c r="E3" s="10">
        <v>303.89999999999998</v>
      </c>
      <c r="F3" s="3">
        <v>1</v>
      </c>
      <c r="G3" s="3">
        <v>172.61</v>
      </c>
      <c r="H3" s="3">
        <f>E3+I3</f>
        <v>302.57999999999993</v>
      </c>
      <c r="I3" s="3">
        <f>K3-G3</f>
        <v>-1.3200000000000216</v>
      </c>
      <c r="J3" s="5" t="s">
        <v>9</v>
      </c>
      <c r="K3" s="3">
        <v>171.29</v>
      </c>
      <c r="L3" s="1"/>
      <c r="M3" s="1">
        <v>1</v>
      </c>
      <c r="N3" s="10">
        <v>211.38</v>
      </c>
      <c r="O3" s="1">
        <f>N3-Q3</f>
        <v>-1.710000000000008</v>
      </c>
      <c r="P3" s="1" t="s">
        <v>9</v>
      </c>
      <c r="Q3" s="10">
        <v>213.09</v>
      </c>
      <c r="R3" s="1">
        <v>1</v>
      </c>
      <c r="S3" s="1">
        <v>186.46</v>
      </c>
      <c r="T3" s="1">
        <f>Q3+U3</f>
        <v>211.78</v>
      </c>
      <c r="U3" s="1">
        <f>W3-S3</f>
        <v>-1.3100000000000023</v>
      </c>
      <c r="V3" s="1" t="s">
        <v>9</v>
      </c>
      <c r="W3" s="1">
        <v>185.15</v>
      </c>
      <c r="X3" s="1"/>
    </row>
    <row r="4" spans="1:24">
      <c r="A4" s="3">
        <v>2</v>
      </c>
      <c r="B4" s="10">
        <v>287.95</v>
      </c>
      <c r="C4" s="3">
        <f>B4-E4</f>
        <v>-1.6999999999999886</v>
      </c>
      <c r="D4" s="3">
        <v>1</v>
      </c>
      <c r="E4" s="10">
        <v>289.64999999999998</v>
      </c>
      <c r="F4" s="3">
        <v>2</v>
      </c>
      <c r="G4" s="3">
        <v>186.47</v>
      </c>
      <c r="H4" s="3">
        <f>E3-(K4-K3)+I4</f>
        <v>288.71999999999997</v>
      </c>
      <c r="I4" s="3">
        <f>K4-G4</f>
        <v>-1.3199999999999932</v>
      </c>
      <c r="J4" s="3">
        <v>1</v>
      </c>
      <c r="K4" s="3">
        <v>185.15</v>
      </c>
      <c r="L4" s="1"/>
      <c r="M4" s="1">
        <v>2</v>
      </c>
      <c r="N4" s="10">
        <v>209.69</v>
      </c>
      <c r="O4" s="1">
        <f>N4-N3</f>
        <v>-1.6899999999999977</v>
      </c>
      <c r="P4" s="1"/>
      <c r="Q4" s="1"/>
      <c r="R4" s="1">
        <v>2</v>
      </c>
      <c r="S4" s="1">
        <v>188.31</v>
      </c>
      <c r="T4" s="1">
        <f>T3+U4</f>
        <v>209.93</v>
      </c>
      <c r="U4" s="1">
        <f t="shared" ref="U4:U20" si="0">S3-S4</f>
        <v>-1.8499999999999943</v>
      </c>
      <c r="V4" s="1"/>
      <c r="W4" s="1"/>
      <c r="X4" s="1"/>
    </row>
    <row r="5" spans="1:24">
      <c r="A5" s="3">
        <v>3</v>
      </c>
      <c r="B5" s="10">
        <v>286.20999999999998</v>
      </c>
      <c r="C5" s="3">
        <f>B5-B4</f>
        <v>-1.7400000000000091</v>
      </c>
      <c r="D5" s="3"/>
      <c r="E5" s="3"/>
      <c r="F5" s="3">
        <v>3</v>
      </c>
      <c r="G5" s="3">
        <v>188.31</v>
      </c>
      <c r="H5" s="3">
        <f>H4+I5</f>
        <v>286.88</v>
      </c>
      <c r="I5" s="3">
        <f t="shared" ref="I5:I20" si="1">G4-G5</f>
        <v>-1.8400000000000034</v>
      </c>
      <c r="J5" s="3"/>
      <c r="K5" s="3"/>
      <c r="L5" s="1"/>
      <c r="M5" s="1">
        <v>3</v>
      </c>
      <c r="N5" s="10">
        <v>208.14</v>
      </c>
      <c r="O5" s="1">
        <f t="shared" ref="O5:O37" si="2">N5-N4</f>
        <v>-1.5500000000000114</v>
      </c>
      <c r="P5" s="1"/>
      <c r="Q5" s="1"/>
      <c r="R5" s="1">
        <v>3</v>
      </c>
      <c r="S5" s="1">
        <v>190.15</v>
      </c>
      <c r="T5" s="1">
        <f t="shared" ref="T5:T36" si="3">T4+U5</f>
        <v>208.09</v>
      </c>
      <c r="U5" s="1">
        <f t="shared" si="0"/>
        <v>-1.8400000000000034</v>
      </c>
      <c r="V5" s="1"/>
      <c r="W5" s="1"/>
      <c r="X5" s="1"/>
    </row>
    <row r="6" spans="1:24">
      <c r="A6" s="3">
        <v>4</v>
      </c>
      <c r="B6" s="10">
        <v>284.77999999999997</v>
      </c>
      <c r="C6" s="3">
        <f t="shared" ref="C6:C37" si="4">B6-B5</f>
        <v>-1.4300000000000068</v>
      </c>
      <c r="D6" s="3"/>
      <c r="E6" s="3"/>
      <c r="F6" s="3">
        <v>4</v>
      </c>
      <c r="G6" s="3">
        <v>190.16</v>
      </c>
      <c r="H6" s="3">
        <f t="shared" ref="H6:H20" si="5">H5+I6</f>
        <v>285.02999999999997</v>
      </c>
      <c r="I6" s="3">
        <f t="shared" si="1"/>
        <v>-1.8499999999999943</v>
      </c>
      <c r="J6" s="3"/>
      <c r="K6" s="3"/>
      <c r="L6" s="1"/>
      <c r="M6" s="1">
        <v>4</v>
      </c>
      <c r="N6" s="10">
        <v>206.55</v>
      </c>
      <c r="O6" s="1">
        <f t="shared" si="2"/>
        <v>-1.589999999999975</v>
      </c>
      <c r="P6" s="1"/>
      <c r="Q6" s="1"/>
      <c r="R6" s="1">
        <v>4</v>
      </c>
      <c r="S6" s="1">
        <v>192.01</v>
      </c>
      <c r="T6" s="1">
        <f t="shared" si="3"/>
        <v>206.23000000000002</v>
      </c>
      <c r="U6" s="1">
        <f t="shared" si="0"/>
        <v>-1.8599999999999852</v>
      </c>
      <c r="V6" s="1"/>
      <c r="W6" s="1"/>
      <c r="X6" s="1"/>
    </row>
    <row r="7" spans="1:24">
      <c r="A7" s="3">
        <v>5</v>
      </c>
      <c r="B7" s="10">
        <v>283</v>
      </c>
      <c r="C7" s="3">
        <f t="shared" si="4"/>
        <v>-1.7799999999999727</v>
      </c>
      <c r="D7" s="3"/>
      <c r="E7" s="3"/>
      <c r="F7" s="3">
        <v>5</v>
      </c>
      <c r="G7" s="3">
        <v>192.01</v>
      </c>
      <c r="H7" s="3">
        <f t="shared" si="5"/>
        <v>283.17999999999995</v>
      </c>
      <c r="I7" s="3">
        <f t="shared" si="1"/>
        <v>-1.8499999999999943</v>
      </c>
      <c r="J7" s="3"/>
      <c r="K7" s="3"/>
      <c r="L7" s="1"/>
      <c r="M7" s="1">
        <v>5</v>
      </c>
      <c r="N7" s="10">
        <v>204.5</v>
      </c>
      <c r="O7" s="1">
        <f t="shared" si="2"/>
        <v>-2.0500000000000114</v>
      </c>
      <c r="P7" s="1"/>
      <c r="Q7" s="1"/>
      <c r="R7" s="1">
        <v>5</v>
      </c>
      <c r="S7" s="1">
        <v>193.97</v>
      </c>
      <c r="T7" s="1">
        <f t="shared" si="3"/>
        <v>204.27</v>
      </c>
      <c r="U7" s="1">
        <f t="shared" si="0"/>
        <v>-1.960000000000008</v>
      </c>
      <c r="V7" s="1"/>
      <c r="W7" s="1"/>
      <c r="X7" s="1"/>
    </row>
    <row r="8" spans="1:24">
      <c r="A8" s="3">
        <v>6</v>
      </c>
      <c r="B8" s="10">
        <v>280.8</v>
      </c>
      <c r="C8" s="3">
        <f t="shared" si="4"/>
        <v>-2.1999999999999886</v>
      </c>
      <c r="D8" s="3"/>
      <c r="E8" s="3"/>
      <c r="F8" s="3">
        <v>6</v>
      </c>
      <c r="G8" s="3">
        <v>193.87</v>
      </c>
      <c r="H8" s="3">
        <f t="shared" si="5"/>
        <v>281.31999999999994</v>
      </c>
      <c r="I8" s="3">
        <f t="shared" si="1"/>
        <v>-1.8600000000000136</v>
      </c>
      <c r="J8" s="3"/>
      <c r="K8" s="3"/>
      <c r="L8" s="1"/>
      <c r="M8" s="1">
        <v>6</v>
      </c>
      <c r="N8" s="10">
        <v>202.66</v>
      </c>
      <c r="O8" s="1">
        <f t="shared" si="2"/>
        <v>-1.8400000000000034</v>
      </c>
      <c r="P8" s="1"/>
      <c r="Q8" s="1"/>
      <c r="R8" s="1">
        <v>6</v>
      </c>
      <c r="S8" s="1">
        <v>195.74</v>
      </c>
      <c r="T8" s="1">
        <f t="shared" si="3"/>
        <v>202.5</v>
      </c>
      <c r="U8" s="1">
        <f t="shared" si="0"/>
        <v>-1.7700000000000102</v>
      </c>
      <c r="V8" s="1"/>
      <c r="W8" s="1"/>
      <c r="X8" s="1"/>
    </row>
    <row r="9" spans="1:24">
      <c r="A9" s="3">
        <v>7</v>
      </c>
      <c r="B9" s="10">
        <v>279.07</v>
      </c>
      <c r="C9" s="3">
        <f t="shared" si="4"/>
        <v>-1.7300000000000182</v>
      </c>
      <c r="D9" s="3"/>
      <c r="E9" s="3"/>
      <c r="F9" s="3">
        <v>7</v>
      </c>
      <c r="G9" s="3">
        <v>195.74</v>
      </c>
      <c r="H9" s="3">
        <f t="shared" si="5"/>
        <v>279.44999999999993</v>
      </c>
      <c r="I9" s="3">
        <f t="shared" si="1"/>
        <v>-1.8700000000000045</v>
      </c>
      <c r="J9" s="3"/>
      <c r="K9" s="3"/>
      <c r="L9" s="1"/>
      <c r="M9" s="1">
        <v>7</v>
      </c>
      <c r="N9" s="10">
        <v>201.02</v>
      </c>
      <c r="O9" s="1">
        <f t="shared" si="2"/>
        <v>-1.6399999999999864</v>
      </c>
      <c r="P9" s="1"/>
      <c r="Q9" s="1"/>
      <c r="R9" s="1">
        <v>7</v>
      </c>
      <c r="S9" s="1">
        <v>197.61</v>
      </c>
      <c r="T9" s="1">
        <f t="shared" si="3"/>
        <v>200.63</v>
      </c>
      <c r="U9" s="1">
        <f t="shared" si="0"/>
        <v>-1.8700000000000045</v>
      </c>
      <c r="V9" s="1"/>
      <c r="W9" s="1"/>
      <c r="X9" s="1"/>
    </row>
    <row r="10" spans="1:24">
      <c r="A10" s="3">
        <v>8</v>
      </c>
      <c r="B10" s="10">
        <v>277.10000000000002</v>
      </c>
      <c r="C10" s="3">
        <f t="shared" si="4"/>
        <v>-1.9699999999999704</v>
      </c>
      <c r="D10" s="3"/>
      <c r="E10" s="3"/>
      <c r="F10" s="3">
        <v>8</v>
      </c>
      <c r="G10" s="3">
        <v>197.61</v>
      </c>
      <c r="H10" s="3">
        <f t="shared" si="5"/>
        <v>277.57999999999993</v>
      </c>
      <c r="I10" s="3">
        <f t="shared" si="1"/>
        <v>-1.8700000000000045</v>
      </c>
      <c r="J10" s="3"/>
      <c r="K10" s="3"/>
      <c r="L10" s="1"/>
      <c r="M10" s="1">
        <v>8</v>
      </c>
      <c r="N10" s="10">
        <v>198.82</v>
      </c>
      <c r="O10" s="1">
        <f t="shared" si="2"/>
        <v>-2.2000000000000171</v>
      </c>
      <c r="P10" s="1"/>
      <c r="Q10" s="1"/>
      <c r="R10" s="1">
        <v>8</v>
      </c>
      <c r="S10" s="1">
        <v>199.49</v>
      </c>
      <c r="T10" s="1">
        <f t="shared" si="3"/>
        <v>198.75</v>
      </c>
      <c r="U10" s="1">
        <f t="shared" si="0"/>
        <v>-1.8799999999999955</v>
      </c>
      <c r="V10" s="1"/>
      <c r="W10" s="1"/>
      <c r="X10" s="1"/>
    </row>
    <row r="11" spans="1:24">
      <c r="A11" s="3">
        <v>9</v>
      </c>
      <c r="B11" s="10">
        <v>275.25</v>
      </c>
      <c r="C11" s="3">
        <f t="shared" si="4"/>
        <v>-1.8500000000000227</v>
      </c>
      <c r="D11" s="3"/>
      <c r="E11" s="3"/>
      <c r="F11" s="3">
        <v>9</v>
      </c>
      <c r="G11" s="3">
        <v>199.49</v>
      </c>
      <c r="H11" s="3">
        <f t="shared" si="5"/>
        <v>275.69999999999993</v>
      </c>
      <c r="I11" s="3">
        <f t="shared" si="1"/>
        <v>-1.8799999999999955</v>
      </c>
      <c r="J11" s="3"/>
      <c r="K11" s="3"/>
      <c r="L11" s="1"/>
      <c r="M11" s="1">
        <v>9</v>
      </c>
      <c r="N11" s="10">
        <v>196.6</v>
      </c>
      <c r="O11" s="1">
        <f t="shared" si="2"/>
        <v>-2.2199999999999989</v>
      </c>
      <c r="P11" s="1"/>
      <c r="Q11" s="1"/>
      <c r="R11" s="1">
        <v>9</v>
      </c>
      <c r="S11" s="1">
        <v>201.37</v>
      </c>
      <c r="T11" s="1">
        <f t="shared" si="3"/>
        <v>196.87</v>
      </c>
      <c r="U11" s="1">
        <f t="shared" si="0"/>
        <v>-1.8799999999999955</v>
      </c>
      <c r="V11" s="1"/>
      <c r="W11" s="1"/>
      <c r="X11" s="1"/>
    </row>
    <row r="12" spans="1:24">
      <c r="A12" s="3">
        <v>10</v>
      </c>
      <c r="B12" s="10">
        <v>273.23</v>
      </c>
      <c r="C12" s="3">
        <f t="shared" si="4"/>
        <v>-2.0199999999999818</v>
      </c>
      <c r="D12" s="3"/>
      <c r="E12" s="3"/>
      <c r="F12" s="3">
        <v>10</v>
      </c>
      <c r="G12" s="3">
        <v>201.37</v>
      </c>
      <c r="H12" s="3">
        <f t="shared" si="5"/>
        <v>273.81999999999994</v>
      </c>
      <c r="I12" s="3">
        <f t="shared" si="1"/>
        <v>-1.8799999999999955</v>
      </c>
      <c r="J12" s="3"/>
      <c r="K12" s="3"/>
      <c r="L12" s="1"/>
      <c r="M12" s="1">
        <v>10</v>
      </c>
      <c r="N12" s="10">
        <v>194.67</v>
      </c>
      <c r="O12" s="1">
        <f t="shared" si="2"/>
        <v>-1.9300000000000068</v>
      </c>
      <c r="P12" s="1"/>
      <c r="Q12" s="1"/>
      <c r="R12" s="1">
        <v>10</v>
      </c>
      <c r="S12" s="1">
        <v>203.27</v>
      </c>
      <c r="T12" s="1">
        <f t="shared" si="3"/>
        <v>194.97</v>
      </c>
      <c r="U12" s="1">
        <f t="shared" si="0"/>
        <v>-1.9000000000000057</v>
      </c>
      <c r="V12" s="1"/>
      <c r="W12" s="1"/>
      <c r="X12" s="1"/>
    </row>
    <row r="13" spans="1:24">
      <c r="A13" s="3">
        <v>11</v>
      </c>
      <c r="B13" s="10">
        <v>271.2</v>
      </c>
      <c r="C13" s="3">
        <f t="shared" si="4"/>
        <v>-2.0300000000000296</v>
      </c>
      <c r="D13" s="3"/>
      <c r="E13" s="3"/>
      <c r="F13" s="3">
        <v>11</v>
      </c>
      <c r="G13" s="3">
        <v>203.27</v>
      </c>
      <c r="H13" s="3">
        <f t="shared" si="5"/>
        <v>271.91999999999996</v>
      </c>
      <c r="I13" s="3">
        <f t="shared" si="1"/>
        <v>-1.9000000000000057</v>
      </c>
      <c r="J13" s="3"/>
      <c r="K13" s="3"/>
      <c r="L13" s="1"/>
      <c r="M13" s="1">
        <v>11</v>
      </c>
      <c r="N13" s="10">
        <v>192.84</v>
      </c>
      <c r="O13" s="1">
        <f t="shared" si="2"/>
        <v>-1.8299999999999841</v>
      </c>
      <c r="P13" s="1"/>
      <c r="Q13" s="1"/>
      <c r="R13" s="1">
        <v>11</v>
      </c>
      <c r="S13" s="1">
        <v>205.17</v>
      </c>
      <c r="T13" s="1">
        <f t="shared" si="3"/>
        <v>193.07000000000002</v>
      </c>
      <c r="U13" s="1">
        <f t="shared" si="0"/>
        <v>-1.8999999999999773</v>
      </c>
      <c r="V13" s="1"/>
      <c r="W13" s="1"/>
      <c r="X13" s="1"/>
    </row>
    <row r="14" spans="1:24">
      <c r="A14" s="3">
        <v>12</v>
      </c>
      <c r="B14" s="10">
        <v>269.54000000000002</v>
      </c>
      <c r="C14" s="3">
        <f t="shared" si="4"/>
        <v>-1.6599999999999682</v>
      </c>
      <c r="D14" s="3"/>
      <c r="E14" s="3"/>
      <c r="F14" s="3">
        <v>12</v>
      </c>
      <c r="G14" s="3">
        <v>205.17</v>
      </c>
      <c r="H14" s="3">
        <f t="shared" si="5"/>
        <v>270.02</v>
      </c>
      <c r="I14" s="3">
        <f t="shared" si="1"/>
        <v>-1.8999999999999773</v>
      </c>
      <c r="J14" s="3"/>
      <c r="K14" s="3"/>
      <c r="L14" s="1"/>
      <c r="M14" s="1">
        <v>12</v>
      </c>
      <c r="N14" s="10">
        <v>190.81</v>
      </c>
      <c r="O14" s="1">
        <f t="shared" si="2"/>
        <v>-2.0300000000000011</v>
      </c>
      <c r="P14" s="1"/>
      <c r="Q14" s="1"/>
      <c r="R14" s="1">
        <v>12</v>
      </c>
      <c r="S14" s="1">
        <v>207.08</v>
      </c>
      <c r="T14" s="1">
        <f t="shared" si="3"/>
        <v>191.16</v>
      </c>
      <c r="U14" s="1">
        <f t="shared" si="0"/>
        <v>-1.910000000000025</v>
      </c>
      <c r="V14" s="1"/>
      <c r="W14" s="1"/>
      <c r="X14" s="1"/>
    </row>
    <row r="15" spans="1:24">
      <c r="A15" s="3">
        <v>13</v>
      </c>
      <c r="B15" s="10">
        <v>267.35000000000002</v>
      </c>
      <c r="C15" s="3">
        <f t="shared" si="4"/>
        <v>-2.1899999999999977</v>
      </c>
      <c r="D15" s="3"/>
      <c r="E15" s="3"/>
      <c r="F15" s="3">
        <v>13</v>
      </c>
      <c r="G15" s="3">
        <v>207.08</v>
      </c>
      <c r="H15" s="3">
        <f t="shared" si="5"/>
        <v>268.10999999999996</v>
      </c>
      <c r="I15" s="3">
        <f t="shared" si="1"/>
        <v>-1.910000000000025</v>
      </c>
      <c r="J15" s="3"/>
      <c r="K15" s="3"/>
      <c r="L15" s="1"/>
      <c r="M15" s="1">
        <v>13</v>
      </c>
      <c r="N15" s="10">
        <v>188.84</v>
      </c>
      <c r="O15" s="1">
        <f t="shared" si="2"/>
        <v>-1.9699999999999989</v>
      </c>
      <c r="P15" s="1"/>
      <c r="Q15" s="1"/>
      <c r="R15" s="1">
        <v>13</v>
      </c>
      <c r="S15" s="1">
        <v>208.99</v>
      </c>
      <c r="T15" s="1">
        <f t="shared" si="3"/>
        <v>189.25</v>
      </c>
      <c r="U15" s="1">
        <f t="shared" si="0"/>
        <v>-1.9099999999999966</v>
      </c>
      <c r="V15" s="1"/>
      <c r="W15" s="1"/>
      <c r="X15" s="1"/>
    </row>
    <row r="16" spans="1:24">
      <c r="A16" s="3">
        <v>14</v>
      </c>
      <c r="B16" s="10">
        <v>265.41000000000003</v>
      </c>
      <c r="C16" s="3">
        <f t="shared" si="4"/>
        <v>-1.9399999999999977</v>
      </c>
      <c r="D16" s="3"/>
      <c r="E16" s="3"/>
      <c r="F16" s="3">
        <v>14</v>
      </c>
      <c r="G16" s="3">
        <v>208.99</v>
      </c>
      <c r="H16" s="3">
        <f t="shared" si="5"/>
        <v>266.19999999999993</v>
      </c>
      <c r="I16" s="3">
        <f t="shared" si="1"/>
        <v>-1.9099999999999966</v>
      </c>
      <c r="J16" s="3"/>
      <c r="K16" s="3"/>
      <c r="L16" s="1"/>
      <c r="M16" s="1">
        <v>14</v>
      </c>
      <c r="N16" s="10">
        <v>186.87</v>
      </c>
      <c r="O16" s="1">
        <f t="shared" si="2"/>
        <v>-1.9699999999999989</v>
      </c>
      <c r="P16" s="1"/>
      <c r="Q16" s="1"/>
      <c r="R16" s="1">
        <v>14</v>
      </c>
      <c r="S16" s="1">
        <v>210.92</v>
      </c>
      <c r="T16" s="1">
        <f t="shared" si="3"/>
        <v>187.32000000000002</v>
      </c>
      <c r="U16" s="1">
        <f t="shared" si="0"/>
        <v>-1.9299999999999784</v>
      </c>
      <c r="V16" s="1"/>
      <c r="W16" s="1"/>
      <c r="X16" s="1"/>
    </row>
    <row r="17" spans="1:24">
      <c r="A17" s="3">
        <v>15</v>
      </c>
      <c r="B17" s="10">
        <v>263.47000000000003</v>
      </c>
      <c r="C17" s="3">
        <f t="shared" si="4"/>
        <v>-1.9399999999999977</v>
      </c>
      <c r="D17" s="3"/>
      <c r="E17" s="3"/>
      <c r="F17" s="3">
        <v>15</v>
      </c>
      <c r="G17" s="3">
        <v>210.92</v>
      </c>
      <c r="H17" s="3">
        <f t="shared" si="5"/>
        <v>264.27</v>
      </c>
      <c r="I17" s="3">
        <f t="shared" si="1"/>
        <v>-1.9299999999999784</v>
      </c>
      <c r="J17" s="3"/>
      <c r="K17" s="3"/>
      <c r="L17" s="1"/>
      <c r="M17" s="1">
        <v>15</v>
      </c>
      <c r="N17" s="10">
        <v>185.08</v>
      </c>
      <c r="O17" s="1">
        <f t="shared" si="2"/>
        <v>-1.789999999999992</v>
      </c>
      <c r="P17" s="1"/>
      <c r="Q17" s="1"/>
      <c r="R17" s="1">
        <v>15</v>
      </c>
      <c r="S17" s="1">
        <v>212.85</v>
      </c>
      <c r="T17" s="1">
        <f t="shared" si="3"/>
        <v>185.39000000000001</v>
      </c>
      <c r="U17" s="1">
        <f t="shared" si="0"/>
        <v>-1.9300000000000068</v>
      </c>
      <c r="V17" s="1"/>
      <c r="W17" s="1"/>
      <c r="X17" s="1"/>
    </row>
    <row r="18" spans="1:24">
      <c r="A18" s="3">
        <v>16</v>
      </c>
      <c r="B18" s="10">
        <v>261.76</v>
      </c>
      <c r="C18" s="3">
        <f t="shared" si="4"/>
        <v>-1.7100000000000364</v>
      </c>
      <c r="D18" s="3"/>
      <c r="E18" s="3"/>
      <c r="F18" s="3">
        <v>16</v>
      </c>
      <c r="G18" s="3">
        <v>212.85</v>
      </c>
      <c r="H18" s="3">
        <f t="shared" si="5"/>
        <v>262.33999999999997</v>
      </c>
      <c r="I18" s="3">
        <f t="shared" si="1"/>
        <v>-1.9300000000000068</v>
      </c>
      <c r="J18" s="3"/>
      <c r="K18" s="3"/>
      <c r="L18" s="1"/>
      <c r="M18" s="1">
        <v>16</v>
      </c>
      <c r="N18" s="10">
        <v>183.15</v>
      </c>
      <c r="O18" s="1">
        <f t="shared" si="2"/>
        <v>-1.9300000000000068</v>
      </c>
      <c r="P18" s="1"/>
      <c r="Q18" s="1"/>
      <c r="R18" s="1">
        <v>16</v>
      </c>
      <c r="S18" s="1">
        <v>214.79</v>
      </c>
      <c r="T18" s="1">
        <f t="shared" si="3"/>
        <v>183.45000000000002</v>
      </c>
      <c r="U18" s="1">
        <f t="shared" si="0"/>
        <v>-1.9399999999999977</v>
      </c>
      <c r="V18" s="1"/>
      <c r="W18" s="1"/>
      <c r="X18" s="1"/>
    </row>
    <row r="19" spans="1:24">
      <c r="A19" s="3">
        <v>17</v>
      </c>
      <c r="B19" s="10">
        <v>259.68</v>
      </c>
      <c r="C19" s="3">
        <f t="shared" si="4"/>
        <v>-2.0799999999999841</v>
      </c>
      <c r="D19" s="3"/>
      <c r="E19" s="3"/>
      <c r="F19" s="3">
        <v>17</v>
      </c>
      <c r="G19" s="3">
        <v>214.79</v>
      </c>
      <c r="H19" s="3">
        <f t="shared" si="5"/>
        <v>260.39999999999998</v>
      </c>
      <c r="I19" s="3">
        <f t="shared" si="1"/>
        <v>-1.9399999999999977</v>
      </c>
      <c r="J19" s="3"/>
      <c r="K19" s="3"/>
      <c r="L19" s="1"/>
      <c r="M19" s="1">
        <v>17</v>
      </c>
      <c r="N19" s="10">
        <v>181.27</v>
      </c>
      <c r="O19" s="1">
        <f t="shared" si="2"/>
        <v>-1.8799999999999955</v>
      </c>
      <c r="P19" s="1"/>
      <c r="Q19" s="1"/>
      <c r="R19" s="1">
        <v>17</v>
      </c>
      <c r="S19" s="1">
        <v>216.75</v>
      </c>
      <c r="T19" s="1">
        <f t="shared" si="3"/>
        <v>181.49</v>
      </c>
      <c r="U19" s="1">
        <f t="shared" si="0"/>
        <v>-1.960000000000008</v>
      </c>
      <c r="V19" s="1"/>
      <c r="W19" s="1"/>
      <c r="X19" s="1"/>
    </row>
    <row r="20" spans="1:24">
      <c r="A20" s="3">
        <v>18</v>
      </c>
      <c r="B20" s="10">
        <v>257.86</v>
      </c>
      <c r="C20" s="3">
        <f t="shared" si="4"/>
        <v>-1.8199999999999932</v>
      </c>
      <c r="D20" s="3"/>
      <c r="E20" s="3"/>
      <c r="F20" s="3">
        <v>18</v>
      </c>
      <c r="G20" s="3">
        <v>216.75</v>
      </c>
      <c r="H20" s="3">
        <f t="shared" si="5"/>
        <v>258.43999999999994</v>
      </c>
      <c r="I20" s="3">
        <f t="shared" si="1"/>
        <v>-1.960000000000008</v>
      </c>
      <c r="J20" s="3"/>
      <c r="K20" s="3"/>
      <c r="L20" s="1"/>
      <c r="M20" s="1">
        <v>18</v>
      </c>
      <c r="N20" s="10">
        <v>178.9</v>
      </c>
      <c r="O20" s="1">
        <f t="shared" si="2"/>
        <v>-2.3700000000000045</v>
      </c>
      <c r="P20" s="1"/>
      <c r="Q20" s="1"/>
      <c r="R20" s="1">
        <v>18</v>
      </c>
      <c r="S20" s="1">
        <v>218.71</v>
      </c>
      <c r="T20" s="1">
        <f t="shared" si="3"/>
        <v>179.53</v>
      </c>
      <c r="U20" s="1">
        <f t="shared" si="0"/>
        <v>-1.960000000000008</v>
      </c>
      <c r="V20" s="1"/>
      <c r="W20" s="1"/>
      <c r="X20" s="1"/>
    </row>
    <row r="21" spans="1:24">
      <c r="A21" s="3">
        <v>19</v>
      </c>
      <c r="B21" s="10">
        <v>230.94</v>
      </c>
      <c r="C21" s="3">
        <f>B21-E21</f>
        <v>-3.2599999999999909</v>
      </c>
      <c r="D21" s="3">
        <v>2</v>
      </c>
      <c r="E21" s="10">
        <v>234.2</v>
      </c>
      <c r="F21" s="3">
        <v>19</v>
      </c>
      <c r="G21" s="3">
        <v>241.47</v>
      </c>
      <c r="H21" s="3">
        <f>E3-(K21-K3)+I21</f>
        <v>233.71999999999997</v>
      </c>
      <c r="I21" s="3">
        <f>K21-G21</f>
        <v>-1.3199999999999932</v>
      </c>
      <c r="J21" s="3">
        <v>2</v>
      </c>
      <c r="K21" s="3">
        <v>240.15</v>
      </c>
      <c r="L21" s="1"/>
      <c r="M21" s="1">
        <v>19</v>
      </c>
      <c r="N21" s="10">
        <v>130.15</v>
      </c>
      <c r="O21" s="1">
        <f>N21-Q21</f>
        <v>-3</v>
      </c>
      <c r="P21" s="1">
        <v>1</v>
      </c>
      <c r="Q21" s="10">
        <v>133.15</v>
      </c>
      <c r="R21" s="1">
        <v>19</v>
      </c>
      <c r="S21" s="1">
        <v>266.74</v>
      </c>
      <c r="T21" s="1">
        <f>Q3-(W21-W3)+U21</f>
        <v>131.5</v>
      </c>
      <c r="U21" s="1">
        <f>W21-S21</f>
        <v>-1.3199999999999932</v>
      </c>
      <c r="V21" s="1">
        <v>1</v>
      </c>
      <c r="W21" s="1">
        <v>265.42</v>
      </c>
      <c r="X21" s="1"/>
    </row>
    <row r="22" spans="1:24">
      <c r="A22" s="3">
        <v>20</v>
      </c>
      <c r="B22" s="10">
        <v>205.66</v>
      </c>
      <c r="C22" s="3">
        <f>B22-E22</f>
        <v>-3.0500000000000114</v>
      </c>
      <c r="D22" s="3">
        <v>3</v>
      </c>
      <c r="E22" s="10">
        <v>208.71</v>
      </c>
      <c r="F22" s="3">
        <v>20</v>
      </c>
      <c r="G22" s="3">
        <v>266.74</v>
      </c>
      <c r="H22" s="3">
        <f>E3-(K22-K3)+I22</f>
        <v>208.44999999999996</v>
      </c>
      <c r="I22" s="3">
        <f>K22-G22</f>
        <v>-1.3199999999999932</v>
      </c>
      <c r="J22" s="3">
        <v>3</v>
      </c>
      <c r="K22" s="3">
        <v>265.42</v>
      </c>
      <c r="L22" s="1"/>
      <c r="M22" s="1">
        <v>20</v>
      </c>
      <c r="N22" s="10">
        <v>127.91</v>
      </c>
      <c r="O22" s="1">
        <f t="shared" si="2"/>
        <v>-2.2400000000000091</v>
      </c>
      <c r="P22" s="1"/>
      <c r="Q22" s="1"/>
      <c r="R22" s="1">
        <v>20</v>
      </c>
      <c r="S22" s="1">
        <v>268.79000000000002</v>
      </c>
      <c r="T22" s="1">
        <f t="shared" si="3"/>
        <v>129.44999999999999</v>
      </c>
      <c r="U22" s="1">
        <f t="shared" ref="U22:U37" si="6">S21-S22</f>
        <v>-2.0500000000000114</v>
      </c>
      <c r="V22" s="1"/>
      <c r="W22" s="1"/>
      <c r="X22" s="1"/>
    </row>
    <row r="23" spans="1:24">
      <c r="A23" s="3">
        <v>21</v>
      </c>
      <c r="B23" s="10">
        <v>201.53</v>
      </c>
      <c r="C23" s="3">
        <f t="shared" si="4"/>
        <v>-4.1299999999999955</v>
      </c>
      <c r="D23" s="3"/>
      <c r="E23" s="3"/>
      <c r="F23" s="3">
        <v>21</v>
      </c>
      <c r="G23" s="3">
        <v>268.85000000000002</v>
      </c>
      <c r="H23" s="3">
        <f>H22+I23</f>
        <v>206.33999999999995</v>
      </c>
      <c r="I23" s="3">
        <f t="shared" ref="I23:I37" si="7">G22-G23</f>
        <v>-2.1100000000000136</v>
      </c>
      <c r="J23" s="3"/>
      <c r="K23" s="3"/>
      <c r="L23" s="1"/>
      <c r="M23" s="1">
        <v>21</v>
      </c>
      <c r="N23" s="10">
        <v>125.62</v>
      </c>
      <c r="O23" s="1">
        <f t="shared" si="2"/>
        <v>-2.289999999999992</v>
      </c>
      <c r="P23" s="1"/>
      <c r="Q23" s="1"/>
      <c r="R23" s="1">
        <v>21</v>
      </c>
      <c r="S23" s="1">
        <v>270.86</v>
      </c>
      <c r="T23" s="1">
        <f t="shared" si="3"/>
        <v>127.38</v>
      </c>
      <c r="U23" s="1">
        <f t="shared" si="6"/>
        <v>-2.0699999999999932</v>
      </c>
      <c r="V23" s="1"/>
      <c r="W23" s="1"/>
      <c r="X23" s="1"/>
    </row>
    <row r="24" spans="1:24">
      <c r="A24" s="3">
        <v>22</v>
      </c>
      <c r="B24" s="10">
        <v>199.39</v>
      </c>
      <c r="C24" s="3">
        <f t="shared" si="4"/>
        <v>-2.1400000000000148</v>
      </c>
      <c r="D24" s="3"/>
      <c r="E24" s="3"/>
      <c r="F24" s="3">
        <v>22</v>
      </c>
      <c r="G24" s="3">
        <v>270.99</v>
      </c>
      <c r="H24" s="3">
        <f t="shared" ref="H24:H37" si="8">H23+I24</f>
        <v>204.19999999999996</v>
      </c>
      <c r="I24" s="3">
        <f t="shared" si="7"/>
        <v>-2.1399999999999864</v>
      </c>
      <c r="J24" s="3"/>
      <c r="K24" s="3"/>
      <c r="L24" s="1"/>
      <c r="M24" s="1">
        <v>22</v>
      </c>
      <c r="N24" s="10">
        <v>123.85</v>
      </c>
      <c r="O24" s="1">
        <f t="shared" si="2"/>
        <v>-1.7700000000000102</v>
      </c>
      <c r="P24" s="1"/>
      <c r="Q24" s="1"/>
      <c r="R24" s="1">
        <v>22</v>
      </c>
      <c r="S24" s="1">
        <v>272.94</v>
      </c>
      <c r="T24" s="1">
        <f t="shared" si="3"/>
        <v>125.30000000000001</v>
      </c>
      <c r="U24" s="1">
        <f t="shared" si="6"/>
        <v>-2.0799999999999841</v>
      </c>
      <c r="V24" s="1"/>
      <c r="W24" s="1"/>
      <c r="X24" s="1"/>
    </row>
    <row r="25" spans="1:24">
      <c r="A25" s="3">
        <v>23</v>
      </c>
      <c r="B25" s="10">
        <v>197.44</v>
      </c>
      <c r="C25" s="3">
        <f t="shared" si="4"/>
        <v>-1.9499999999999886</v>
      </c>
      <c r="D25" s="3"/>
      <c r="E25" s="3"/>
      <c r="F25" s="3">
        <v>23</v>
      </c>
      <c r="G25" s="3">
        <v>273.14999999999998</v>
      </c>
      <c r="H25" s="3">
        <f t="shared" si="8"/>
        <v>202.04</v>
      </c>
      <c r="I25" s="3">
        <f t="shared" si="7"/>
        <v>-2.1599999999999682</v>
      </c>
      <c r="J25" s="3"/>
      <c r="K25" s="3"/>
      <c r="L25" s="1"/>
      <c r="M25" s="1">
        <v>23</v>
      </c>
      <c r="N25" s="10">
        <v>122.09</v>
      </c>
      <c r="O25" s="1">
        <f t="shared" si="2"/>
        <v>-1.7599999999999909</v>
      </c>
      <c r="P25" s="1"/>
      <c r="Q25" s="1"/>
      <c r="R25" s="1">
        <v>23</v>
      </c>
      <c r="S25" s="1">
        <v>275.05</v>
      </c>
      <c r="T25" s="1">
        <f t="shared" si="3"/>
        <v>123.19</v>
      </c>
      <c r="U25" s="1">
        <f t="shared" si="6"/>
        <v>-2.1100000000000136</v>
      </c>
      <c r="V25" s="1"/>
      <c r="W25" s="1"/>
      <c r="X25" s="1"/>
    </row>
    <row r="26" spans="1:24">
      <c r="A26" s="3">
        <v>24</v>
      </c>
      <c r="B26" s="10">
        <v>195.18</v>
      </c>
      <c r="C26" s="3">
        <f t="shared" si="4"/>
        <v>-2.2599999999999909</v>
      </c>
      <c r="D26" s="3"/>
      <c r="E26" s="3"/>
      <c r="F26" s="3">
        <v>24</v>
      </c>
      <c r="G26" s="3">
        <v>275.33</v>
      </c>
      <c r="H26" s="3">
        <f t="shared" si="8"/>
        <v>199.85999999999999</v>
      </c>
      <c r="I26" s="3">
        <f t="shared" si="7"/>
        <v>-2.1800000000000068</v>
      </c>
      <c r="J26" s="3"/>
      <c r="K26" s="3"/>
      <c r="L26" s="1"/>
      <c r="M26" s="1">
        <v>24</v>
      </c>
      <c r="N26" s="10">
        <v>120.12</v>
      </c>
      <c r="O26" s="1">
        <f t="shared" si="2"/>
        <v>-1.9699999999999989</v>
      </c>
      <c r="P26" s="1"/>
      <c r="Q26" s="1"/>
      <c r="R26" s="1">
        <v>24</v>
      </c>
      <c r="S26" s="1">
        <v>277.18</v>
      </c>
      <c r="T26" s="1">
        <f t="shared" si="3"/>
        <v>121.06</v>
      </c>
      <c r="U26" s="1">
        <f t="shared" si="6"/>
        <v>-2.1299999999999955</v>
      </c>
      <c r="V26" s="1"/>
      <c r="W26" s="1"/>
      <c r="X26" s="1"/>
    </row>
    <row r="27" spans="1:24">
      <c r="A27" s="3">
        <v>25</v>
      </c>
      <c r="B27" s="10">
        <v>193.07</v>
      </c>
      <c r="C27" s="3">
        <f t="shared" si="4"/>
        <v>-2.1100000000000136</v>
      </c>
      <c r="D27" s="3"/>
      <c r="E27" s="3"/>
      <c r="F27" s="3">
        <v>25</v>
      </c>
      <c r="G27" s="3">
        <v>277.54000000000002</v>
      </c>
      <c r="H27" s="3">
        <f t="shared" si="8"/>
        <v>197.64999999999995</v>
      </c>
      <c r="I27" s="3">
        <f t="shared" si="7"/>
        <v>-2.2100000000000364</v>
      </c>
      <c r="J27" s="3"/>
      <c r="K27" s="3"/>
      <c r="L27" s="1"/>
      <c r="M27" s="1">
        <v>25</v>
      </c>
      <c r="N27" s="10">
        <v>118.13</v>
      </c>
      <c r="O27" s="1">
        <f t="shared" si="2"/>
        <v>-1.9900000000000091</v>
      </c>
      <c r="P27" s="1"/>
      <c r="Q27" s="1"/>
      <c r="R27" s="1">
        <v>25</v>
      </c>
      <c r="S27" s="1">
        <v>279.33</v>
      </c>
      <c r="T27" s="1">
        <f t="shared" si="3"/>
        <v>118.91000000000003</v>
      </c>
      <c r="U27" s="1">
        <f t="shared" si="6"/>
        <v>-2.1499999999999773</v>
      </c>
      <c r="V27" s="1"/>
      <c r="W27" s="1"/>
      <c r="X27" s="1"/>
    </row>
    <row r="28" spans="1:24">
      <c r="A28" s="3">
        <v>26</v>
      </c>
      <c r="B28" s="10">
        <v>191.01</v>
      </c>
      <c r="C28" s="3">
        <f t="shared" si="4"/>
        <v>-2.0600000000000023</v>
      </c>
      <c r="D28" s="3"/>
      <c r="E28" s="3"/>
      <c r="F28" s="3">
        <v>26</v>
      </c>
      <c r="G28" s="3">
        <v>279.77999999999997</v>
      </c>
      <c r="H28" s="3">
        <f t="shared" si="8"/>
        <v>195.41</v>
      </c>
      <c r="I28" s="3">
        <f t="shared" si="7"/>
        <v>-2.2399999999999523</v>
      </c>
      <c r="J28" s="3"/>
      <c r="K28" s="3"/>
      <c r="L28" s="1"/>
      <c r="M28" s="1">
        <v>26</v>
      </c>
      <c r="N28" s="10">
        <v>115.8</v>
      </c>
      <c r="O28" s="1">
        <f t="shared" si="2"/>
        <v>-2.3299999999999983</v>
      </c>
      <c r="P28" s="1"/>
      <c r="Q28" s="1"/>
      <c r="R28" s="1">
        <v>26</v>
      </c>
      <c r="S28" s="1">
        <v>281.5</v>
      </c>
      <c r="T28" s="1">
        <f t="shared" si="3"/>
        <v>116.74000000000001</v>
      </c>
      <c r="U28" s="1">
        <f t="shared" si="6"/>
        <v>-2.1700000000000159</v>
      </c>
      <c r="V28" s="1"/>
      <c r="W28" s="1"/>
      <c r="X28" s="1"/>
    </row>
    <row r="29" spans="1:24">
      <c r="A29" s="3">
        <v>27</v>
      </c>
      <c r="B29" s="10">
        <v>188.71</v>
      </c>
      <c r="C29" s="3">
        <f t="shared" si="4"/>
        <v>-2.2999999999999829</v>
      </c>
      <c r="D29" s="3"/>
      <c r="E29" s="3"/>
      <c r="F29" s="3">
        <v>27</v>
      </c>
      <c r="G29" s="3">
        <v>282.05</v>
      </c>
      <c r="H29" s="3">
        <f t="shared" si="8"/>
        <v>193.13999999999996</v>
      </c>
      <c r="I29" s="3">
        <f t="shared" si="7"/>
        <v>-2.2700000000000387</v>
      </c>
      <c r="J29" s="3"/>
      <c r="K29" s="3"/>
      <c r="L29" s="1"/>
      <c r="M29" s="1">
        <v>27</v>
      </c>
      <c r="N29" s="10">
        <v>113.92</v>
      </c>
      <c r="O29" s="1">
        <f t="shared" si="2"/>
        <v>-1.8799999999999955</v>
      </c>
      <c r="P29" s="1"/>
      <c r="Q29" s="1"/>
      <c r="R29" s="1">
        <v>27</v>
      </c>
      <c r="S29" s="1">
        <v>283.7</v>
      </c>
      <c r="T29" s="1">
        <f t="shared" si="3"/>
        <v>114.54000000000002</v>
      </c>
      <c r="U29" s="1">
        <f t="shared" si="6"/>
        <v>-2.1999999999999886</v>
      </c>
      <c r="V29" s="1"/>
      <c r="W29" s="1"/>
      <c r="X29" s="1"/>
    </row>
    <row r="30" spans="1:24">
      <c r="A30" s="3">
        <v>28</v>
      </c>
      <c r="B30" s="10">
        <v>186.68</v>
      </c>
      <c r="C30" s="3">
        <f t="shared" si="4"/>
        <v>-2.0300000000000011</v>
      </c>
      <c r="D30" s="3"/>
      <c r="E30" s="3"/>
      <c r="F30" s="3">
        <v>28</v>
      </c>
      <c r="G30" s="3">
        <v>284.35000000000002</v>
      </c>
      <c r="H30" s="3">
        <f t="shared" si="8"/>
        <v>190.83999999999995</v>
      </c>
      <c r="I30" s="3">
        <f t="shared" si="7"/>
        <v>-2.3000000000000114</v>
      </c>
      <c r="J30" s="3"/>
      <c r="K30" s="3"/>
      <c r="L30" s="1"/>
      <c r="M30" s="1">
        <v>28</v>
      </c>
      <c r="N30" s="10">
        <v>112.11</v>
      </c>
      <c r="O30" s="1">
        <f t="shared" si="2"/>
        <v>-1.8100000000000023</v>
      </c>
      <c r="P30" s="1"/>
      <c r="Q30" s="1"/>
      <c r="R30" s="1">
        <v>28</v>
      </c>
      <c r="S30" s="1">
        <v>285.93</v>
      </c>
      <c r="T30" s="1">
        <f t="shared" si="3"/>
        <v>112.31</v>
      </c>
      <c r="U30" s="1">
        <f t="shared" si="6"/>
        <v>-2.2300000000000182</v>
      </c>
      <c r="V30" s="1"/>
      <c r="W30" s="1"/>
      <c r="X30" s="1"/>
    </row>
    <row r="31" spans="1:24">
      <c r="A31" s="3">
        <v>29</v>
      </c>
      <c r="B31" s="10">
        <v>184.63</v>
      </c>
      <c r="C31" s="3">
        <f t="shared" si="4"/>
        <v>-2.0500000000000114</v>
      </c>
      <c r="D31" s="3"/>
      <c r="E31" s="3"/>
      <c r="F31" s="3">
        <v>29</v>
      </c>
      <c r="G31" s="3">
        <v>286.7</v>
      </c>
      <c r="H31" s="3">
        <f t="shared" si="8"/>
        <v>188.48999999999998</v>
      </c>
      <c r="I31" s="3">
        <f t="shared" si="7"/>
        <v>-2.3499999999999659</v>
      </c>
      <c r="J31" s="3"/>
      <c r="K31" s="3"/>
      <c r="L31" s="1"/>
      <c r="M31" s="1">
        <v>29</v>
      </c>
      <c r="N31" s="10">
        <v>109.82</v>
      </c>
      <c r="O31" s="1">
        <f t="shared" si="2"/>
        <v>-2.2900000000000063</v>
      </c>
      <c r="P31" s="1"/>
      <c r="Q31" s="1"/>
      <c r="R31" s="1">
        <v>29</v>
      </c>
      <c r="S31" s="1">
        <v>288.19</v>
      </c>
      <c r="T31" s="1">
        <f t="shared" si="3"/>
        <v>110.05000000000001</v>
      </c>
      <c r="U31" s="1">
        <f t="shared" si="6"/>
        <v>-2.2599999999999909</v>
      </c>
      <c r="V31" s="1"/>
      <c r="W31" s="1"/>
      <c r="X31" s="1"/>
    </row>
    <row r="32" spans="1:24">
      <c r="A32" s="3">
        <v>30</v>
      </c>
      <c r="B32" s="10">
        <v>182.44</v>
      </c>
      <c r="C32" s="3">
        <f t="shared" si="4"/>
        <v>-2.1899999999999977</v>
      </c>
      <c r="D32" s="3"/>
      <c r="E32" s="3"/>
      <c r="F32" s="3">
        <v>30</v>
      </c>
      <c r="G32" s="3">
        <v>289.08</v>
      </c>
      <c r="H32" s="3">
        <f t="shared" si="8"/>
        <v>186.10999999999999</v>
      </c>
      <c r="I32" s="3">
        <f t="shared" si="7"/>
        <v>-2.3799999999999955</v>
      </c>
      <c r="J32" s="3"/>
      <c r="K32" s="3"/>
      <c r="L32" s="1"/>
      <c r="M32" s="1">
        <v>30</v>
      </c>
      <c r="N32" s="10">
        <v>107.69</v>
      </c>
      <c r="O32" s="1">
        <f t="shared" si="2"/>
        <v>-2.1299999999999955</v>
      </c>
      <c r="P32" s="1"/>
      <c r="Q32" s="1"/>
      <c r="R32" s="1">
        <v>30</v>
      </c>
      <c r="S32" s="1">
        <v>290.48</v>
      </c>
      <c r="T32" s="1">
        <f t="shared" si="3"/>
        <v>107.75999999999999</v>
      </c>
      <c r="U32" s="1">
        <f t="shared" si="6"/>
        <v>-2.2900000000000205</v>
      </c>
      <c r="V32" s="1"/>
      <c r="W32" s="1"/>
      <c r="X32" s="1"/>
    </row>
    <row r="33" spans="1:25">
      <c r="A33" s="3">
        <v>31</v>
      </c>
      <c r="B33" s="10">
        <v>180.31</v>
      </c>
      <c r="C33" s="3">
        <f t="shared" si="4"/>
        <v>-2.1299999999999955</v>
      </c>
      <c r="D33" s="3"/>
      <c r="E33" s="3"/>
      <c r="F33" s="3">
        <v>31</v>
      </c>
      <c r="G33" s="3">
        <v>291.51</v>
      </c>
      <c r="H33" s="3">
        <f t="shared" si="8"/>
        <v>183.67999999999998</v>
      </c>
      <c r="I33" s="3">
        <f t="shared" si="7"/>
        <v>-2.4300000000000068</v>
      </c>
      <c r="J33" s="3"/>
      <c r="K33" s="3"/>
      <c r="L33" s="1"/>
      <c r="M33" s="1">
        <v>31</v>
      </c>
      <c r="N33" s="10">
        <v>105.7</v>
      </c>
      <c r="O33" s="1">
        <f t="shared" si="2"/>
        <v>-1.9899999999999949</v>
      </c>
      <c r="P33" s="1"/>
      <c r="Q33" s="1"/>
      <c r="R33" s="1">
        <v>31</v>
      </c>
      <c r="S33" s="1">
        <v>292.79000000000002</v>
      </c>
      <c r="T33" s="1">
        <f t="shared" si="3"/>
        <v>105.44999999999999</v>
      </c>
      <c r="U33" s="1">
        <f t="shared" si="6"/>
        <v>-2.3100000000000023</v>
      </c>
      <c r="V33" s="1"/>
      <c r="W33" s="1"/>
      <c r="X33" s="1"/>
    </row>
    <row r="34" spans="1:25">
      <c r="A34" s="3">
        <v>32</v>
      </c>
      <c r="B34" s="10">
        <v>177.58</v>
      </c>
      <c r="C34" s="3">
        <f t="shared" si="4"/>
        <v>-2.7299999999999898</v>
      </c>
      <c r="D34" s="3"/>
      <c r="E34" s="3"/>
      <c r="F34" s="3">
        <v>32</v>
      </c>
      <c r="G34" s="3">
        <v>293.98</v>
      </c>
      <c r="H34" s="3">
        <f t="shared" si="8"/>
        <v>181.20999999999995</v>
      </c>
      <c r="I34" s="3">
        <f t="shared" si="7"/>
        <v>-2.4700000000000273</v>
      </c>
      <c r="J34" s="3"/>
      <c r="K34" s="3"/>
      <c r="L34" s="1"/>
      <c r="M34" s="1">
        <v>32</v>
      </c>
      <c r="N34" s="10">
        <v>103.5</v>
      </c>
      <c r="O34" s="1">
        <f t="shared" si="2"/>
        <v>-2.2000000000000028</v>
      </c>
      <c r="P34" s="1"/>
      <c r="Q34" s="1"/>
      <c r="R34" s="1">
        <v>32</v>
      </c>
      <c r="S34" s="1">
        <v>295.16000000000003</v>
      </c>
      <c r="T34" s="1">
        <f t="shared" si="3"/>
        <v>103.07999999999998</v>
      </c>
      <c r="U34" s="1">
        <f t="shared" si="6"/>
        <v>-2.3700000000000045</v>
      </c>
      <c r="V34" s="1"/>
      <c r="W34" s="1"/>
      <c r="X34" s="1"/>
    </row>
    <row r="35" spans="1:25">
      <c r="A35" s="3">
        <v>33</v>
      </c>
      <c r="B35" s="10">
        <v>175.39</v>
      </c>
      <c r="C35" s="3">
        <f t="shared" si="4"/>
        <v>-2.1900000000000261</v>
      </c>
      <c r="D35" s="3"/>
      <c r="E35" s="3"/>
      <c r="F35" s="3">
        <v>33</v>
      </c>
      <c r="G35" s="3">
        <v>296.5</v>
      </c>
      <c r="H35" s="3">
        <f t="shared" si="8"/>
        <v>178.68999999999997</v>
      </c>
      <c r="I35" s="3">
        <f t="shared" si="7"/>
        <v>-2.5199999999999818</v>
      </c>
      <c r="J35" s="3"/>
      <c r="K35" s="3"/>
      <c r="L35" s="1"/>
      <c r="M35" s="1">
        <v>33</v>
      </c>
      <c r="N35" s="10">
        <v>101.02</v>
      </c>
      <c r="O35" s="1">
        <f t="shared" si="2"/>
        <v>-2.480000000000004</v>
      </c>
      <c r="P35" s="1"/>
      <c r="Q35" s="1"/>
      <c r="R35" s="1">
        <v>33</v>
      </c>
      <c r="S35" s="1">
        <v>297.56</v>
      </c>
      <c r="T35" s="1">
        <f t="shared" si="3"/>
        <v>100.68</v>
      </c>
      <c r="U35" s="1">
        <f t="shared" si="6"/>
        <v>-2.3999999999999773</v>
      </c>
      <c r="V35" s="1"/>
      <c r="W35" s="1"/>
      <c r="X35" s="1"/>
    </row>
    <row r="36" spans="1:25">
      <c r="A36" s="3">
        <v>34</v>
      </c>
      <c r="B36" s="10">
        <v>165.83</v>
      </c>
      <c r="C36" s="3">
        <f t="shared" si="4"/>
        <v>-9.5599999999999739</v>
      </c>
      <c r="D36" s="3"/>
      <c r="E36" s="3"/>
      <c r="F36" s="3">
        <v>34</v>
      </c>
      <c r="G36" s="3">
        <v>299.08</v>
      </c>
      <c r="H36" s="3">
        <f t="shared" si="8"/>
        <v>176.10999999999999</v>
      </c>
      <c r="I36" s="3">
        <f t="shared" si="7"/>
        <v>-2.5799999999999841</v>
      </c>
      <c r="J36" s="3" t="s">
        <v>10</v>
      </c>
      <c r="K36" s="3">
        <v>4.5999999999999996</v>
      </c>
      <c r="L36" s="1"/>
      <c r="M36" s="1">
        <v>34</v>
      </c>
      <c r="N36" s="10">
        <v>98.75</v>
      </c>
      <c r="O36" s="1">
        <f t="shared" si="2"/>
        <v>-2.269999999999996</v>
      </c>
      <c r="P36" s="1"/>
      <c r="Q36" s="1"/>
      <c r="R36" s="1">
        <v>34</v>
      </c>
      <c r="S36" s="1">
        <v>300</v>
      </c>
      <c r="T36" s="1">
        <f t="shared" si="3"/>
        <v>98.240000000000009</v>
      </c>
      <c r="U36" s="1">
        <f t="shared" si="6"/>
        <v>-2.4399999999999977</v>
      </c>
      <c r="V36" s="1" t="s">
        <v>10</v>
      </c>
      <c r="W36" s="1">
        <f>9.6+0.7</f>
        <v>10.299999999999999</v>
      </c>
      <c r="X36" s="1"/>
    </row>
    <row r="37" spans="1:25">
      <c r="A37" s="3" t="s">
        <v>7</v>
      </c>
      <c r="B37" s="10">
        <v>171.01</v>
      </c>
      <c r="C37" s="3">
        <f t="shared" si="4"/>
        <v>5.1799999999999784</v>
      </c>
      <c r="D37" s="3"/>
      <c r="E37" s="3"/>
      <c r="F37" s="3" t="s">
        <v>7</v>
      </c>
      <c r="G37" s="3">
        <f>G36+K36</f>
        <v>303.68</v>
      </c>
      <c r="H37" s="3">
        <f t="shared" si="8"/>
        <v>171.50999999999996</v>
      </c>
      <c r="I37" s="3">
        <f t="shared" si="7"/>
        <v>-4.6000000000000227</v>
      </c>
      <c r="J37" s="3"/>
      <c r="K37" s="3"/>
      <c r="L37" s="1"/>
      <c r="M37" s="1" t="s">
        <v>7</v>
      </c>
      <c r="N37" s="10">
        <v>88.99</v>
      </c>
      <c r="O37" s="1">
        <f t="shared" si="2"/>
        <v>-9.7600000000000051</v>
      </c>
      <c r="P37" s="1"/>
      <c r="Q37" s="1"/>
      <c r="R37" s="1" t="s">
        <v>7</v>
      </c>
      <c r="S37" s="1">
        <f>S36+W36</f>
        <v>310.3</v>
      </c>
      <c r="T37" s="1">
        <f>T36-W36</f>
        <v>87.940000000000012</v>
      </c>
      <c r="U37" s="1">
        <f t="shared" si="6"/>
        <v>-10.300000000000011</v>
      </c>
      <c r="V37" s="1"/>
      <c r="W37" s="1"/>
      <c r="X37" s="1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7"/>
    </row>
    <row r="39" spans="1:25">
      <c r="A39" s="4" t="s">
        <v>5</v>
      </c>
      <c r="B39" s="3"/>
      <c r="C39" s="3">
        <f>ABS(SUM(C4:C21))</f>
        <v>35.049999999999955</v>
      </c>
      <c r="D39" s="3"/>
      <c r="E39" s="3"/>
      <c r="F39" s="4" t="s">
        <v>5</v>
      </c>
      <c r="G39" s="3"/>
      <c r="H39" s="3"/>
      <c r="I39" s="3">
        <f>ABS(SUM(I4:I20))</f>
        <v>31.599999999999994</v>
      </c>
      <c r="J39" s="3"/>
      <c r="K39" s="3"/>
      <c r="L39" s="1"/>
      <c r="M39" s="6" t="s">
        <v>5</v>
      </c>
      <c r="N39" s="1"/>
      <c r="O39" s="1">
        <f>ABS(SUM(O3:O20))</f>
        <v>34.19</v>
      </c>
      <c r="P39" s="1"/>
      <c r="Q39" s="1"/>
      <c r="R39" s="6" t="s">
        <v>5</v>
      </c>
      <c r="S39" s="1"/>
      <c r="T39" s="1"/>
      <c r="U39" s="1">
        <f>ABS(SUM(U3:U20))</f>
        <v>33.56</v>
      </c>
      <c r="V39" s="1"/>
      <c r="W39" s="1"/>
      <c r="X39" s="1"/>
      <c r="Y39" s="7"/>
    </row>
    <row r="40" spans="1:25">
      <c r="A40" s="4" t="s">
        <v>6</v>
      </c>
      <c r="B40" s="3"/>
      <c r="C40" s="3">
        <f>ABS(SUM(C22:C36))</f>
        <v>42.879999999999995</v>
      </c>
      <c r="D40" s="3"/>
      <c r="E40" s="3"/>
      <c r="F40" s="4" t="s">
        <v>6</v>
      </c>
      <c r="G40" s="3"/>
      <c r="H40" s="3"/>
      <c r="I40" s="3">
        <f>ABS(SUM(I22:I36))</f>
        <v>33.659999999999968</v>
      </c>
      <c r="J40" s="3"/>
      <c r="K40" s="3"/>
      <c r="L40" s="1"/>
      <c r="M40" s="6" t="s">
        <v>6</v>
      </c>
      <c r="N40" s="1"/>
      <c r="O40" s="1">
        <f>ABS(SUM(O21:O36))</f>
        <v>34.400000000000006</v>
      </c>
      <c r="P40" s="1"/>
      <c r="Q40" s="1"/>
      <c r="R40" s="6" t="s">
        <v>6</v>
      </c>
      <c r="S40" s="1"/>
      <c r="T40" s="1"/>
      <c r="U40" s="1">
        <f>ABS(SUM(U21:U36))</f>
        <v>34.579999999999984</v>
      </c>
      <c r="V40" s="1"/>
      <c r="W40" s="1"/>
      <c r="X40" s="1"/>
      <c r="Y40" s="7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7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"/>
  <sheetViews>
    <sheetView topLeftCell="A25" workbookViewId="0">
      <selection activeCell="A56" sqref="A56:A62"/>
    </sheetView>
  </sheetViews>
  <sheetFormatPr baseColWidth="10" defaultColWidth="11" defaultRowHeight="15" x14ac:dyDescent="0"/>
  <cols>
    <col min="1" max="1" width="12.33203125" bestFit="1" customWidth="1"/>
  </cols>
  <sheetData>
    <row r="1" spans="1:1">
      <c r="A1" t="s">
        <v>13</v>
      </c>
    </row>
    <row r="2" spans="1:1">
      <c r="A2" t="s">
        <v>14</v>
      </c>
    </row>
    <row r="3" spans="1:1">
      <c r="A3">
        <v>182.49</v>
      </c>
    </row>
    <row r="4" spans="1:1">
      <c r="A4">
        <v>184.08</v>
      </c>
    </row>
    <row r="5" spans="1:1">
      <c r="A5">
        <v>199.57</v>
      </c>
    </row>
    <row r="6" spans="1:1">
      <c r="A6">
        <v>201.22</v>
      </c>
    </row>
    <row r="7" spans="1:1">
      <c r="A7">
        <v>202.86</v>
      </c>
    </row>
    <row r="8" spans="1:1">
      <c r="A8">
        <v>219.91</v>
      </c>
    </row>
    <row r="9" spans="1:1">
      <c r="A9">
        <v>222.13</v>
      </c>
    </row>
    <row r="10" spans="1:1">
      <c r="A10">
        <v>224.38</v>
      </c>
    </row>
    <row r="11" spans="1:1">
      <c r="A11">
        <v>226.65</v>
      </c>
    </row>
    <row r="12" spans="1:1">
      <c r="A12">
        <v>228.96</v>
      </c>
    </row>
    <row r="13" spans="1:1">
      <c r="A13">
        <v>231.3</v>
      </c>
    </row>
    <row r="14" spans="1:1">
      <c r="A14">
        <v>233.69</v>
      </c>
    </row>
    <row r="15" spans="1:1">
      <c r="A15">
        <v>236.11</v>
      </c>
    </row>
    <row r="16" spans="1:1">
      <c r="A16">
        <v>278.52999999999997</v>
      </c>
    </row>
    <row r="17" spans="1:1">
      <c r="A17">
        <v>280.98</v>
      </c>
    </row>
    <row r="18" spans="1:1">
      <c r="A18">
        <v>283.49</v>
      </c>
    </row>
    <row r="19" spans="1:1">
      <c r="A19">
        <v>286.04000000000002</v>
      </c>
    </row>
    <row r="20" spans="1:1">
      <c r="A20">
        <v>288.66000000000003</v>
      </c>
    </row>
    <row r="21" spans="1:1">
      <c r="A21">
        <v>291.36</v>
      </c>
    </row>
    <row r="22" spans="1:1">
      <c r="A22">
        <v>294.13</v>
      </c>
    </row>
    <row r="23" spans="1:1">
      <c r="A23">
        <v>297.01</v>
      </c>
    </row>
    <row r="24" spans="1:1">
      <c r="A24">
        <v>300</v>
      </c>
    </row>
    <row r="26" spans="1:1">
      <c r="A26" t="s">
        <v>15</v>
      </c>
    </row>
    <row r="27" spans="1:1">
      <c r="A27">
        <v>181.1</v>
      </c>
    </row>
    <row r="28" spans="1:1">
      <c r="A28">
        <v>198.23</v>
      </c>
    </row>
    <row r="29" spans="1:1">
      <c r="A29">
        <v>218.59</v>
      </c>
    </row>
    <row r="30" spans="1:1">
      <c r="A30">
        <v>277.20999999999998</v>
      </c>
    </row>
    <row r="32" spans="1:1">
      <c r="A32" t="s">
        <v>16</v>
      </c>
    </row>
    <row r="33" spans="1:1">
      <c r="A33">
        <v>182.49</v>
      </c>
    </row>
    <row r="34" spans="1:1">
      <c r="A34">
        <v>191.25</v>
      </c>
    </row>
    <row r="35" spans="1:1">
      <c r="A35">
        <v>199.57</v>
      </c>
    </row>
    <row r="36" spans="1:1">
      <c r="A36">
        <v>201.19</v>
      </c>
    </row>
    <row r="37" spans="1:1">
      <c r="A37">
        <v>211.23</v>
      </c>
    </row>
    <row r="38" spans="1:1">
      <c r="A38">
        <v>219.91</v>
      </c>
    </row>
    <row r="39" spans="1:1">
      <c r="A39">
        <v>222.13</v>
      </c>
    </row>
    <row r="40" spans="1:1">
      <c r="A40">
        <v>224.38</v>
      </c>
    </row>
    <row r="41" spans="1:1">
      <c r="A41">
        <v>226.65</v>
      </c>
    </row>
    <row r="42" spans="1:1">
      <c r="A42">
        <v>228.96</v>
      </c>
    </row>
    <row r="43" spans="1:1">
      <c r="A43">
        <v>231.3</v>
      </c>
    </row>
    <row r="44" spans="1:1">
      <c r="A44">
        <v>233.69</v>
      </c>
    </row>
    <row r="45" spans="1:1">
      <c r="A45">
        <v>255.57</v>
      </c>
    </row>
    <row r="46" spans="1:1">
      <c r="A46">
        <v>278.52999999999997</v>
      </c>
    </row>
    <row r="47" spans="1:1">
      <c r="A47">
        <v>281.23</v>
      </c>
    </row>
    <row r="48" spans="1:1">
      <c r="A48">
        <v>283.99</v>
      </c>
    </row>
    <row r="49" spans="1:1">
      <c r="A49">
        <v>286.82</v>
      </c>
    </row>
    <row r="50" spans="1:1">
      <c r="A50">
        <v>289.70999999999998</v>
      </c>
    </row>
    <row r="51" spans="1:1">
      <c r="A51">
        <v>292.7</v>
      </c>
    </row>
    <row r="52" spans="1:1">
      <c r="A52">
        <v>295.77999999999997</v>
      </c>
    </row>
    <row r="53" spans="1:1">
      <c r="A53">
        <v>298.99</v>
      </c>
    </row>
    <row r="55" spans="1:1">
      <c r="A55" t="s">
        <v>15</v>
      </c>
    </row>
    <row r="56" spans="1:1">
      <c r="A56">
        <v>181.1</v>
      </c>
    </row>
    <row r="57" spans="1:1">
      <c r="A57">
        <v>189.89</v>
      </c>
    </row>
    <row r="58" spans="1:1">
      <c r="A58">
        <v>198.23</v>
      </c>
    </row>
    <row r="59" spans="1:1">
      <c r="A59">
        <v>209.9</v>
      </c>
    </row>
    <row r="60" spans="1:1">
      <c r="A60">
        <v>218.59</v>
      </c>
    </row>
    <row r="61" spans="1:1">
      <c r="A61">
        <v>254.25</v>
      </c>
    </row>
    <row r="62" spans="1:1">
      <c r="A62">
        <v>277.20999999999998</v>
      </c>
    </row>
    <row r="65" spans="1:1">
      <c r="A65" t="s">
        <v>17</v>
      </c>
    </row>
    <row r="66" spans="1:1">
      <c r="A66" t="s">
        <v>18</v>
      </c>
    </row>
    <row r="67" spans="1:1">
      <c r="A67">
        <v>186.46</v>
      </c>
    </row>
    <row r="68" spans="1:1">
      <c r="A68">
        <v>188.31</v>
      </c>
    </row>
    <row r="69" spans="1:1">
      <c r="A69">
        <v>190.15</v>
      </c>
    </row>
    <row r="70" spans="1:1">
      <c r="A70">
        <v>192.01</v>
      </c>
    </row>
    <row r="71" spans="1:1">
      <c r="A71">
        <v>193.97</v>
      </c>
    </row>
    <row r="72" spans="1:1">
      <c r="A72">
        <v>195.74</v>
      </c>
    </row>
    <row r="73" spans="1:1">
      <c r="A73">
        <v>197.61</v>
      </c>
    </row>
    <row r="74" spans="1:1">
      <c r="A74">
        <v>199.49</v>
      </c>
    </row>
    <row r="75" spans="1:1">
      <c r="A75">
        <v>201.37</v>
      </c>
    </row>
    <row r="76" spans="1:1">
      <c r="A76">
        <v>203.27</v>
      </c>
    </row>
    <row r="77" spans="1:1">
      <c r="A77">
        <v>205.17</v>
      </c>
    </row>
    <row r="78" spans="1:1">
      <c r="A78">
        <v>207.08</v>
      </c>
    </row>
    <row r="79" spans="1:1">
      <c r="A79">
        <v>208.99</v>
      </c>
    </row>
    <row r="80" spans="1:1">
      <c r="A80">
        <v>210.92</v>
      </c>
    </row>
    <row r="81" spans="1:1">
      <c r="A81">
        <v>212.85</v>
      </c>
    </row>
    <row r="82" spans="1:1">
      <c r="A82">
        <v>214.79</v>
      </c>
    </row>
    <row r="83" spans="1:1">
      <c r="A83">
        <v>216.75</v>
      </c>
    </row>
    <row r="84" spans="1:1">
      <c r="A84">
        <v>218.71</v>
      </c>
    </row>
    <row r="85" spans="1:1">
      <c r="A85">
        <v>266.74</v>
      </c>
    </row>
    <row r="86" spans="1:1">
      <c r="A86">
        <v>268.79000000000002</v>
      </c>
    </row>
    <row r="87" spans="1:1">
      <c r="A87">
        <v>270.86</v>
      </c>
    </row>
    <row r="88" spans="1:1">
      <c r="A88">
        <v>272.94</v>
      </c>
    </row>
    <row r="89" spans="1:1">
      <c r="A89">
        <v>275.05</v>
      </c>
    </row>
    <row r="90" spans="1:1">
      <c r="A90">
        <v>277.18</v>
      </c>
    </row>
    <row r="91" spans="1:1">
      <c r="A91">
        <v>279.33</v>
      </c>
    </row>
    <row r="92" spans="1:1">
      <c r="A92">
        <v>281.5</v>
      </c>
    </row>
    <row r="93" spans="1:1">
      <c r="A93">
        <v>283.7</v>
      </c>
    </row>
    <row r="94" spans="1:1">
      <c r="A94">
        <v>285.93</v>
      </c>
    </row>
    <row r="95" spans="1:1">
      <c r="A95">
        <v>288.19</v>
      </c>
    </row>
    <row r="96" spans="1:1">
      <c r="A96">
        <v>290.48</v>
      </c>
    </row>
    <row r="97" spans="1:1">
      <c r="A97">
        <v>292.79000000000002</v>
      </c>
    </row>
    <row r="98" spans="1:1">
      <c r="A98">
        <v>295.16000000000003</v>
      </c>
    </row>
    <row r="99" spans="1:1">
      <c r="A99">
        <v>297.56</v>
      </c>
    </row>
    <row r="100" spans="1:1">
      <c r="A100">
        <v>300</v>
      </c>
    </row>
    <row r="102" spans="1:1">
      <c r="A102" t="s">
        <v>15</v>
      </c>
    </row>
    <row r="103" spans="1:1">
      <c r="A103">
        <v>185.15</v>
      </c>
    </row>
    <row r="104" spans="1:1">
      <c r="A104">
        <v>265.42</v>
      </c>
    </row>
    <row r="106" spans="1:1">
      <c r="A106" t="s">
        <v>16</v>
      </c>
    </row>
    <row r="107" spans="1:1">
      <c r="A107">
        <v>172.61</v>
      </c>
    </row>
    <row r="108" spans="1:1">
      <c r="A108">
        <v>185.15</v>
      </c>
    </row>
    <row r="109" spans="1:1">
      <c r="A109">
        <v>188.31</v>
      </c>
    </row>
    <row r="110" spans="1:1">
      <c r="A110">
        <v>190.16</v>
      </c>
    </row>
    <row r="111" spans="1:1">
      <c r="A111">
        <v>192.01</v>
      </c>
    </row>
    <row r="112" spans="1:1">
      <c r="A112">
        <v>193.87</v>
      </c>
    </row>
    <row r="113" spans="1:1">
      <c r="A113">
        <v>195.74</v>
      </c>
    </row>
    <row r="114" spans="1:1">
      <c r="A114">
        <v>197.61</v>
      </c>
    </row>
    <row r="115" spans="1:1">
      <c r="A115">
        <v>199.49</v>
      </c>
    </row>
    <row r="116" spans="1:1">
      <c r="A116">
        <v>201.37</v>
      </c>
    </row>
    <row r="117" spans="1:1">
      <c r="A117">
        <v>203.27</v>
      </c>
    </row>
    <row r="118" spans="1:1">
      <c r="A118">
        <v>205.17</v>
      </c>
    </row>
    <row r="119" spans="1:1">
      <c r="A119">
        <v>207.08</v>
      </c>
    </row>
    <row r="120" spans="1:1">
      <c r="A120">
        <v>208.99</v>
      </c>
    </row>
    <row r="121" spans="1:1">
      <c r="A121">
        <v>210.92</v>
      </c>
    </row>
    <row r="122" spans="1:1">
      <c r="A122">
        <v>212.85</v>
      </c>
    </row>
    <row r="123" spans="1:1">
      <c r="A123">
        <v>214.79</v>
      </c>
    </row>
    <row r="124" spans="1:1">
      <c r="A124">
        <v>216.75</v>
      </c>
    </row>
    <row r="125" spans="1:1">
      <c r="A125">
        <v>241.47</v>
      </c>
    </row>
    <row r="126" spans="1:1">
      <c r="A126">
        <v>266.74</v>
      </c>
    </row>
    <row r="127" spans="1:1">
      <c r="A127">
        <v>268.85000000000002</v>
      </c>
    </row>
    <row r="128" spans="1:1">
      <c r="A128">
        <v>270.99</v>
      </c>
    </row>
    <row r="129" spans="1:1">
      <c r="A129">
        <v>27.15</v>
      </c>
    </row>
    <row r="130" spans="1:1">
      <c r="A130">
        <v>275.33</v>
      </c>
    </row>
    <row r="131" spans="1:1">
      <c r="A131">
        <v>277.54000000000002</v>
      </c>
    </row>
    <row r="132" spans="1:1">
      <c r="A132">
        <v>279.77999999999997</v>
      </c>
    </row>
    <row r="133" spans="1:1">
      <c r="A133">
        <v>282.05</v>
      </c>
    </row>
    <row r="134" spans="1:1">
      <c r="A134">
        <v>284.35000000000002</v>
      </c>
    </row>
    <row r="135" spans="1:1">
      <c r="A135">
        <v>286.7</v>
      </c>
    </row>
    <row r="136" spans="1:1">
      <c r="A136">
        <v>289.08</v>
      </c>
    </row>
    <row r="137" spans="1:1">
      <c r="A137">
        <v>291.51</v>
      </c>
    </row>
    <row r="138" spans="1:1">
      <c r="A138">
        <v>293.98</v>
      </c>
    </row>
    <row r="139" spans="1:1">
      <c r="A139">
        <v>296.5</v>
      </c>
    </row>
    <row r="140" spans="1:1">
      <c r="A140">
        <v>299.08</v>
      </c>
    </row>
    <row r="142" spans="1:1">
      <c r="A142" t="s">
        <v>15</v>
      </c>
    </row>
    <row r="143" spans="1:1">
      <c r="A143">
        <v>171.29</v>
      </c>
    </row>
    <row r="144" spans="1:1">
      <c r="A144">
        <v>185.15</v>
      </c>
    </row>
    <row r="145" spans="1:1">
      <c r="A145">
        <v>241.47</v>
      </c>
    </row>
    <row r="146" spans="1:1">
      <c r="A146">
        <v>265.42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inner layer</vt:lpstr>
      <vt:lpstr>outer layer</vt:lpstr>
      <vt:lpstr>Sheet2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Auchmann</dc:creator>
  <cp:lastModifiedBy>David Smekens</cp:lastModifiedBy>
  <dcterms:created xsi:type="dcterms:W3CDTF">2012-08-07T10:14:51Z</dcterms:created>
  <dcterms:modified xsi:type="dcterms:W3CDTF">2013-11-18T13:50:09Z</dcterms:modified>
</cp:coreProperties>
</file>