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Workspaces\s\shortmod\Develop\labo 927\HFM\MQXF\MQXFS\Magnets_Construction\MQXFS_Coils\HCMQXFS157-CR000201\05_Winding_and_Curing\DATA\"/>
    </mc:Choice>
  </mc:AlternateContent>
  <bookViews>
    <workbookView xWindow="-15" yWindow="-15" windowWidth="10920" windowHeight="10110" tabRatio="840" firstSheet="1" activeTab="2"/>
  </bookViews>
  <sheets>
    <sheet name="CABLE" sheetId="3" r:id="rId1"/>
    <sheet name="IL" sheetId="17" r:id="rId2"/>
    <sheet name="OL" sheetId="22" r:id="rId3"/>
    <sheet name="Plots_IL" sheetId="18" r:id="rId4"/>
    <sheet name="Plots_OL" sheetId="21" r:id="rId5"/>
    <sheet name="roxiedataIL_V5" sheetId="15" r:id="rId6"/>
    <sheet name="roxiedataOL_V5" sheetId="20" r:id="rId7"/>
    <sheet name="Comments" sheetId="4" r:id="rId8"/>
  </sheets>
  <calcPr calcId="152511"/>
</workbook>
</file>

<file path=xl/calcChain.xml><?xml version="1.0" encoding="utf-8"?>
<calcChain xmlns="http://schemas.openxmlformats.org/spreadsheetml/2006/main">
  <c r="C15" i="22" l="1"/>
  <c r="F15" i="22"/>
  <c r="R14" i="17"/>
  <c r="C14" i="17"/>
  <c r="R14" i="22"/>
  <c r="C14"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15" i="22"/>
  <c r="C21" i="22"/>
  <c r="C22" i="22"/>
  <c r="C23" i="22"/>
  <c r="C24" i="22"/>
  <c r="C25" i="22"/>
  <c r="C26" i="22"/>
  <c r="C27" i="22"/>
  <c r="C28" i="22"/>
  <c r="C29" i="22"/>
  <c r="C30" i="22"/>
  <c r="C31" i="22"/>
  <c r="C32" i="22"/>
  <c r="C33" i="22"/>
  <c r="C34" i="22"/>
  <c r="C35" i="22"/>
  <c r="C36" i="22"/>
  <c r="C37" i="22"/>
  <c r="C38" i="22"/>
  <c r="C39" i="22"/>
  <c r="C40" i="22"/>
  <c r="C41" i="22"/>
  <c r="C42" i="22"/>
  <c r="C43" i="22"/>
  <c r="C44" i="22"/>
  <c r="C16" i="22"/>
  <c r="C17" i="22"/>
  <c r="C18" i="22"/>
  <c r="C19" i="22"/>
  <c r="C20" i="22"/>
  <c r="C15" i="17"/>
  <c r="C16" i="17"/>
  <c r="F16" i="22"/>
  <c r="F17" i="22"/>
  <c r="F18" i="22"/>
  <c r="F19" i="22"/>
  <c r="F20" i="22"/>
  <c r="F21" i="22"/>
  <c r="F22" i="22"/>
  <c r="F23" i="22"/>
  <c r="F24" i="22"/>
  <c r="F25" i="22"/>
  <c r="F26" i="22"/>
  <c r="F27" i="22"/>
  <c r="F28" i="22"/>
  <c r="F29" i="22"/>
  <c r="F30" i="22"/>
  <c r="F31" i="22"/>
  <c r="F32" i="22"/>
  <c r="F33" i="22"/>
  <c r="F34" i="22"/>
  <c r="F35" i="22"/>
  <c r="F36" i="22"/>
  <c r="F37" i="22"/>
  <c r="F38" i="22"/>
  <c r="F39" i="22"/>
  <c r="F40" i="22"/>
  <c r="F41" i="22"/>
  <c r="F42" i="22"/>
  <c r="F43" i="22"/>
  <c r="F44" i="22"/>
  <c r="U17" i="22"/>
  <c r="U18" i="22"/>
  <c r="U19" i="22"/>
  <c r="U21" i="22"/>
  <c r="U22" i="22"/>
  <c r="U23" i="22"/>
  <c r="U24" i="22"/>
  <c r="U25" i="22"/>
  <c r="U26" i="22"/>
  <c r="U27" i="22"/>
  <c r="U28" i="22"/>
  <c r="U29" i="22"/>
  <c r="U30" i="22"/>
  <c r="U31" i="22"/>
  <c r="U32" i="22"/>
  <c r="U33" i="22"/>
  <c r="U34" i="22"/>
  <c r="U35" i="22"/>
  <c r="U36" i="22"/>
  <c r="U37" i="22"/>
  <c r="U38" i="22"/>
  <c r="U39" i="22"/>
  <c r="U40" i="22"/>
  <c r="U41" i="22"/>
  <c r="U42" i="22"/>
  <c r="U43" i="22"/>
  <c r="U44" i="22"/>
  <c r="U45" i="22"/>
  <c r="U16" i="22"/>
  <c r="U15" i="22"/>
  <c r="O37" i="20"/>
  <c r="O36" i="20"/>
  <c r="O35" i="20"/>
  <c r="K35" i="20"/>
  <c r="K34" i="20" s="1"/>
  <c r="K33" i="20" s="1"/>
  <c r="K32" i="20" s="1"/>
  <c r="K31" i="20" s="1"/>
  <c r="K30" i="20" s="1"/>
  <c r="K29" i="20" s="1"/>
  <c r="K28" i="20" s="1"/>
  <c r="O34" i="20"/>
  <c r="O33" i="20"/>
  <c r="O32" i="20"/>
  <c r="O31" i="20"/>
  <c r="O30" i="20"/>
  <c r="O29" i="20"/>
  <c r="O28" i="20"/>
  <c r="O27" i="20"/>
  <c r="O26" i="20"/>
  <c r="O25" i="20"/>
  <c r="O24" i="20"/>
  <c r="O23" i="20"/>
  <c r="O22" i="20"/>
  <c r="O21" i="20"/>
  <c r="O20" i="20"/>
  <c r="O19" i="20"/>
  <c r="O18" i="20"/>
  <c r="O17" i="20"/>
  <c r="O16" i="20"/>
  <c r="O15" i="20"/>
  <c r="O14" i="20"/>
  <c r="O13" i="20"/>
  <c r="O12" i="20"/>
  <c r="O11" i="20"/>
  <c r="O10" i="20"/>
  <c r="O9" i="20"/>
  <c r="O8" i="20"/>
  <c r="O7" i="20"/>
  <c r="G36" i="20"/>
  <c r="G35" i="20"/>
  <c r="G34" i="20"/>
  <c r="C34" i="20"/>
  <c r="C33" i="20" s="1"/>
  <c r="C32" i="20" s="1"/>
  <c r="C31" i="20" s="1"/>
  <c r="C30" i="20" s="1"/>
  <c r="C29" i="20" s="1"/>
  <c r="C28" i="20" s="1"/>
  <c r="C27" i="20" s="1"/>
  <c r="G33" i="20"/>
  <c r="G32" i="20"/>
  <c r="G31" i="20"/>
  <c r="G30" i="20"/>
  <c r="G29" i="20"/>
  <c r="G28" i="20"/>
  <c r="G27" i="20"/>
  <c r="G26" i="20"/>
  <c r="G25" i="20"/>
  <c r="G24" i="20"/>
  <c r="G23" i="20"/>
  <c r="G22" i="20"/>
  <c r="G21" i="20"/>
  <c r="G20" i="20"/>
  <c r="G19" i="20"/>
  <c r="G18" i="20"/>
  <c r="G17" i="20"/>
  <c r="G16" i="20"/>
  <c r="G15" i="20"/>
  <c r="G14" i="20"/>
  <c r="G13" i="20"/>
  <c r="G12" i="20"/>
  <c r="G11" i="20"/>
  <c r="G10" i="20"/>
  <c r="G9" i="20"/>
  <c r="G8" i="20"/>
  <c r="G7" i="20"/>
  <c r="O7" i="15"/>
  <c r="O8" i="15"/>
  <c r="O9" i="15"/>
  <c r="O10" i="15"/>
  <c r="O11" i="15"/>
  <c r="O12" i="15"/>
  <c r="O13" i="15"/>
  <c r="O14" i="15"/>
  <c r="O15" i="15"/>
  <c r="O16" i="15"/>
  <c r="O17" i="15"/>
  <c r="O18" i="15"/>
  <c r="O19" i="15"/>
  <c r="O20" i="15"/>
  <c r="O21" i="15"/>
  <c r="O22" i="15"/>
  <c r="O23" i="15"/>
  <c r="O24" i="15"/>
  <c r="O25" i="15"/>
  <c r="O26" i="15"/>
  <c r="O27" i="15"/>
  <c r="O28" i="15"/>
  <c r="O29" i="15"/>
  <c r="O30" i="15"/>
  <c r="G30" i="15"/>
  <c r="G29" i="15"/>
  <c r="G28" i="15"/>
  <c r="G27" i="15"/>
  <c r="G26" i="15"/>
  <c r="G25" i="15"/>
  <c r="G24" i="15"/>
  <c r="G23" i="15"/>
  <c r="G22" i="15"/>
  <c r="G21" i="15"/>
  <c r="G20" i="15"/>
  <c r="G19" i="15"/>
  <c r="G18" i="15"/>
  <c r="G17" i="15"/>
  <c r="G16" i="15"/>
  <c r="G15" i="15"/>
  <c r="G14" i="15"/>
  <c r="G13" i="15"/>
  <c r="G12" i="15"/>
  <c r="G11" i="15"/>
  <c r="G10" i="15"/>
  <c r="G9" i="15"/>
  <c r="G8" i="15"/>
  <c r="G7" i="15"/>
  <c r="J15" i="17" l="1"/>
  <c r="Y15" i="22"/>
  <c r="U15" i="17" l="1"/>
  <c r="AB15" i="17" s="1"/>
  <c r="U16" i="17"/>
  <c r="AB16" i="17" s="1"/>
  <c r="U17" i="17"/>
  <c r="AB17" i="17" s="1"/>
  <c r="U18" i="17"/>
  <c r="AB18" i="17" s="1"/>
  <c r="U19" i="17"/>
  <c r="AB19" i="17" s="1"/>
  <c r="U20" i="17"/>
  <c r="AB20" i="17" s="1"/>
  <c r="U21" i="17"/>
  <c r="AB21" i="17" s="1"/>
  <c r="U22" i="17"/>
  <c r="AB22" i="17" s="1"/>
  <c r="U23" i="17"/>
  <c r="AB23" i="17" s="1"/>
  <c r="U24" i="17"/>
  <c r="AB24" i="17" s="1"/>
  <c r="U25" i="17"/>
  <c r="AB25" i="17" s="1"/>
  <c r="U26" i="17"/>
  <c r="AB26" i="17" s="1"/>
  <c r="F15" i="17"/>
  <c r="M15" i="17" s="1"/>
  <c r="F16" i="17"/>
  <c r="M16" i="17" s="1"/>
  <c r="F17" i="17"/>
  <c r="M17" i="17" s="1"/>
  <c r="F18" i="17"/>
  <c r="M18" i="17" s="1"/>
  <c r="F19" i="17"/>
  <c r="M19" i="17" s="1"/>
  <c r="F20" i="17"/>
  <c r="M20" i="17" s="1"/>
  <c r="F21" i="17"/>
  <c r="M21" i="17" s="1"/>
  <c r="F22" i="17"/>
  <c r="M22" i="17" s="1"/>
  <c r="F23" i="17"/>
  <c r="M23" i="17" s="1"/>
  <c r="F24" i="17"/>
  <c r="M24" i="17" s="1"/>
  <c r="F25" i="17"/>
  <c r="M25" i="17" s="1"/>
  <c r="F26" i="17"/>
  <c r="M26" i="17" s="1"/>
  <c r="F27" i="17"/>
  <c r="M27" i="17" s="1"/>
  <c r="Z30" i="22"/>
  <c r="Z39" i="22"/>
  <c r="Z38" i="22"/>
  <c r="Z37" i="22"/>
  <c r="Z36" i="22"/>
  <c r="Z35" i="22"/>
  <c r="Z34" i="22"/>
  <c r="Z33" i="22"/>
  <c r="Z32" i="22"/>
  <c r="Z31" i="22"/>
  <c r="Z28" i="22"/>
  <c r="Z27" i="22"/>
  <c r="Z42" i="22"/>
  <c r="K39" i="22"/>
  <c r="K38" i="22"/>
  <c r="K37" i="22"/>
  <c r="K36" i="22"/>
  <c r="K35" i="22"/>
  <c r="K33" i="22"/>
  <c r="K34" i="22"/>
  <c r="K32" i="22"/>
  <c r="K31" i="22"/>
  <c r="Z33" i="17"/>
  <c r="Z32" i="17"/>
  <c r="U32" i="17"/>
  <c r="AB32" i="17" s="1"/>
  <c r="R32" i="17"/>
  <c r="U31" i="17"/>
  <c r="AB31" i="17" s="1"/>
  <c r="Z28" i="17"/>
  <c r="P16" i="22"/>
  <c r="P17" i="22" s="1"/>
  <c r="P18" i="22" s="1"/>
  <c r="P19" i="22" s="1"/>
  <c r="P20" i="22" s="1"/>
  <c r="P21" i="22" s="1"/>
  <c r="P22" i="22" s="1"/>
  <c r="P23" i="22" s="1"/>
  <c r="P24" i="22" s="1"/>
  <c r="P25" i="22" s="1"/>
  <c r="P26" i="22" s="1"/>
  <c r="P27" i="22" s="1"/>
  <c r="P28" i="22" s="1"/>
  <c r="P29" i="22" s="1"/>
  <c r="P30" i="22" s="1"/>
  <c r="P31" i="22" s="1"/>
  <c r="P32" i="22" s="1"/>
  <c r="P33" i="22" s="1"/>
  <c r="P34" i="22" s="1"/>
  <c r="P35" i="22" s="1"/>
  <c r="P36" i="22" s="1"/>
  <c r="P37" i="22" s="1"/>
  <c r="P38" i="22" s="1"/>
  <c r="P39" i="22" s="1"/>
  <c r="P40" i="22" s="1"/>
  <c r="P41" i="22" s="1"/>
  <c r="P42" i="22" s="1"/>
  <c r="P43" i="22" s="1"/>
  <c r="P44" i="22" s="1"/>
  <c r="P45" i="22" s="1"/>
  <c r="AB16" i="22"/>
  <c r="AB17" i="22"/>
  <c r="AB18" i="22"/>
  <c r="AB19" i="22"/>
  <c r="AB20" i="22"/>
  <c r="AB21" i="22"/>
  <c r="AB22" i="22"/>
  <c r="AB23" i="22"/>
  <c r="AB24" i="22"/>
  <c r="AB25" i="22"/>
  <c r="AB26" i="22"/>
  <c r="AB27" i="22"/>
  <c r="AB28" i="22"/>
  <c r="AB29" i="22"/>
  <c r="AB30" i="22"/>
  <c r="AB31" i="22"/>
  <c r="AB32" i="22"/>
  <c r="AB33" i="22"/>
  <c r="AB34" i="22"/>
  <c r="AB35" i="22"/>
  <c r="AB36" i="22"/>
  <c r="AB37" i="22"/>
  <c r="AB38" i="22"/>
  <c r="AB39" i="22"/>
  <c r="AB40" i="22"/>
  <c r="AB41" i="22"/>
  <c r="AB42" i="22"/>
  <c r="AB43" i="22"/>
  <c r="AB44" i="22"/>
  <c r="AB45" i="22"/>
  <c r="AB46" i="22"/>
  <c r="AB15" i="22"/>
  <c r="M16" i="22"/>
  <c r="M17" i="22"/>
  <c r="M18" i="22"/>
  <c r="M19" i="22"/>
  <c r="M20" i="22"/>
  <c r="M21" i="22"/>
  <c r="M22" i="22"/>
  <c r="M23" i="22"/>
  <c r="M24" i="22"/>
  <c r="M25" i="22"/>
  <c r="M26" i="22"/>
  <c r="M27" i="22"/>
  <c r="M28" i="22"/>
  <c r="M29" i="22"/>
  <c r="M30" i="22"/>
  <c r="M31" i="22"/>
  <c r="M32" i="22"/>
  <c r="M33" i="22"/>
  <c r="M34" i="22"/>
  <c r="M35" i="22"/>
  <c r="M36" i="22"/>
  <c r="M37" i="22"/>
  <c r="M38" i="22"/>
  <c r="M39" i="22"/>
  <c r="M40" i="22"/>
  <c r="M41" i="22"/>
  <c r="M42" i="22"/>
  <c r="M43" i="22"/>
  <c r="M44" i="22"/>
  <c r="M45" i="22"/>
  <c r="M15" i="22"/>
  <c r="U27" i="17"/>
  <c r="AB27" i="17" s="1"/>
  <c r="U28" i="17"/>
  <c r="AB28" i="17" s="1"/>
  <c r="U29" i="17"/>
  <c r="AB29" i="17" s="1"/>
  <c r="U30" i="17"/>
  <c r="AB30" i="17" s="1"/>
  <c r="U33" i="17"/>
  <c r="AB33" i="17" s="1"/>
  <c r="U34" i="17"/>
  <c r="AB34" i="17" s="1"/>
  <c r="U35" i="17"/>
  <c r="AB35" i="17" s="1"/>
  <c r="U36" i="17"/>
  <c r="AB36" i="17" s="1"/>
  <c r="U37" i="17"/>
  <c r="AB37" i="17" s="1"/>
  <c r="U38" i="17"/>
  <c r="AB38" i="17" s="1"/>
  <c r="AB39" i="17"/>
  <c r="F28" i="17"/>
  <c r="M28" i="17" s="1"/>
  <c r="F29" i="17"/>
  <c r="M29" i="17" s="1"/>
  <c r="F30" i="17"/>
  <c r="M30" i="17" s="1"/>
  <c r="F31" i="17"/>
  <c r="M31" i="17" s="1"/>
  <c r="F32" i="17"/>
  <c r="M32" i="17" s="1"/>
  <c r="F33" i="17"/>
  <c r="M33" i="17" s="1"/>
  <c r="F34" i="17"/>
  <c r="M34" i="17" s="1"/>
  <c r="F35" i="17"/>
  <c r="M35" i="17" s="1"/>
  <c r="F36" i="17"/>
  <c r="M36" i="17" s="1"/>
  <c r="F37" i="17"/>
  <c r="M37" i="17" s="1"/>
  <c r="F38" i="17"/>
  <c r="M38" i="17" s="1"/>
  <c r="M39" i="17"/>
  <c r="P16" i="17"/>
  <c r="P17" i="17" s="1"/>
  <c r="P18" i="17" s="1"/>
  <c r="P19" i="17" s="1"/>
  <c r="P20" i="17" s="1"/>
  <c r="P21" i="17" s="1"/>
  <c r="P22" i="17" s="1"/>
  <c r="P23" i="17" s="1"/>
  <c r="P24" i="17" s="1"/>
  <c r="P25" i="17" s="1"/>
  <c r="P26" i="17" s="1"/>
  <c r="P27" i="17" s="1"/>
  <c r="P28" i="17" s="1"/>
  <c r="P29" i="17" s="1"/>
  <c r="P30" i="17" s="1"/>
  <c r="P31" i="17" s="1"/>
  <c r="P32" i="17" s="1"/>
  <c r="P33" i="17" s="1"/>
  <c r="P34" i="17" s="1"/>
  <c r="P35" i="17" s="1"/>
  <c r="P36" i="17" s="1"/>
  <c r="P37" i="17" s="1"/>
  <c r="P38" i="17" s="1"/>
  <c r="P39" i="17" s="1"/>
  <c r="R15" i="17"/>
  <c r="R16" i="17"/>
  <c r="R17" i="17"/>
  <c r="R18" i="17"/>
  <c r="R19" i="17"/>
  <c r="R20" i="17"/>
  <c r="R21" i="17"/>
  <c r="R22" i="17"/>
  <c r="R23" i="17"/>
  <c r="R24" i="17"/>
  <c r="R25" i="17"/>
  <c r="R26" i="17"/>
  <c r="R27" i="17"/>
  <c r="R28" i="17"/>
  <c r="R29" i="17"/>
  <c r="R30" i="17"/>
  <c r="R31" i="17"/>
  <c r="R33" i="17"/>
  <c r="Y33" i="17" s="1"/>
  <c r="R34" i="17"/>
  <c r="R35" i="17"/>
  <c r="R36" i="17"/>
  <c r="R37" i="17"/>
  <c r="R38" i="17"/>
  <c r="J46" i="17"/>
  <c r="K46" i="17" s="1"/>
  <c r="H46" i="17"/>
  <c r="J52" i="22"/>
  <c r="K52" i="22"/>
  <c r="H52" i="22"/>
  <c r="Z45" i="22"/>
  <c r="Z44" i="22"/>
  <c r="K44" i="22"/>
  <c r="Z43" i="22"/>
  <c r="Y44" i="22"/>
  <c r="K43" i="22"/>
  <c r="K42" i="22"/>
  <c r="Z41" i="22"/>
  <c r="K41" i="22"/>
  <c r="J42" i="22"/>
  <c r="Z40" i="22"/>
  <c r="K40" i="22"/>
  <c r="Y39" i="22"/>
  <c r="J39" i="22"/>
  <c r="J38" i="22"/>
  <c r="Y37" i="22"/>
  <c r="AA37" i="22" s="1"/>
  <c r="Y36" i="22"/>
  <c r="J36" i="22"/>
  <c r="Y35" i="22"/>
  <c r="AA35" i="22" s="1"/>
  <c r="J35" i="22"/>
  <c r="Y32" i="22"/>
  <c r="J32" i="22"/>
  <c r="Y31" i="22"/>
  <c r="K30" i="22"/>
  <c r="J30" i="22"/>
  <c r="Z29" i="22"/>
  <c r="AA29" i="22" s="1"/>
  <c r="K29" i="22"/>
  <c r="K28" i="22"/>
  <c r="J29" i="22"/>
  <c r="K27" i="22"/>
  <c r="J28" i="22"/>
  <c r="L28" i="22" s="1"/>
  <c r="Z26" i="22"/>
  <c r="Y27" i="22"/>
  <c r="AA27" i="22" s="1"/>
  <c r="K26" i="22"/>
  <c r="J27" i="22"/>
  <c r="Z25" i="22"/>
  <c r="K25" i="22"/>
  <c r="J26" i="22"/>
  <c r="Z24" i="22"/>
  <c r="Y25" i="22"/>
  <c r="AA25" i="22" s="1"/>
  <c r="K24" i="22"/>
  <c r="J25" i="22"/>
  <c r="Z23" i="22"/>
  <c r="K23" i="22"/>
  <c r="Z22" i="22"/>
  <c r="Y23" i="22"/>
  <c r="K22" i="22"/>
  <c r="Z21" i="22"/>
  <c r="Y22" i="22"/>
  <c r="K21" i="22"/>
  <c r="J22" i="22"/>
  <c r="L22" i="22" s="1"/>
  <c r="Z20" i="22"/>
  <c r="Y21" i="22"/>
  <c r="AA21" i="22" s="1"/>
  <c r="K20" i="22"/>
  <c r="Z19" i="22"/>
  <c r="K19" i="22"/>
  <c r="J20" i="22"/>
  <c r="Z18" i="22"/>
  <c r="Y19" i="22"/>
  <c r="AA19" i="22" s="1"/>
  <c r="K18" i="22"/>
  <c r="J19" i="22"/>
  <c r="Z17" i="22"/>
  <c r="K17" i="22"/>
  <c r="Z16" i="22"/>
  <c r="Y17" i="22"/>
  <c r="K16" i="22"/>
  <c r="A16" i="22"/>
  <c r="A17" i="22" s="1"/>
  <c r="A18" i="22" s="1"/>
  <c r="A19" i="22" s="1"/>
  <c r="A20" i="22" s="1"/>
  <c r="A21" i="22" s="1"/>
  <c r="A22" i="22" s="1"/>
  <c r="A23" i="22" s="1"/>
  <c r="A24" i="22" s="1"/>
  <c r="A25" i="22" s="1"/>
  <c r="A26" i="22" s="1"/>
  <c r="A27" i="22" s="1"/>
  <c r="A28" i="22" s="1"/>
  <c r="A29" i="22" s="1"/>
  <c r="A30" i="22" s="1"/>
  <c r="A31" i="22" s="1"/>
  <c r="A32" i="22" s="1"/>
  <c r="A33" i="22" s="1"/>
  <c r="A34" i="22" s="1"/>
  <c r="A35" i="22" s="1"/>
  <c r="A36" i="22" s="1"/>
  <c r="A37" i="22" s="1"/>
  <c r="A38" i="22" s="1"/>
  <c r="A39" i="22" s="1"/>
  <c r="A40" i="22" s="1"/>
  <c r="A41" i="22" s="1"/>
  <c r="A42" i="22" s="1"/>
  <c r="A43" i="22" s="1"/>
  <c r="A44" i="22" s="1"/>
  <c r="A45" i="22" s="1"/>
  <c r="Z15" i="22"/>
  <c r="K15" i="22"/>
  <c r="J16" i="22"/>
  <c r="J40" i="22"/>
  <c r="Y29" i="22"/>
  <c r="J37" i="22"/>
  <c r="Y26" i="22"/>
  <c r="Z22" i="17"/>
  <c r="C17" i="17"/>
  <c r="J17" i="17" s="1"/>
  <c r="C18" i="17"/>
  <c r="C19" i="17"/>
  <c r="C20" i="17"/>
  <c r="C21" i="17"/>
  <c r="C22" i="17"/>
  <c r="C23" i="17"/>
  <c r="C24" i="17"/>
  <c r="C25" i="17"/>
  <c r="C26" i="17"/>
  <c r="C27" i="17"/>
  <c r="C28" i="17"/>
  <c r="C29" i="17"/>
  <c r="C30" i="17"/>
  <c r="C31" i="17"/>
  <c r="C32" i="17"/>
  <c r="C33" i="17"/>
  <c r="C34" i="17"/>
  <c r="C35" i="17"/>
  <c r="C36" i="17"/>
  <c r="C37" i="17"/>
  <c r="C38" i="17"/>
  <c r="A16" i="17"/>
  <c r="A17" i="17"/>
  <c r="A18" i="17" s="1"/>
  <c r="A19" i="17" s="1"/>
  <c r="A20" i="17" s="1"/>
  <c r="A21" i="17" s="1"/>
  <c r="A22" i="17" s="1"/>
  <c r="A23" i="17" s="1"/>
  <c r="A24" i="17" s="1"/>
  <c r="A25" i="17" s="1"/>
  <c r="A26" i="17" s="1"/>
  <c r="A27" i="17" s="1"/>
  <c r="A28" i="17" s="1"/>
  <c r="A29" i="17" s="1"/>
  <c r="A30" i="17" s="1"/>
  <c r="A31" i="17" s="1"/>
  <c r="A32" i="17" s="1"/>
  <c r="A33" i="17" s="1"/>
  <c r="A34" i="17" s="1"/>
  <c r="A35" i="17" s="1"/>
  <c r="A36" i="17" s="1"/>
  <c r="A37" i="17" s="1"/>
  <c r="A38" i="17" s="1"/>
  <c r="A39" i="17" s="1"/>
  <c r="Z38" i="17"/>
  <c r="K38" i="17"/>
  <c r="Z37" i="17"/>
  <c r="K37" i="17"/>
  <c r="Z36" i="17"/>
  <c r="K36" i="17"/>
  <c r="Z35" i="17"/>
  <c r="K35" i="17"/>
  <c r="Z34" i="17"/>
  <c r="K34" i="17"/>
  <c r="K33" i="17"/>
  <c r="K32" i="17"/>
  <c r="Z31" i="17"/>
  <c r="K31" i="17"/>
  <c r="Z30" i="17"/>
  <c r="K30" i="17"/>
  <c r="Z29" i="17"/>
  <c r="K29" i="17"/>
  <c r="K28" i="17"/>
  <c r="Z27" i="17"/>
  <c r="K27" i="17"/>
  <c r="Z26" i="17"/>
  <c r="K26" i="17"/>
  <c r="Z25" i="17"/>
  <c r="K25" i="17"/>
  <c r="Z24" i="17"/>
  <c r="K24" i="17"/>
  <c r="Z23" i="17"/>
  <c r="K23" i="17"/>
  <c r="K22" i="17"/>
  <c r="Z21" i="17"/>
  <c r="K21" i="17"/>
  <c r="Z20" i="17"/>
  <c r="K20" i="17"/>
  <c r="Z19" i="17"/>
  <c r="K19" i="17"/>
  <c r="Z18" i="17"/>
  <c r="K18" i="17"/>
  <c r="Z17" i="17"/>
  <c r="K17" i="17"/>
  <c r="Z16" i="17"/>
  <c r="K16" i="17"/>
  <c r="Z15" i="17"/>
  <c r="K15" i="17"/>
  <c r="L15" i="17" s="1"/>
  <c r="Y19" i="17"/>
  <c r="Y28" i="17"/>
  <c r="AA28" i="17" s="1"/>
  <c r="Y20" i="17"/>
  <c r="AA44" i="22" l="1"/>
  <c r="AA39" i="22"/>
  <c r="L37" i="22"/>
  <c r="L35" i="22"/>
  <c r="AA22" i="22"/>
  <c r="J30" i="17"/>
  <c r="Y32" i="17"/>
  <c r="AA32" i="17" s="1"/>
  <c r="J31" i="17"/>
  <c r="L31" i="17" s="1"/>
  <c r="L29" i="22"/>
  <c r="AA32" i="22"/>
  <c r="AA36" i="22"/>
  <c r="Y27" i="17"/>
  <c r="AA27" i="17" s="1"/>
  <c r="Y16" i="17"/>
  <c r="AA16" i="17" s="1"/>
  <c r="J24" i="17"/>
  <c r="L24" i="17" s="1"/>
  <c r="L36" i="22"/>
  <c r="L42" i="22"/>
  <c r="L38" i="22"/>
  <c r="L39" i="22"/>
  <c r="L40" i="22"/>
  <c r="AA23" i="22"/>
  <c r="J19" i="17"/>
  <c r="AA33" i="17"/>
  <c r="AA31" i="22"/>
  <c r="J25" i="17"/>
  <c r="L25" i="17" s="1"/>
  <c r="J21" i="17"/>
  <c r="L21" i="17" s="1"/>
  <c r="AA20" i="17"/>
  <c r="Y23" i="17"/>
  <c r="AA23" i="17" s="1"/>
  <c r="J23" i="17"/>
  <c r="L23" i="17" s="1"/>
  <c r="Y18" i="17"/>
  <c r="AA18" i="17" s="1"/>
  <c r="Y29" i="17"/>
  <c r="AA29" i="17" s="1"/>
  <c r="Y26" i="17"/>
  <c r="Y25" i="17"/>
  <c r="AA25" i="17" s="1"/>
  <c r="Y24" i="17"/>
  <c r="AA24" i="17" s="1"/>
  <c r="AA19" i="17"/>
  <c r="Y31" i="17"/>
  <c r="AA31" i="17" s="1"/>
  <c r="Y37" i="17"/>
  <c r="AA37" i="17" s="1"/>
  <c r="Y15" i="17"/>
  <c r="AA15" i="17" s="1"/>
  <c r="Y22" i="17"/>
  <c r="Y17" i="17"/>
  <c r="AA17" i="17" s="1"/>
  <c r="J27" i="17"/>
  <c r="L27" i="17" s="1"/>
  <c r="J33" i="17"/>
  <c r="L33" i="17" s="1"/>
  <c r="J28" i="17"/>
  <c r="L28" i="17" s="1"/>
  <c r="J35" i="17"/>
  <c r="L35" i="17" s="1"/>
  <c r="J32" i="17"/>
  <c r="L32" i="17" s="1"/>
  <c r="J29" i="17"/>
  <c r="L29" i="17" s="1"/>
  <c r="L19" i="17"/>
  <c r="J34" i="22"/>
  <c r="L34" i="22" s="1"/>
  <c r="Y42" i="22"/>
  <c r="AA42" i="22" s="1"/>
  <c r="Y33" i="22"/>
  <c r="AA33" i="22" s="1"/>
  <c r="J43" i="22"/>
  <c r="L43" i="22" s="1"/>
  <c r="L32" i="22"/>
  <c r="J33" i="22"/>
  <c r="L33" i="22" s="1"/>
  <c r="J41" i="22"/>
  <c r="Y20" i="22"/>
  <c r="AA20" i="22" s="1"/>
  <c r="AA15" i="22"/>
  <c r="Y45" i="22"/>
  <c r="AA45" i="22" s="1"/>
  <c r="J31" i="22"/>
  <c r="L31" i="22" s="1"/>
  <c r="Y28" i="22"/>
  <c r="AA28" i="22" s="1"/>
  <c r="Y30" i="22"/>
  <c r="AA30" i="22" s="1"/>
  <c r="Y18" i="22"/>
  <c r="AA18" i="22" s="1"/>
  <c r="J18" i="22"/>
  <c r="L18" i="22" s="1"/>
  <c r="J24" i="22"/>
  <c r="L24" i="22" s="1"/>
  <c r="Y40" i="22"/>
  <c r="AA40" i="22" s="1"/>
  <c r="L26" i="22"/>
  <c r="L16" i="22"/>
  <c r="Y24" i="22"/>
  <c r="AA24" i="22" s="1"/>
  <c r="L20" i="22"/>
  <c r="Y41" i="22"/>
  <c r="AA41" i="22" s="1"/>
  <c r="Y30" i="17"/>
  <c r="AA30" i="17" s="1"/>
  <c r="AA26" i="22"/>
  <c r="Y38" i="22"/>
  <c r="AA38" i="22" s="1"/>
  <c r="L27" i="22"/>
  <c r="J22" i="17"/>
  <c r="L22" i="17" s="1"/>
  <c r="J17" i="22"/>
  <c r="L17" i="22" s="1"/>
  <c r="J23" i="22"/>
  <c r="L23" i="22" s="1"/>
  <c r="Y34" i="22"/>
  <c r="AA34" i="22" s="1"/>
  <c r="Y21" i="17"/>
  <c r="AA21" i="17" s="1"/>
  <c r="Y43" i="22"/>
  <c r="AA43" i="22" s="1"/>
  <c r="AA17" i="22"/>
  <c r="AA26" i="17"/>
  <c r="J38" i="17"/>
  <c r="L38" i="17" s="1"/>
  <c r="L30" i="22"/>
  <c r="L41" i="22"/>
  <c r="J34" i="17"/>
  <c r="L34" i="17" s="1"/>
  <c r="J15" i="22"/>
  <c r="L15" i="22" s="1"/>
  <c r="Y38" i="17"/>
  <c r="AA38" i="17" s="1"/>
  <c r="AA22" i="17"/>
  <c r="L17" i="17"/>
  <c r="L30" i="17"/>
  <c r="L19" i="22"/>
  <c r="L25" i="22"/>
  <c r="J44" i="22"/>
  <c r="L44" i="22" s="1"/>
  <c r="J36" i="17"/>
  <c r="L36" i="17" s="1"/>
  <c r="Y16" i="22"/>
  <c r="AA16" i="22" s="1"/>
  <c r="J21" i="22"/>
  <c r="L21" i="22" s="1"/>
  <c r="Y34" i="17"/>
  <c r="AA34" i="17" s="1"/>
  <c r="AB40" i="17"/>
  <c r="M40" i="17"/>
  <c r="J18" i="17"/>
  <c r="L18" i="17" s="1"/>
  <c r="J26" i="17"/>
  <c r="L26" i="17" s="1"/>
  <c r="J16" i="17"/>
  <c r="L16" i="17" s="1"/>
  <c r="J20" i="17"/>
  <c r="L20" i="17" s="1"/>
  <c r="J37" i="17"/>
  <c r="L37" i="17" s="1"/>
  <c r="Y36" i="17"/>
  <c r="AA36" i="17" s="1"/>
  <c r="Y35" i="17"/>
  <c r="AA35" i="17" s="1"/>
  <c r="AA40" i="17" l="1"/>
  <c r="L40" i="17"/>
  <c r="AA47" i="22"/>
  <c r="L46" i="22"/>
</calcChain>
</file>

<file path=xl/comments1.xml><?xml version="1.0" encoding="utf-8"?>
<comments xmlns="http://schemas.openxmlformats.org/spreadsheetml/2006/main">
  <authors>
    <author>Susana Izquierdo Bermudez</author>
  </authors>
  <commentList>
    <comment ref="M14" authorId="0" shapeId="0">
      <text>
        <r>
          <rPr>
            <b/>
            <sz val="9"/>
            <color indexed="81"/>
            <rFont val="Tahoma"/>
            <family val="2"/>
          </rPr>
          <t>Susana Izquierdo Bermudez:</t>
        </r>
        <r>
          <rPr>
            <sz val="9"/>
            <color indexed="81"/>
            <rFont val="Tahoma"/>
            <family val="2"/>
          </rPr>
          <t xml:space="preserve">
erreur +, cable too vertical</t>
        </r>
      </text>
    </comment>
    <comment ref="AB14" authorId="0" shapeId="0">
      <text>
        <r>
          <rPr>
            <b/>
            <sz val="9"/>
            <color indexed="81"/>
            <rFont val="Tahoma"/>
            <family val="2"/>
          </rPr>
          <t>Susana Izquierdo Bermudez:</t>
        </r>
        <r>
          <rPr>
            <sz val="9"/>
            <color indexed="81"/>
            <rFont val="Tahoma"/>
            <family val="2"/>
          </rPr>
          <t xml:space="preserve">
erreur +, cable too vertical</t>
        </r>
      </text>
    </comment>
  </commentList>
</comments>
</file>

<file path=xl/comments2.xml><?xml version="1.0" encoding="utf-8"?>
<comments xmlns="http://schemas.openxmlformats.org/spreadsheetml/2006/main">
  <authors>
    <author>Susana Izquierdo Bermudez</author>
  </authors>
  <commentList>
    <comment ref="M14" authorId="0" shapeId="0">
      <text>
        <r>
          <rPr>
            <b/>
            <sz val="9"/>
            <color indexed="81"/>
            <rFont val="Tahoma"/>
            <family val="2"/>
          </rPr>
          <t>Susana Izquierdo Bermudez:</t>
        </r>
        <r>
          <rPr>
            <sz val="9"/>
            <color indexed="81"/>
            <rFont val="Tahoma"/>
            <family val="2"/>
          </rPr>
          <t xml:space="preserve">
erreur +, cable too vertical</t>
        </r>
      </text>
    </comment>
    <comment ref="AB14" authorId="0" shapeId="0">
      <text>
        <r>
          <rPr>
            <b/>
            <sz val="9"/>
            <color indexed="81"/>
            <rFont val="Tahoma"/>
            <family val="2"/>
          </rPr>
          <t>Susana Izquierdo Bermudez:</t>
        </r>
        <r>
          <rPr>
            <sz val="9"/>
            <color indexed="81"/>
            <rFont val="Tahoma"/>
            <family val="2"/>
          </rPr>
          <t xml:space="preserve">
erreur +, cable too vertical</t>
        </r>
      </text>
    </comment>
  </commentList>
</comments>
</file>

<file path=xl/sharedStrings.xml><?xml version="1.0" encoding="utf-8"?>
<sst xmlns="http://schemas.openxmlformats.org/spreadsheetml/2006/main" count="471" uniqueCount="198">
  <si>
    <t>Cable before reaction</t>
  </si>
  <si>
    <t>Bare width</t>
  </si>
  <si>
    <t>Bare thickness in</t>
  </si>
  <si>
    <t>Bare thickness out</t>
  </si>
  <si>
    <t>Bare mid-thickness</t>
  </si>
  <si>
    <t>Keystone angle</t>
  </si>
  <si>
    <t>Insulation thickness</t>
  </si>
  <si>
    <t>Ins. width</t>
  </si>
  <si>
    <t>Ins. thickness in</t>
  </si>
  <si>
    <t>Ins. thickness out</t>
  </si>
  <si>
    <t>Ins. mid-thickness</t>
  </si>
  <si>
    <t>mm</t>
  </si>
  <si>
    <t>Cable after reaction</t>
  </si>
  <si>
    <t>2.0 % growth in width</t>
  </si>
  <si>
    <t>4.5% growth in thickness</t>
  </si>
  <si>
    <t>NOMINAL CABLE DIMENSIONS</t>
  </si>
  <si>
    <t>CABLE ID</t>
  </si>
  <si>
    <t>CORE</t>
  </si>
  <si>
    <t>YES</t>
  </si>
  <si>
    <t>MATERIAL</t>
  </si>
  <si>
    <t>REAL CABLE DIMENSIONS</t>
  </si>
  <si>
    <t>UNIT LENGTH IL</t>
  </si>
  <si>
    <t>m</t>
  </si>
  <si>
    <t>WINDING DIRECTION</t>
  </si>
  <si>
    <t>z</t>
  </si>
  <si>
    <t>Block #</t>
  </si>
  <si>
    <t>CONNECTION SIDE</t>
  </si>
  <si>
    <t>ROXIE</t>
  </si>
  <si>
    <t>Δz</t>
  </si>
  <si>
    <t>Cond.#
(2D)</t>
  </si>
  <si>
    <t>Cond.#
(3D)</t>
  </si>
  <si>
    <t>1.B</t>
  </si>
  <si>
    <t>1.A</t>
  </si>
  <si>
    <t xml:space="preserve">z </t>
  </si>
  <si>
    <t>Rules of Winding Direction</t>
  </si>
  <si>
    <t>R. Bossert  11-17-95</t>
  </si>
  <si>
    <t xml:space="preserve">1.) If the strands in a cable spiral clockwise as one is moving into the cable (like a right handed screw thread) the cable is designated as "right lay" cable. </t>
  </si>
  <si>
    <t>2.) If the strands in a cable spiral counterclockwise as one is moving into the cable (like a left handed screw thread) the cable is designated as "left lay" cable.</t>
  </si>
  <si>
    <t>3.) In all cases, regardless of cable lay and winding direction, if the strands are stable (tightening) as they are entering the end, they are unstable (untightening) as they are exiting.  The opposite is also true, that if the strands are unstable as they are entering, they are stable as they are exiting.</t>
  </si>
  <si>
    <t xml:space="preserve">4.) In all cases, regardless of cable lay and winding direction, it is preferable to have the strands stable when the cable is exiting the end.  </t>
  </si>
  <si>
    <t>5.) If right lay cable is wound clockwise (when looking down from the top at the convex surface of the coil), the strands are unstable as the cable exits the end.</t>
  </si>
  <si>
    <t>6.) If right lay cable is wound counterclockwise, the strands are stable as the cable exits the end.</t>
  </si>
  <si>
    <t>7.) If left lay cable is wound clockwise, the strands are stable as the cable exits the end.</t>
  </si>
  <si>
    <t>8.) If left lay cable is wound counterclockwise, the strands are unstable as the cable exits the end.</t>
  </si>
  <si>
    <t>9.) Therefore, if right lay cable is used, the favorable direction to wind a coil is the counterclockwise direction.  Conversely, if left lay cable is used, the favorable direction is clockwise.</t>
  </si>
  <si>
    <t>COUCHE INTERNE - COTE CONNEXIONS (IL-LE / CS-CC)</t>
  </si>
  <si>
    <t>COUCHE INTERNE - COTE OPPOSE AUX CONNEXIONS (IL-RE / NCS-COC)</t>
  </si>
  <si>
    <t>cote d'encombrement du cable</t>
  </si>
  <si>
    <t>tension</t>
  </si>
  <si>
    <t>theorique</t>
  </si>
  <si>
    <t>réel</t>
  </si>
  <si>
    <t>erreur</t>
  </si>
  <si>
    <t>mesuré</t>
  </si>
  <si>
    <t>TURN 1</t>
  </si>
  <si>
    <t>TURN2</t>
  </si>
  <si>
    <t>TURN3</t>
  </si>
  <si>
    <t>TURN4</t>
  </si>
  <si>
    <t>TURN5</t>
  </si>
  <si>
    <t>TURN6</t>
  </si>
  <si>
    <t>TURN7</t>
  </si>
  <si>
    <t>TURN8</t>
  </si>
  <si>
    <t>TURN9</t>
  </si>
  <si>
    <t>TURN10</t>
  </si>
  <si>
    <t>TURN11</t>
  </si>
  <si>
    <t>TURN12</t>
  </si>
  <si>
    <t>TURN13</t>
  </si>
  <si>
    <t>TURN14</t>
  </si>
  <si>
    <t>TURN15</t>
  </si>
  <si>
    <t>TURN16</t>
  </si>
  <si>
    <t>TURN17</t>
  </si>
  <si>
    <t>TURN18</t>
  </si>
  <si>
    <t>TURN19</t>
  </si>
  <si>
    <t>TURN20</t>
  </si>
  <si>
    <t>TURN21</t>
  </si>
  <si>
    <t>TURN22</t>
  </si>
  <si>
    <t>Post-cure</t>
  </si>
  <si>
    <t>cumulé:</t>
  </si>
  <si>
    <t>cumulé (positif : bobine trop courte , négatif: bobine trop longue)</t>
  </si>
  <si>
    <t>théorique</t>
  </si>
  <si>
    <t>estimé(1)</t>
  </si>
  <si>
    <t>cumulé en cours</t>
  </si>
  <si>
    <t>post-cure</t>
  </si>
  <si>
    <t>L bobine:</t>
  </si>
  <si>
    <t>Commentaires opérateurs</t>
  </si>
  <si>
    <r>
      <t>Distance clé &lt;-&gt; extrémité du mandrin (</t>
    </r>
    <r>
      <rPr>
        <b/>
        <sz val="9"/>
        <color rgb="FF006100"/>
        <rFont val="Calibri"/>
        <family val="2"/>
        <scheme val="minor"/>
      </rPr>
      <t>260 mm</t>
    </r>
    <r>
      <rPr>
        <sz val="9"/>
        <color rgb="FF006100"/>
        <rFont val="Calibri"/>
        <family val="2"/>
        <scheme val="minor"/>
      </rPr>
      <t>)</t>
    </r>
  </si>
  <si>
    <r>
      <t>Distance clé &lt;-&gt; extrémité du mandrin (</t>
    </r>
    <r>
      <rPr>
        <b/>
        <sz val="9"/>
        <color rgb="FF006100"/>
        <rFont val="Calibri"/>
        <family val="2"/>
        <scheme val="minor"/>
      </rPr>
      <t>278mm</t>
    </r>
    <r>
      <rPr>
        <sz val="9"/>
        <color rgb="FF006100"/>
        <rFont val="Calibri"/>
        <family val="2"/>
        <scheme val="minor"/>
      </rPr>
      <t>)</t>
    </r>
  </si>
  <si>
    <t>TOTAL POLE LENGTH</t>
  </si>
  <si>
    <t>NON- CONNECTION SIDE</t>
  </si>
  <si>
    <t>KEY (V1_IC)</t>
  </si>
  <si>
    <t>ATTENTION l'erreur ne doit pas etre superieure a 0.5 mm.</t>
  </si>
  <si>
    <t>En cas d'erreur superieure a 0.5 mm en référer au responsable</t>
  </si>
  <si>
    <t>QXF Coil number:</t>
  </si>
  <si>
    <t>OPERATEUR:</t>
  </si>
  <si>
    <t>Date:</t>
  </si>
  <si>
    <t>Favorable</t>
  </si>
  <si>
    <t>Cable ID:</t>
  </si>
  <si>
    <t>3.B</t>
  </si>
  <si>
    <t>3.A</t>
  </si>
  <si>
    <t>COUCHE EXTERNE - COTE OPPOSE AUX CONNEXIONS (IL-RE / NCS-COC)</t>
  </si>
  <si>
    <t>COUCHE EXTERNE - COTE CONNEXIONS (IL-LE / CS-CC)</t>
  </si>
  <si>
    <t>TURN23</t>
  </si>
  <si>
    <t>TURN24</t>
  </si>
  <si>
    <t>TURN25</t>
  </si>
  <si>
    <t>TURN26</t>
  </si>
  <si>
    <t>TURN28</t>
  </si>
  <si>
    <t>TURN27</t>
  </si>
  <si>
    <t>UNIT LENGTH OL</t>
  </si>
  <si>
    <t xml:space="preserve">(1) estimé au départ en fonction de la position des keys pour un mandrin de </t>
  </si>
  <si>
    <t>IR (pole)</t>
  </si>
  <si>
    <t>IR1</t>
  </si>
  <si>
    <t>IR2</t>
  </si>
  <si>
    <t>IC3</t>
  </si>
  <si>
    <t>IC2</t>
  </si>
  <si>
    <t>IC1</t>
  </si>
  <si>
    <t>IC (pole)</t>
  </si>
  <si>
    <t>IC4</t>
  </si>
  <si>
    <t>OR (pole)</t>
  </si>
  <si>
    <t>OR1</t>
  </si>
  <si>
    <t>OR2</t>
  </si>
  <si>
    <t>OR3</t>
  </si>
  <si>
    <t>OC (pole)</t>
  </si>
  <si>
    <t>OC1</t>
  </si>
  <si>
    <t>OC2</t>
  </si>
  <si>
    <t>OC3</t>
  </si>
  <si>
    <t>OC4</t>
  </si>
  <si>
    <t>KEY (OR)</t>
  </si>
  <si>
    <t>SPACER (OR1)</t>
  </si>
  <si>
    <t>SPACER (OR2)</t>
  </si>
  <si>
    <t>SPACER (OR3)</t>
  </si>
  <si>
    <t>KEY (OC)</t>
  </si>
  <si>
    <t>SPACER (IC1)</t>
  </si>
  <si>
    <t>SPACER (IC3)</t>
  </si>
  <si>
    <t>SPACER (OC1)</t>
  </si>
  <si>
    <t>SPACER (OC3)</t>
  </si>
  <si>
    <t>KEY (IR)</t>
  </si>
  <si>
    <t>SPACER (IR1)</t>
  </si>
  <si>
    <t>SPACER (IR2)</t>
  </si>
  <si>
    <t>SPACER (IR3)</t>
  </si>
  <si>
    <t>SPACER (IC2)</t>
  </si>
  <si>
    <t>SPACER (R3)</t>
  </si>
  <si>
    <t>Un-Favorable</t>
  </si>
  <si>
    <t>Mandrin Angle</t>
  </si>
  <si>
    <t>Lower edge</t>
  </si>
  <si>
    <t>Higher edge</t>
  </si>
  <si>
    <t>Angle</t>
  </si>
  <si>
    <t>Angle (roxie)</t>
  </si>
  <si>
    <t>Lower edge (roxie)</t>
  </si>
  <si>
    <t>erreur angle</t>
  </si>
  <si>
    <t>thickness measure top</t>
  </si>
  <si>
    <r>
      <t>Distance clé &lt;-&gt; extrémité du mandrin (</t>
    </r>
    <r>
      <rPr>
        <b/>
        <sz val="9"/>
        <color rgb="FF006100"/>
        <rFont val="Calibri"/>
        <family val="2"/>
        <scheme val="minor"/>
      </rPr>
      <t>278 mm</t>
    </r>
    <r>
      <rPr>
        <sz val="9"/>
        <color rgb="FF006100"/>
        <rFont val="Calibri"/>
        <family val="2"/>
        <scheme val="minor"/>
      </rPr>
      <t>)</t>
    </r>
  </si>
  <si>
    <t xml:space="preserve"> </t>
  </si>
  <si>
    <t>C C</t>
  </si>
  <si>
    <t>C O C</t>
  </si>
  <si>
    <t>n</t>
  </si>
  <si>
    <t>COC</t>
  </si>
  <si>
    <t>CC</t>
  </si>
  <si>
    <t>H16OC0152B</t>
  </si>
  <si>
    <t>Nb3Sn</t>
  </si>
  <si>
    <t>COC SIDE</t>
  </si>
  <si>
    <t>CC SIDE</t>
  </si>
  <si>
    <t xml:space="preserve">CC SIDE </t>
  </si>
  <si>
    <t>SPACER (OC2)</t>
  </si>
  <si>
    <t>SPACER (OC4)</t>
  </si>
  <si>
    <t>P. A - M.Y</t>
  </si>
  <si>
    <t>#201</t>
  </si>
  <si>
    <t>1114.50 SANS FIBRE</t>
  </si>
  <si>
    <t>LE GAP entre pole total entre pole est de 5mm .</t>
  </si>
  <si>
    <t>Isolation du pole avec fibre S2-33-493 épaisseur 0.17 rouleau de 19 mm ( enlever le fil nylon ). Faire deux tours du pole .Soit une longueur de 5m inner et 5m outer .</t>
  </si>
  <si>
    <t>Isolation des espaceurs avec fibre S2-933 épaisseur 0.25 mm avec overlap au niveau de la tete de 10 mm rouleau de h 45 mm coupe a 25 mm.</t>
  </si>
  <si>
    <t>Demarrage bobinage avec 67.5 m.</t>
  </si>
  <si>
    <t>Longueur des V-Taps 33 mm sans retour.</t>
  </si>
  <si>
    <t>The measurament spacer are  taken with isolation in fiber glass including.</t>
  </si>
  <si>
    <t xml:space="preserve">Isolation des espaceurs avec fibre S2-933 épaisseur 0.25 mm </t>
  </si>
  <si>
    <t>Demi-lune entre espaceurs cote COC deux de 0.25 mm chacune et entre l' espaceur et le Saddle cinq de 0.25 mm chacune.</t>
  </si>
  <si>
    <t>Demi-lune entre espaceurs cote CC trois de 0.25 mm chacune et entre l' espaceur et le Saddle cinq de 0.25 mm chacune.</t>
  </si>
  <si>
    <t>H16EC0188A                Nb3Sn   PIT</t>
  </si>
  <si>
    <t>Binder 33g central part, 13g right part, 13g left part.</t>
  </si>
  <si>
    <t>The Position vtap6 is wrong. Put the vtap6 on the wire n6.</t>
  </si>
  <si>
    <t>Operators winding : A.P and M.Y until copper wedge, after A.P and Ing. P.B</t>
  </si>
  <si>
    <t>Rest cable : 12,2 mt ---&gt; Stack 30 pieces L= 180mm (+1) , final rest 6,80mt</t>
  </si>
  <si>
    <t>L. Bobine   1375.95 mm</t>
  </si>
  <si>
    <t>GAP COC 2.40mm AFTER COURING</t>
  </si>
  <si>
    <t>GAP CC 2.50mm AFTER COURING</t>
  </si>
  <si>
    <t>A.P - P.B</t>
  </si>
  <si>
    <t>1077.78 with 2 turns of fibre glass 0.175</t>
  </si>
  <si>
    <t>Isolation du pole faire 2 tours avec fibre S2 33 493 epaisseur 0.17 rouleau de 19 mm puis couper en pointe au saut de couche</t>
  </si>
  <si>
    <t>Mise en place des  V TAPS sur le premier tour cote CC VT N 1 a 208 mm de la goupille de diametre 14 mm N 2 a 150 mm du N 1 en ligne droite.</t>
  </si>
  <si>
    <t xml:space="preserve">jump compensator </t>
  </si>
  <si>
    <r>
      <rPr>
        <i/>
        <sz val="10"/>
        <color theme="1"/>
        <rFont val="Calibri"/>
        <family val="2"/>
        <scheme val="minor"/>
      </rPr>
      <t>Mise en place des  V TAPS sur le premier tour cote COC VT N 3 a 185 mm de la goupille de diametre 14 mm N 4 a 184 mm du N 3 en ligne droite</t>
    </r>
    <r>
      <rPr>
        <i/>
        <sz val="10"/>
        <color rgb="FFFF0000"/>
        <rFont val="Calibri"/>
        <family val="2"/>
        <scheme val="minor"/>
      </rPr>
      <t>.</t>
    </r>
  </si>
  <si>
    <t>Mise en place du V TAP N 5 sur le premier tour cote CC a 185 mm de la goupille de diametre 14 mm.</t>
  </si>
  <si>
    <r>
      <rPr>
        <i/>
        <sz val="10"/>
        <color theme="1"/>
        <rFont val="Calibri"/>
        <family val="2"/>
        <scheme val="minor"/>
      </rPr>
      <t>Mise en place du V TAP N 6 sur le quatorzieme tour cote CC a 370 mm de la goupille de diametre 14 mm</t>
    </r>
    <r>
      <rPr>
        <i/>
        <sz val="10"/>
        <color rgb="FFFF0000"/>
        <rFont val="Calibri"/>
        <family val="2"/>
        <scheme val="minor"/>
      </rPr>
      <t>.</t>
    </r>
  </si>
  <si>
    <t>Isolation espaceur de tetes avec fibre S2 933 epaisseur 0.25 mm.</t>
  </si>
  <si>
    <t>Mettre de la fibre S2 933 epaisseur 0.25 mm deux couches sous le splice bloc cote CC.</t>
  </si>
  <si>
    <t>Longueur de la bobine avec les espaceurs de tetes 1375 mm avant curing.</t>
  </si>
  <si>
    <t>Mettre de la fibre entre le cable  l` espaceur et le spice bloc S2 493 epaisseur 0.17 mm longueur 600 mm</t>
  </si>
  <si>
    <t xml:space="preserve">Controler les cotes d`entre axe des espaceurs cote COC  et cote CC apres avoir enleve l`outillage </t>
  </si>
  <si>
    <t>Binder 33g central part, 13g right part, 13g left part. Plus 58g Binder for demi lune and other.</t>
  </si>
  <si>
    <t>Rest cable after winding  14 mt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</si>
</sst>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41">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b/>
      <sz val="18"/>
      <name val="Calibri"/>
      <family val="2"/>
      <scheme val="minor"/>
    </font>
    <font>
      <b/>
      <sz val="11"/>
      <color rgb="FFFF0000"/>
      <name val="Calibri"/>
      <family val="2"/>
      <scheme val="minor"/>
    </font>
    <font>
      <b/>
      <sz val="18"/>
      <color theme="1"/>
      <name val="Calibri"/>
      <family val="2"/>
      <scheme val="minor"/>
    </font>
    <font>
      <b/>
      <sz val="11"/>
      <color theme="1"/>
      <name val="Calibri"/>
      <family val="2"/>
    </font>
    <font>
      <sz val="12"/>
      <color theme="1"/>
      <name val="Geneva"/>
    </font>
    <font>
      <b/>
      <u/>
      <sz val="14"/>
      <color theme="1"/>
      <name val="Times"/>
      <family val="1"/>
    </font>
    <font>
      <sz val="14"/>
      <color theme="1"/>
      <name val="Times"/>
      <family val="1"/>
    </font>
    <font>
      <sz val="11"/>
      <color rgb="FF006100"/>
      <name val="Calibri"/>
      <family val="2"/>
      <scheme val="minor"/>
    </font>
    <font>
      <sz val="11"/>
      <color rgb="FF9C0006"/>
      <name val="Calibri"/>
      <family val="2"/>
      <scheme val="minor"/>
    </font>
    <font>
      <sz val="10"/>
      <color theme="1"/>
      <name val="Calibri"/>
      <family val="2"/>
      <scheme val="minor"/>
    </font>
    <font>
      <b/>
      <sz val="14"/>
      <color rgb="FF006100"/>
      <name val="Calibri"/>
      <family val="2"/>
      <scheme val="minor"/>
    </font>
    <font>
      <sz val="10"/>
      <color rgb="FF9C0006"/>
      <name val="Calibri"/>
      <family val="2"/>
      <scheme val="minor"/>
    </font>
    <font>
      <sz val="9"/>
      <color rgb="FF006100"/>
      <name val="Calibri"/>
      <family val="2"/>
      <scheme val="minor"/>
    </font>
    <font>
      <b/>
      <sz val="9"/>
      <color rgb="FF006100"/>
      <name val="Calibri"/>
      <family val="2"/>
      <scheme val="minor"/>
    </font>
    <font>
      <sz val="10"/>
      <color rgb="FF006100"/>
      <name val="Calibri"/>
      <family val="2"/>
      <scheme val="minor"/>
    </font>
    <font>
      <sz val="10"/>
      <color theme="1" tint="0.499984740745262"/>
      <name val="Calibri"/>
      <family val="2"/>
      <scheme val="minor"/>
    </font>
    <font>
      <sz val="10"/>
      <color theme="0" tint="-0.499984740745262"/>
      <name val="Calibri"/>
      <family val="2"/>
      <scheme val="minor"/>
    </font>
    <font>
      <b/>
      <sz val="14"/>
      <color rgb="FFFF0000"/>
      <name val="Calibri"/>
      <family val="2"/>
      <scheme val="minor"/>
    </font>
    <font>
      <i/>
      <sz val="10"/>
      <color theme="5"/>
      <name val="Calibri"/>
      <family val="2"/>
      <scheme val="minor"/>
    </font>
    <font>
      <sz val="10"/>
      <name val="Calibri"/>
      <family val="2"/>
      <scheme val="minor"/>
    </font>
    <font>
      <b/>
      <sz val="10"/>
      <color theme="1"/>
      <name val="Calibri"/>
      <family val="2"/>
      <scheme val="minor"/>
    </font>
    <font>
      <b/>
      <i/>
      <sz val="10"/>
      <color rgb="FF006100"/>
      <name val="Calibri"/>
      <family val="2"/>
      <scheme val="minor"/>
    </font>
    <font>
      <b/>
      <sz val="10"/>
      <color rgb="FF006100"/>
      <name val="Calibri"/>
      <family val="2"/>
      <scheme val="minor"/>
    </font>
    <font>
      <b/>
      <sz val="10"/>
      <color rgb="FF9C0006"/>
      <name val="Calibri"/>
      <family val="2"/>
      <scheme val="minor"/>
    </font>
    <font>
      <i/>
      <sz val="8"/>
      <color theme="1"/>
      <name val="Calibri"/>
      <family val="2"/>
      <scheme val="minor"/>
    </font>
    <font>
      <b/>
      <sz val="10"/>
      <color rgb="FFFF0000"/>
      <name val="Calibri"/>
      <family val="2"/>
      <scheme val="minor"/>
    </font>
    <font>
      <b/>
      <u/>
      <sz val="10"/>
      <name val="Calibri"/>
      <family val="2"/>
      <scheme val="minor"/>
    </font>
    <font>
      <b/>
      <sz val="10"/>
      <name val="Calibri"/>
      <family val="2"/>
      <scheme val="minor"/>
    </font>
    <font>
      <sz val="9"/>
      <color indexed="81"/>
      <name val="Tahoma"/>
      <family val="2"/>
    </font>
    <font>
      <b/>
      <sz val="9"/>
      <color indexed="81"/>
      <name val="Tahoma"/>
      <family val="2"/>
    </font>
    <font>
      <b/>
      <sz val="24"/>
      <color theme="1"/>
      <name val="Calibri"/>
      <family val="2"/>
      <scheme val="minor"/>
    </font>
    <font>
      <b/>
      <sz val="36"/>
      <color rgb="FFFF0000"/>
      <name val="Calibri"/>
      <family val="2"/>
      <scheme val="minor"/>
    </font>
    <font>
      <i/>
      <sz val="10"/>
      <color rgb="FFFF0000"/>
      <name val="Calibri"/>
      <family val="2"/>
      <scheme val="minor"/>
    </font>
    <font>
      <b/>
      <i/>
      <sz val="14"/>
      <color rgb="FFFF0000"/>
      <name val="Calibri"/>
      <family val="2"/>
      <scheme val="minor"/>
    </font>
    <font>
      <i/>
      <sz val="11"/>
      <color rgb="FFFF0000"/>
      <name val="Calibri"/>
      <family val="2"/>
      <scheme val="minor"/>
    </font>
    <font>
      <i/>
      <sz val="10"/>
      <color theme="1"/>
      <name val="Calibri"/>
      <family val="2"/>
      <scheme val="minor"/>
    </font>
    <font>
      <i/>
      <sz val="10"/>
      <color rgb="FF555555"/>
      <name val="Calibri"/>
      <family val="2"/>
      <scheme val="minor"/>
    </font>
  </fonts>
  <fills count="14">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FFCC"/>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92D05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hair">
        <color auto="1"/>
      </top>
      <bottom style="hair">
        <color auto="1"/>
      </bottom>
      <diagonal/>
    </border>
    <border>
      <left style="medium">
        <color auto="1"/>
      </left>
      <right style="medium">
        <color auto="1"/>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hair">
        <color auto="1"/>
      </top>
      <bottom style="hair">
        <color auto="1"/>
      </bottom>
      <diagonal/>
    </border>
    <border>
      <left style="medium">
        <color auto="1"/>
      </left>
      <right style="medium">
        <color auto="1"/>
      </right>
      <top/>
      <bottom style="medium">
        <color auto="1"/>
      </bottom>
      <diagonal/>
    </border>
    <border>
      <left/>
      <right style="medium">
        <color auto="1"/>
      </right>
      <top style="hair">
        <color auto="1"/>
      </top>
      <bottom style="medium">
        <color auto="1"/>
      </bottom>
      <diagonal/>
    </border>
    <border>
      <left style="medium">
        <color auto="1"/>
      </left>
      <right style="medium">
        <color auto="1"/>
      </right>
      <top style="hair">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medium">
        <color indexed="64"/>
      </right>
      <top/>
      <bottom style="hair">
        <color auto="1"/>
      </bottom>
      <diagonal/>
    </border>
    <border>
      <left/>
      <right/>
      <top/>
      <bottom style="hair">
        <color auto="1"/>
      </bottom>
      <diagonal/>
    </border>
    <border>
      <left style="medium">
        <color auto="1"/>
      </left>
      <right style="medium">
        <color auto="1"/>
      </right>
      <top style="hair">
        <color auto="1"/>
      </top>
      <bottom/>
      <diagonal/>
    </border>
    <border>
      <left/>
      <right style="medium">
        <color auto="1"/>
      </right>
      <top style="hair">
        <color auto="1"/>
      </top>
      <bottom/>
      <diagonal/>
    </border>
    <border>
      <left style="medium">
        <color indexed="64"/>
      </left>
      <right style="medium">
        <color indexed="64"/>
      </right>
      <top style="medium">
        <color indexed="64"/>
      </top>
      <bottom style="hair">
        <color auto="1"/>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11" fillId="7" borderId="0" applyNumberFormat="0" applyBorder="0" applyAlignment="0" applyProtection="0"/>
    <xf numFmtId="0" fontId="12" fillId="8" borderId="0" applyNumberFormat="0" applyBorder="0" applyAlignment="0" applyProtection="0"/>
  </cellStyleXfs>
  <cellXfs count="312">
    <xf numFmtId="0" fontId="0" fillId="0" borderId="0" xfId="0"/>
    <xf numFmtId="0" fontId="4" fillId="0" borderId="0" xfId="0" applyFont="1" applyFill="1" applyAlignment="1">
      <alignment horizontal="center"/>
    </xf>
    <xf numFmtId="0" fontId="0" fillId="0" borderId="0" xfId="0"/>
    <xf numFmtId="0" fontId="0" fillId="0" borderId="0" xfId="0" applyFont="1"/>
    <xf numFmtId="0" fontId="3" fillId="2" borderId="1"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0" xfId="0" applyFill="1" applyBorder="1" applyAlignment="1">
      <alignment horizontal="center"/>
    </xf>
    <xf numFmtId="0" fontId="0" fillId="4" borderId="6" xfId="0" applyFill="1" applyBorder="1" applyAlignment="1">
      <alignment horizontal="center"/>
    </xf>
    <xf numFmtId="164" fontId="0" fillId="4" borderId="7" xfId="0" applyNumberFormat="1" applyFill="1" applyBorder="1" applyAlignment="1">
      <alignment horizontal="center"/>
    </xf>
    <xf numFmtId="164" fontId="0" fillId="4" borderId="8" xfId="0" applyNumberFormat="1" applyFill="1" applyBorder="1" applyAlignment="1">
      <alignment horizontal="center"/>
    </xf>
    <xf numFmtId="164" fontId="0" fillId="4" borderId="9" xfId="0" applyNumberForma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0" xfId="0" applyFill="1" applyBorder="1" applyAlignment="1">
      <alignment horizontal="center"/>
    </xf>
    <xf numFmtId="0" fontId="0" fillId="3" borderId="6" xfId="0" applyFill="1" applyBorder="1" applyAlignment="1">
      <alignment horizontal="center"/>
    </xf>
    <xf numFmtId="164" fontId="0" fillId="3" borderId="7" xfId="0" applyNumberFormat="1" applyFill="1" applyBorder="1" applyAlignment="1">
      <alignment horizontal="center"/>
    </xf>
    <xf numFmtId="164" fontId="0" fillId="3" borderId="8" xfId="0" applyNumberFormat="1" applyFill="1" applyBorder="1" applyAlignment="1">
      <alignment horizontal="center"/>
    </xf>
    <xf numFmtId="164" fontId="0" fillId="3" borderId="9" xfId="0" applyNumberFormat="1" applyFill="1" applyBorder="1" applyAlignment="1">
      <alignment horizontal="center"/>
    </xf>
    <xf numFmtId="164" fontId="0" fillId="4" borderId="5" xfId="0" applyNumberFormat="1" applyFill="1" applyBorder="1" applyAlignment="1">
      <alignment horizontal="center"/>
    </xf>
    <xf numFmtId="164" fontId="0" fillId="4" borderId="0" xfId="0" applyNumberFormat="1" applyFill="1" applyBorder="1" applyAlignment="1">
      <alignment horizontal="center"/>
    </xf>
    <xf numFmtId="164" fontId="0" fillId="4" borderId="6" xfId="0" applyNumberFormat="1" applyFill="1" applyBorder="1" applyAlignment="1">
      <alignment horizontal="center"/>
    </xf>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0" fillId="0" borderId="0" xfId="0" applyFill="1" applyBorder="1"/>
    <xf numFmtId="0" fontId="0" fillId="0" borderId="0" xfId="0" applyBorder="1" applyAlignment="1">
      <alignment vertical="center"/>
    </xf>
    <xf numFmtId="0" fontId="2" fillId="0" borderId="0" xfId="0" applyFont="1" applyBorder="1" applyAlignment="1">
      <alignment vertical="center"/>
    </xf>
    <xf numFmtId="0" fontId="2" fillId="0" borderId="0" xfId="0" applyFont="1" applyBorder="1" applyAlignment="1">
      <alignment vertical="center" wrapText="1"/>
    </xf>
    <xf numFmtId="0" fontId="0" fillId="0" borderId="5" xfId="0" applyBorder="1"/>
    <xf numFmtId="0" fontId="1" fillId="6" borderId="5" xfId="0" applyFont="1" applyFill="1" applyBorder="1"/>
    <xf numFmtId="0" fontId="1" fillId="0" borderId="5" xfId="0" applyFont="1" applyBorder="1"/>
    <xf numFmtId="0" fontId="1" fillId="0" borderId="5" xfId="0" applyFont="1" applyFill="1" applyBorder="1"/>
    <xf numFmtId="0" fontId="1" fillId="0" borderId="7" xfId="0" applyFont="1" applyBorder="1"/>
    <xf numFmtId="0" fontId="0" fillId="6" borderId="6" xfId="0" applyFill="1" applyBorder="1"/>
    <xf numFmtId="0" fontId="5" fillId="0" borderId="5" xfId="0" applyFont="1" applyBorder="1" applyAlignment="1">
      <alignment horizontal="center" vertical="center" wrapText="1"/>
    </xf>
    <xf numFmtId="0" fontId="7" fillId="0" borderId="6" xfId="0" applyFont="1" applyBorder="1" applyAlignment="1">
      <alignment horizontal="center" vertical="center"/>
    </xf>
    <xf numFmtId="0" fontId="0" fillId="6" borderId="8" xfId="0" applyFill="1" applyBorder="1"/>
    <xf numFmtId="0" fontId="0" fillId="0" borderId="2" xfId="0" applyBorder="1"/>
    <xf numFmtId="0" fontId="2" fillId="5" borderId="0" xfId="0" applyFont="1" applyFill="1" applyBorder="1"/>
    <xf numFmtId="0" fontId="0" fillId="5" borderId="0" xfId="0" applyFill="1" applyBorder="1"/>
    <xf numFmtId="0" fontId="0" fillId="6" borderId="9" xfId="0" applyFill="1" applyBorder="1"/>
    <xf numFmtId="0" fontId="0" fillId="6" borderId="0" xfId="0" applyFill="1" applyBorder="1" applyAlignme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Alignment="1">
      <alignment vertical="center"/>
    </xf>
    <xf numFmtId="0" fontId="8" fillId="0" borderId="0" xfId="0" applyFont="1" applyAlignment="1">
      <alignment vertical="center"/>
    </xf>
    <xf numFmtId="2" fontId="0" fillId="5" borderId="0" xfId="0" applyNumberFormat="1" applyFill="1" applyBorder="1"/>
    <xf numFmtId="0" fontId="5" fillId="0" borderId="5" xfId="0" applyFont="1" applyBorder="1" applyAlignment="1">
      <alignment horizontal="center" vertical="center"/>
    </xf>
    <xf numFmtId="0" fontId="0" fillId="0" borderId="5" xfId="0" applyBorder="1" applyAlignment="1"/>
    <xf numFmtId="0" fontId="13" fillId="0" borderId="0" xfId="0" applyFont="1" applyFill="1"/>
    <xf numFmtId="0" fontId="0" fillId="0" borderId="0" xfId="0" applyFill="1" applyAlignment="1">
      <alignment horizontal="center" vertical="center"/>
    </xf>
    <xf numFmtId="0" fontId="15" fillId="0" borderId="0" xfId="2" applyFont="1" applyFill="1" applyBorder="1"/>
    <xf numFmtId="0" fontId="14" fillId="0" borderId="0" xfId="1" applyFont="1" applyFill="1" applyBorder="1" applyAlignment="1">
      <alignment vertical="center"/>
    </xf>
    <xf numFmtId="0" fontId="0" fillId="0" borderId="0" xfId="0" applyAlignment="1">
      <alignment vertical="center"/>
    </xf>
    <xf numFmtId="0" fontId="18" fillId="0" borderId="0" xfId="1" applyFont="1" applyFill="1" applyBorder="1"/>
    <xf numFmtId="0" fontId="19" fillId="0" borderId="2" xfId="0" applyFont="1" applyFill="1" applyBorder="1"/>
    <xf numFmtId="0" fontId="19" fillId="0" borderId="3" xfId="0" applyFont="1" applyFill="1" applyBorder="1"/>
    <xf numFmtId="0" fontId="19" fillId="0" borderId="4" xfId="0" applyFont="1" applyFill="1" applyBorder="1"/>
    <xf numFmtId="0" fontId="13" fillId="0" borderId="0" xfId="0" applyFont="1" applyFill="1" applyBorder="1"/>
    <xf numFmtId="0" fontId="20" fillId="0" borderId="8" xfId="1" applyFont="1" applyFill="1" applyBorder="1"/>
    <xf numFmtId="0" fontId="21" fillId="9" borderId="13" xfId="0" applyFont="1" applyFill="1" applyBorder="1" applyAlignment="1">
      <alignment horizontal="center" vertical="center"/>
    </xf>
    <xf numFmtId="0" fontId="19" fillId="0" borderId="5" xfId="0" applyFont="1" applyFill="1" applyBorder="1" applyAlignment="1">
      <alignment horizontal="center"/>
    </xf>
    <xf numFmtId="0" fontId="23" fillId="9" borderId="14" xfId="0" applyFont="1" applyFill="1" applyBorder="1" applyAlignment="1">
      <alignment horizontal="center" vertical="center"/>
    </xf>
    <xf numFmtId="0" fontId="20" fillId="0" borderId="0" xfId="1" applyFont="1" applyFill="1" applyBorder="1"/>
    <xf numFmtId="0" fontId="20" fillId="0" borderId="17" xfId="1" applyFont="1" applyFill="1" applyBorder="1"/>
    <xf numFmtId="0" fontId="23" fillId="9" borderId="18" xfId="0" applyFont="1" applyFill="1" applyBorder="1" applyAlignment="1">
      <alignment horizontal="center" vertical="center"/>
    </xf>
    <xf numFmtId="0" fontId="20" fillId="0" borderId="19" xfId="1" applyFont="1" applyFill="1" applyBorder="1"/>
    <xf numFmtId="0" fontId="15" fillId="10" borderId="10" xfId="2" applyFont="1" applyFill="1" applyBorder="1" applyAlignment="1">
      <alignment horizontal="center"/>
    </xf>
    <xf numFmtId="0" fontId="15" fillId="10" borderId="12" xfId="2" applyFont="1" applyFill="1" applyBorder="1" applyAlignment="1">
      <alignment horizontal="center"/>
    </xf>
    <xf numFmtId="0" fontId="23" fillId="9" borderId="21" xfId="0" applyFont="1" applyFill="1" applyBorder="1" applyAlignment="1">
      <alignment horizontal="center" vertical="center"/>
    </xf>
    <xf numFmtId="0" fontId="19" fillId="0" borderId="7" xfId="0" applyFont="1" applyFill="1" applyBorder="1"/>
    <xf numFmtId="0" fontId="24" fillId="0" borderId="9" xfId="0" applyFont="1" applyFill="1" applyBorder="1" applyAlignment="1">
      <alignment horizontal="center"/>
    </xf>
    <xf numFmtId="0" fontId="25" fillId="0" borderId="0" xfId="1" applyFont="1" applyFill="1" applyBorder="1"/>
    <xf numFmtId="0" fontId="18" fillId="0" borderId="2" xfId="1" applyFont="1" applyFill="1" applyBorder="1"/>
    <xf numFmtId="0" fontId="26" fillId="0" borderId="3" xfId="1" applyFont="1" applyFill="1" applyBorder="1" applyAlignment="1">
      <alignment horizontal="center"/>
    </xf>
    <xf numFmtId="0" fontId="13" fillId="0" borderId="3" xfId="0" applyFont="1" applyFill="1" applyBorder="1" applyAlignment="1">
      <alignment horizontal="center"/>
    </xf>
    <xf numFmtId="0" fontId="27" fillId="0" borderId="16" xfId="2" applyFont="1" applyFill="1" applyBorder="1" applyAlignment="1">
      <alignment horizontal="center"/>
    </xf>
    <xf numFmtId="0" fontId="27" fillId="0" borderId="4" xfId="2" applyFont="1" applyFill="1" applyBorder="1" applyAlignment="1">
      <alignment horizontal="center"/>
    </xf>
    <xf numFmtId="0" fontId="18" fillId="0" borderId="7" xfId="1" applyFont="1" applyFill="1" applyBorder="1"/>
    <xf numFmtId="0" fontId="26" fillId="0" borderId="8" xfId="1" applyFont="1" applyFill="1" applyBorder="1" applyAlignment="1">
      <alignment horizontal="center"/>
    </xf>
    <xf numFmtId="165" fontId="18" fillId="0" borderId="8" xfId="1" applyNumberFormat="1" applyFont="1" applyFill="1" applyBorder="1" applyAlignment="1">
      <alignment horizontal="center"/>
    </xf>
    <xf numFmtId="165" fontId="13" fillId="0" borderId="8" xfId="0" applyNumberFormat="1" applyFont="1" applyFill="1" applyBorder="1" applyAlignment="1">
      <alignment horizontal="center"/>
    </xf>
    <xf numFmtId="165" fontId="27" fillId="0" borderId="19" xfId="2" applyNumberFormat="1" applyFont="1" applyFill="1" applyBorder="1" applyAlignment="1">
      <alignment horizontal="center"/>
    </xf>
    <xf numFmtId="165" fontId="27" fillId="0" borderId="9" xfId="2" applyNumberFormat="1" applyFont="1" applyFill="1" applyBorder="1" applyAlignment="1">
      <alignment horizontal="center"/>
    </xf>
    <xf numFmtId="0" fontId="28" fillId="0" borderId="0" xfId="0" applyFont="1" applyFill="1"/>
    <xf numFmtId="0" fontId="29" fillId="0" borderId="0" xfId="1" applyFont="1" applyFill="1" applyBorder="1"/>
    <xf numFmtId="0" fontId="30" fillId="9" borderId="22" xfId="0" applyFont="1" applyFill="1" applyBorder="1" applyAlignment="1">
      <alignment horizontal="left" vertical="center"/>
    </xf>
    <xf numFmtId="0" fontId="23" fillId="9" borderId="23" xfId="0" applyFont="1" applyFill="1" applyBorder="1" applyAlignment="1">
      <alignment horizontal="left" vertical="center"/>
    </xf>
    <xf numFmtId="0" fontId="23" fillId="9" borderId="24" xfId="0" applyFont="1" applyFill="1" applyBorder="1" applyAlignment="1">
      <alignment horizontal="left" vertical="center"/>
    </xf>
    <xf numFmtId="0" fontId="23" fillId="9" borderId="25" xfId="0" applyFont="1" applyFill="1" applyBorder="1" applyAlignment="1">
      <alignment horizontal="left" vertical="center"/>
    </xf>
    <xf numFmtId="0" fontId="23" fillId="9" borderId="0" xfId="0" applyFont="1" applyFill="1" applyBorder="1" applyAlignment="1">
      <alignment horizontal="left" vertical="center"/>
    </xf>
    <xf numFmtId="0" fontId="23" fillId="9" borderId="26" xfId="0" applyFont="1" applyFill="1" applyBorder="1" applyAlignment="1">
      <alignment horizontal="left" vertical="center"/>
    </xf>
    <xf numFmtId="0" fontId="11" fillId="0" borderId="0" xfId="1" applyFill="1" applyBorder="1"/>
    <xf numFmtId="0" fontId="23" fillId="9" borderId="27" xfId="0" applyFont="1" applyFill="1" applyBorder="1" applyAlignment="1">
      <alignment horizontal="left" vertical="center"/>
    </xf>
    <xf numFmtId="0" fontId="18" fillId="0" borderId="0" xfId="1" applyFont="1" applyFill="1" applyBorder="1" applyAlignment="1">
      <alignment horizontal="right"/>
    </xf>
    <xf numFmtId="0" fontId="19" fillId="0" borderId="7" xfId="0" applyFont="1" applyFill="1" applyBorder="1" applyAlignment="1">
      <alignment horizontal="center"/>
    </xf>
    <xf numFmtId="0" fontId="19" fillId="0" borderId="8" xfId="0" applyFont="1" applyFill="1" applyBorder="1" applyAlignment="1">
      <alignment horizontal="center"/>
    </xf>
    <xf numFmtId="0" fontId="23" fillId="0" borderId="28" xfId="1" applyFont="1" applyFill="1" applyBorder="1" applyAlignment="1">
      <alignment horizontal="left"/>
    </xf>
    <xf numFmtId="0" fontId="23" fillId="0" borderId="18" xfId="1" applyFont="1" applyFill="1" applyBorder="1" applyAlignment="1">
      <alignment horizontal="left"/>
    </xf>
    <xf numFmtId="0" fontId="23" fillId="0" borderId="18" xfId="1" applyFont="1" applyFill="1" applyBorder="1"/>
    <xf numFmtId="0" fontId="22" fillId="6" borderId="12" xfId="1" applyFont="1" applyFill="1" applyBorder="1" applyAlignment="1">
      <alignment horizontal="left"/>
    </xf>
    <xf numFmtId="0" fontId="15" fillId="10" borderId="7" xfId="2" applyFont="1" applyFill="1" applyBorder="1" applyAlignment="1">
      <alignment horizontal="center"/>
    </xf>
    <xf numFmtId="0" fontId="19" fillId="6" borderId="5" xfId="0" applyFont="1" applyFill="1" applyBorder="1" applyAlignment="1">
      <alignment horizontal="center"/>
    </xf>
    <xf numFmtId="0" fontId="19" fillId="6" borderId="6" xfId="0" applyFont="1" applyFill="1" applyBorder="1" applyAlignment="1">
      <alignment horizontal="center"/>
    </xf>
    <xf numFmtId="0" fontId="20" fillId="0" borderId="11" xfId="1" applyFont="1" applyFill="1" applyBorder="1"/>
    <xf numFmtId="0" fontId="23" fillId="9" borderId="15" xfId="0" applyFont="1" applyFill="1" applyBorder="1" applyAlignment="1">
      <alignment horizontal="center" vertical="center"/>
    </xf>
    <xf numFmtId="0" fontId="2" fillId="0" borderId="5" xfId="0" applyFont="1" applyBorder="1" applyAlignment="1">
      <alignment vertical="center"/>
    </xf>
    <xf numFmtId="0" fontId="0" fillId="6" borderId="5" xfId="0" applyFill="1" applyBorder="1" applyAlignment="1"/>
    <xf numFmtId="0" fontId="15" fillId="10" borderId="13" xfId="2" applyFont="1" applyFill="1" applyBorder="1" applyAlignment="1">
      <alignment horizontal="center"/>
    </xf>
    <xf numFmtId="0" fontId="0" fillId="0" borderId="7" xfId="0" applyBorder="1" applyAlignment="1"/>
    <xf numFmtId="0" fontId="6" fillId="0" borderId="10" xfId="0" applyFont="1" applyBorder="1" applyAlignment="1"/>
    <xf numFmtId="0" fontId="6" fillId="0" borderId="11" xfId="0" applyFont="1" applyBorder="1" applyAlignment="1"/>
    <xf numFmtId="0" fontId="23" fillId="0" borderId="6" xfId="1" applyFont="1" applyFill="1" applyBorder="1"/>
    <xf numFmtId="0" fontId="23" fillId="0" borderId="20" xfId="1" applyFont="1" applyFill="1" applyBorder="1"/>
    <xf numFmtId="0" fontId="21" fillId="0" borderId="0" xfId="0" applyFont="1"/>
    <xf numFmtId="0" fontId="19" fillId="0" borderId="17" xfId="0" applyFont="1" applyFill="1" applyBorder="1" applyAlignment="1">
      <alignment horizontal="center"/>
    </xf>
    <xf numFmtId="0" fontId="19" fillId="6" borderId="17" xfId="0" applyFont="1" applyFill="1" applyBorder="1" applyAlignment="1">
      <alignment horizontal="center"/>
    </xf>
    <xf numFmtId="0" fontId="21" fillId="0" borderId="2" xfId="0" applyFont="1" applyBorder="1"/>
    <xf numFmtId="0" fontId="21" fillId="0" borderId="3" xfId="0" applyFont="1" applyBorder="1"/>
    <xf numFmtId="0" fontId="21" fillId="0" borderId="7" xfId="0" applyFont="1" applyBorder="1"/>
    <xf numFmtId="0" fontId="21" fillId="0" borderId="8" xfId="0" applyFont="1" applyBorder="1"/>
    <xf numFmtId="0" fontId="2" fillId="0" borderId="0" xfId="0" applyFont="1" applyBorder="1" applyAlignment="1">
      <alignment horizontal="center"/>
    </xf>
    <xf numFmtId="0" fontId="0" fillId="0" borderId="0" xfId="0" applyBorder="1" applyAlignment="1">
      <alignment horizontal="left" vertical="center"/>
    </xf>
    <xf numFmtId="0" fontId="0" fillId="0" borderId="10" xfId="0" applyBorder="1"/>
    <xf numFmtId="0" fontId="6" fillId="0" borderId="12" xfId="0" applyFont="1" applyBorder="1" applyAlignment="1"/>
    <xf numFmtId="0" fontId="0" fillId="6" borderId="6" xfId="0" applyFill="1" applyBorder="1" applyAlignment="1"/>
    <xf numFmtId="0" fontId="0" fillId="0" borderId="6" xfId="0" applyFill="1" applyBorder="1"/>
    <xf numFmtId="16" fontId="0" fillId="0" borderId="0" xfId="0" applyNumberFormat="1" applyBorder="1"/>
    <xf numFmtId="0" fontId="0" fillId="6" borderId="0" xfId="0" applyFill="1" applyBorder="1"/>
    <xf numFmtId="0" fontId="0" fillId="6" borderId="11" xfId="0" applyFill="1" applyBorder="1"/>
    <xf numFmtId="0" fontId="0" fillId="6" borderId="12" xfId="0" applyFill="1" applyBorder="1"/>
    <xf numFmtId="0" fontId="0" fillId="0" borderId="7" xfId="0" applyBorder="1"/>
    <xf numFmtId="0" fontId="0" fillId="0" borderId="8" xfId="0" applyFill="1" applyBorder="1"/>
    <xf numFmtId="0" fontId="0" fillId="6" borderId="11" xfId="0" applyFill="1" applyBorder="1" applyAlignment="1"/>
    <xf numFmtId="0" fontId="20" fillId="0" borderId="13" xfId="1" applyFont="1" applyFill="1" applyBorder="1"/>
    <xf numFmtId="0" fontId="21" fillId="9" borderId="12" xfId="0" applyFont="1" applyFill="1" applyBorder="1" applyAlignment="1">
      <alignment horizontal="center" vertical="center"/>
    </xf>
    <xf numFmtId="0" fontId="14" fillId="0" borderId="0" xfId="1" applyFont="1" applyFill="1" applyBorder="1" applyAlignment="1">
      <alignment horizontal="center" vertical="center"/>
    </xf>
    <xf numFmtId="0" fontId="16" fillId="0" borderId="4" xfId="1" applyFont="1" applyFill="1" applyBorder="1" applyAlignment="1">
      <alignment wrapText="1"/>
    </xf>
    <xf numFmtId="0" fontId="0" fillId="0" borderId="4" xfId="0" applyBorder="1" applyAlignment="1"/>
    <xf numFmtId="2" fontId="2" fillId="5" borderId="0" xfId="0" applyNumberFormat="1" applyFont="1" applyFill="1" applyBorder="1"/>
    <xf numFmtId="0" fontId="16" fillId="0" borderId="0" xfId="1" applyFont="1" applyFill="1" applyBorder="1" applyAlignment="1">
      <alignment wrapText="1"/>
    </xf>
    <xf numFmtId="0" fontId="23" fillId="9" borderId="28" xfId="0" applyFont="1" applyFill="1" applyBorder="1" applyAlignment="1">
      <alignment horizontal="center" vertical="center"/>
    </xf>
    <xf numFmtId="0" fontId="15" fillId="10" borderId="0" xfId="2" applyFont="1" applyFill="1" applyBorder="1" applyAlignment="1">
      <alignment horizontal="center"/>
    </xf>
    <xf numFmtId="0" fontId="19" fillId="0" borderId="5" xfId="0" applyFont="1" applyFill="1" applyBorder="1"/>
    <xf numFmtId="0" fontId="19" fillId="0" borderId="0" xfId="0" applyFont="1" applyFill="1" applyBorder="1"/>
    <xf numFmtId="0" fontId="19" fillId="0" borderId="6" xfId="0" applyFont="1" applyFill="1" applyBorder="1"/>
    <xf numFmtId="0" fontId="13" fillId="0" borderId="13" xfId="0" applyFont="1" applyFill="1" applyBorder="1" applyAlignment="1">
      <alignment wrapText="1"/>
    </xf>
    <xf numFmtId="0" fontId="13" fillId="0" borderId="13" xfId="0" applyFont="1" applyFill="1" applyBorder="1" applyAlignment="1">
      <alignment vertical="center"/>
    </xf>
    <xf numFmtId="0" fontId="21" fillId="0" borderId="12" xfId="0" applyFont="1" applyFill="1" applyBorder="1" applyAlignment="1">
      <alignment horizontal="center" vertical="center"/>
    </xf>
    <xf numFmtId="0" fontId="23" fillId="0" borderId="28" xfId="0" applyFont="1" applyFill="1" applyBorder="1" applyAlignment="1">
      <alignment horizontal="center" vertical="center"/>
    </xf>
    <xf numFmtId="0" fontId="23" fillId="0" borderId="18" xfId="0" applyFont="1" applyFill="1" applyBorder="1" applyAlignment="1">
      <alignment horizontal="center" vertical="center"/>
    </xf>
    <xf numFmtId="0" fontId="16" fillId="0" borderId="8" xfId="1" applyFont="1" applyFill="1" applyBorder="1" applyAlignment="1">
      <alignment horizontal="center" vertical="center" wrapText="1"/>
    </xf>
    <xf numFmtId="0" fontId="16" fillId="0" borderId="9" xfId="1" applyFont="1" applyFill="1" applyBorder="1" applyAlignment="1">
      <alignment horizontal="center" vertical="center" wrapText="1"/>
    </xf>
    <xf numFmtId="0" fontId="16" fillId="0" borderId="0" xfId="1" applyFont="1" applyFill="1" applyBorder="1" applyAlignment="1">
      <alignment horizontal="center" vertical="center" wrapText="1"/>
    </xf>
    <xf numFmtId="0" fontId="0" fillId="0" borderId="0" xfId="0" applyBorder="1" applyAlignment="1"/>
    <xf numFmtId="0" fontId="23" fillId="9" borderId="6" xfId="0" applyFont="1" applyFill="1" applyBorder="1" applyAlignment="1">
      <alignment horizontal="center" vertical="center"/>
    </xf>
    <xf numFmtId="0" fontId="23" fillId="0" borderId="11" xfId="0" applyFont="1" applyFill="1" applyBorder="1" applyAlignment="1">
      <alignment horizontal="center" vertical="center"/>
    </xf>
    <xf numFmtId="0" fontId="21" fillId="9" borderId="9" xfId="0" applyFont="1" applyFill="1" applyBorder="1" applyAlignment="1">
      <alignment horizontal="center" vertical="center"/>
    </xf>
    <xf numFmtId="0" fontId="16" fillId="0" borderId="6" xfId="1" applyFont="1" applyFill="1" applyBorder="1" applyAlignment="1">
      <alignment wrapText="1"/>
    </xf>
    <xf numFmtId="0" fontId="16" fillId="0" borderId="7" xfId="1" applyFont="1" applyFill="1" applyBorder="1" applyAlignment="1">
      <alignment horizontal="center" vertical="center" wrapText="1"/>
    </xf>
    <xf numFmtId="0" fontId="0" fillId="6" borderId="13" xfId="0" applyFill="1" applyBorder="1"/>
    <xf numFmtId="0" fontId="23" fillId="9" borderId="30" xfId="0" applyFont="1" applyFill="1" applyBorder="1" applyAlignment="1">
      <alignment horizontal="center" vertical="center"/>
    </xf>
    <xf numFmtId="0" fontId="23" fillId="9" borderId="31" xfId="0" applyFont="1" applyFill="1" applyBorder="1" applyAlignment="1">
      <alignment horizontal="center" vertical="center"/>
    </xf>
    <xf numFmtId="0" fontId="19" fillId="0" borderId="6" xfId="0" applyFont="1" applyFill="1" applyBorder="1" applyAlignment="1">
      <alignment horizontal="center"/>
    </xf>
    <xf numFmtId="0" fontId="19" fillId="0" borderId="2" xfId="0" applyFont="1" applyFill="1" applyBorder="1" applyAlignment="1">
      <alignment horizontal="center"/>
    </xf>
    <xf numFmtId="0" fontId="19" fillId="0" borderId="4" xfId="0" applyFont="1" applyFill="1" applyBorder="1" applyAlignment="1">
      <alignment horizontal="center"/>
    </xf>
    <xf numFmtId="0" fontId="19" fillId="6" borderId="7" xfId="0" applyFont="1" applyFill="1" applyBorder="1" applyAlignment="1">
      <alignment horizontal="center"/>
    </xf>
    <xf numFmtId="0" fontId="19" fillId="6" borderId="9" xfId="0" applyFont="1" applyFill="1" applyBorder="1" applyAlignment="1">
      <alignment horizontal="center"/>
    </xf>
    <xf numFmtId="0" fontId="31" fillId="0" borderId="16" xfId="0" applyFont="1" applyFill="1" applyBorder="1" applyAlignment="1">
      <alignment horizontal="center"/>
    </xf>
    <xf numFmtId="0" fontId="19" fillId="6" borderId="19" xfId="0" applyFont="1" applyFill="1" applyBorder="1" applyAlignment="1">
      <alignment horizontal="center"/>
    </xf>
    <xf numFmtId="0" fontId="15" fillId="0" borderId="16" xfId="2" applyFont="1" applyFill="1" applyBorder="1"/>
    <xf numFmtId="0" fontId="15" fillId="0" borderId="17" xfId="2" applyFont="1" applyFill="1" applyBorder="1"/>
    <xf numFmtId="0" fontId="15" fillId="0" borderId="19" xfId="2" applyFont="1" applyFill="1" applyBorder="1"/>
    <xf numFmtId="0" fontId="15" fillId="0" borderId="13" xfId="2" applyFont="1" applyFill="1" applyBorder="1"/>
    <xf numFmtId="0" fontId="24" fillId="0" borderId="13" xfId="0" applyFont="1" applyFill="1" applyBorder="1" applyAlignment="1">
      <alignment horizontal="center"/>
    </xf>
    <xf numFmtId="0" fontId="21" fillId="0" borderId="11" xfId="0" applyFont="1" applyFill="1" applyBorder="1" applyAlignment="1">
      <alignment horizontal="center" vertical="center"/>
    </xf>
    <xf numFmtId="0" fontId="23" fillId="0" borderId="31" xfId="1" applyFont="1" applyFill="1" applyBorder="1"/>
    <xf numFmtId="0" fontId="15" fillId="10" borderId="9" xfId="2" applyFont="1" applyFill="1" applyBorder="1" applyAlignment="1">
      <alignment horizontal="center"/>
    </xf>
    <xf numFmtId="0" fontId="23" fillId="9" borderId="32" xfId="0" applyFont="1" applyFill="1" applyBorder="1" applyAlignment="1">
      <alignment horizontal="center" vertical="center"/>
    </xf>
    <xf numFmtId="0" fontId="21" fillId="10" borderId="12" xfId="0" applyFont="1" applyFill="1" applyBorder="1" applyAlignment="1">
      <alignment horizontal="center" vertical="center"/>
    </xf>
    <xf numFmtId="0" fontId="23" fillId="10" borderId="28" xfId="0" applyFont="1" applyFill="1" applyBorder="1" applyAlignment="1">
      <alignment horizontal="center" vertical="center"/>
    </xf>
    <xf numFmtId="0" fontId="15" fillId="10" borderId="11" xfId="2" applyFont="1" applyFill="1" applyBorder="1" applyAlignment="1">
      <alignment horizontal="center"/>
    </xf>
    <xf numFmtId="0" fontId="23" fillId="0" borderId="6" xfId="0" applyFont="1" applyFill="1" applyBorder="1" applyAlignment="1">
      <alignment horizontal="center" vertical="center"/>
    </xf>
    <xf numFmtId="0" fontId="23" fillId="0" borderId="31" xfId="0" applyFont="1" applyFill="1" applyBorder="1" applyAlignment="1">
      <alignment horizontal="center" vertical="center"/>
    </xf>
    <xf numFmtId="0" fontId="24" fillId="0" borderId="0" xfId="0" applyFont="1" applyFill="1" applyBorder="1" applyAlignment="1">
      <alignment horizontal="center"/>
    </xf>
    <xf numFmtId="0" fontId="19" fillId="0" borderId="9" xfId="0" applyFont="1" applyFill="1" applyBorder="1" applyAlignment="1">
      <alignment horizontal="center"/>
    </xf>
    <xf numFmtId="0" fontId="19" fillId="0" borderId="8" xfId="0" applyFont="1" applyFill="1" applyBorder="1"/>
    <xf numFmtId="0" fontId="19" fillId="0" borderId="9" xfId="0" applyFont="1" applyFill="1" applyBorder="1"/>
    <xf numFmtId="0" fontId="24" fillId="0" borderId="19" xfId="0" applyFont="1" applyFill="1" applyBorder="1" applyAlignment="1">
      <alignment horizontal="center"/>
    </xf>
    <xf numFmtId="0" fontId="23" fillId="0" borderId="13" xfId="0" applyFont="1" applyFill="1" applyBorder="1" applyAlignment="1">
      <alignment horizontal="center" vertical="center"/>
    </xf>
    <xf numFmtId="0" fontId="19" fillId="0" borderId="10" xfId="0" applyFont="1" applyFill="1" applyBorder="1" applyAlignment="1">
      <alignment horizontal="center"/>
    </xf>
    <xf numFmtId="0" fontId="19" fillId="0" borderId="12" xfId="0" applyFont="1" applyFill="1" applyBorder="1" applyAlignment="1">
      <alignment horizontal="center"/>
    </xf>
    <xf numFmtId="0" fontId="31" fillId="0" borderId="12" xfId="0" applyFont="1" applyFill="1" applyBorder="1" applyAlignment="1">
      <alignment horizontal="center"/>
    </xf>
    <xf numFmtId="0" fontId="31" fillId="0" borderId="13" xfId="0" applyFont="1" applyFill="1" applyBorder="1" applyAlignment="1">
      <alignment horizontal="center"/>
    </xf>
    <xf numFmtId="165" fontId="21" fillId="0" borderId="11" xfId="0" applyNumberFormat="1" applyFont="1" applyFill="1" applyBorder="1" applyAlignment="1">
      <alignment horizontal="center" vertical="center"/>
    </xf>
    <xf numFmtId="165" fontId="23" fillId="11" borderId="29" xfId="0" applyNumberFormat="1" applyFont="1" applyFill="1" applyBorder="1" applyAlignment="1">
      <alignment horizontal="center" vertical="center"/>
    </xf>
    <xf numFmtId="165" fontId="23" fillId="11" borderId="0" xfId="0" applyNumberFormat="1" applyFont="1" applyFill="1" applyBorder="1" applyAlignment="1">
      <alignment horizontal="center" vertical="center"/>
    </xf>
    <xf numFmtId="165" fontId="23" fillId="0" borderId="11" xfId="0" applyNumberFormat="1" applyFont="1" applyFill="1" applyBorder="1" applyAlignment="1">
      <alignment horizontal="center" vertical="center"/>
    </xf>
    <xf numFmtId="165" fontId="23" fillId="0" borderId="0" xfId="0" applyNumberFormat="1" applyFont="1" applyFill="1" applyBorder="1" applyAlignment="1">
      <alignment horizontal="center" vertical="center"/>
    </xf>
    <xf numFmtId="165" fontId="15" fillId="0" borderId="13" xfId="2" applyNumberFormat="1" applyFont="1" applyFill="1" applyBorder="1"/>
    <xf numFmtId="165" fontId="23" fillId="0" borderId="29" xfId="0" applyNumberFormat="1" applyFont="1" applyFill="1" applyBorder="1" applyAlignment="1">
      <alignment horizontal="center" vertical="center"/>
    </xf>
    <xf numFmtId="165" fontId="23" fillId="11" borderId="11" xfId="0" applyNumberFormat="1" applyFont="1" applyFill="1" applyBorder="1" applyAlignment="1">
      <alignment horizontal="center" vertical="center"/>
    </xf>
    <xf numFmtId="165" fontId="19" fillId="6" borderId="17" xfId="0" applyNumberFormat="1" applyFont="1" applyFill="1" applyBorder="1" applyAlignment="1">
      <alignment horizontal="center"/>
    </xf>
    <xf numFmtId="165" fontId="19" fillId="6" borderId="19" xfId="0" applyNumberFormat="1" applyFont="1" applyFill="1" applyBorder="1" applyAlignment="1">
      <alignment horizontal="center"/>
    </xf>
    <xf numFmtId="165" fontId="15" fillId="0" borderId="17" xfId="2" applyNumberFormat="1" applyFont="1" applyFill="1" applyBorder="1" applyAlignment="1">
      <alignment horizontal="center"/>
    </xf>
    <xf numFmtId="165" fontId="13" fillId="0" borderId="0" xfId="0" applyNumberFormat="1" applyFont="1" applyFill="1" applyAlignment="1">
      <alignment horizontal="center"/>
    </xf>
    <xf numFmtId="0" fontId="21" fillId="0" borderId="9" xfId="0" applyFont="1" applyFill="1" applyBorder="1" applyAlignment="1">
      <alignment horizontal="center" vertical="center"/>
    </xf>
    <xf numFmtId="0" fontId="23" fillId="12" borderId="15" xfId="0" applyFont="1" applyFill="1" applyBorder="1" applyAlignment="1">
      <alignment horizontal="center" vertical="center"/>
    </xf>
    <xf numFmtId="0" fontId="23" fillId="12" borderId="14" xfId="0" applyFont="1" applyFill="1" applyBorder="1" applyAlignment="1">
      <alignment horizontal="center" vertical="center"/>
    </xf>
    <xf numFmtId="0" fontId="23" fillId="9" borderId="17" xfId="0" applyFont="1" applyFill="1" applyBorder="1" applyAlignment="1">
      <alignment horizontal="center" vertical="center"/>
    </xf>
    <xf numFmtId="0" fontId="30" fillId="9" borderId="25" xfId="0" applyFont="1" applyFill="1" applyBorder="1" applyAlignment="1">
      <alignment horizontal="left" vertical="center"/>
    </xf>
    <xf numFmtId="0" fontId="23" fillId="6" borderId="14" xfId="0" applyFont="1" applyFill="1" applyBorder="1" applyAlignment="1">
      <alignment horizontal="center" vertical="center"/>
    </xf>
    <xf numFmtId="0" fontId="20" fillId="6" borderId="17" xfId="1" applyFont="1" applyFill="1" applyBorder="1"/>
    <xf numFmtId="0" fontId="34" fillId="2" borderId="33" xfId="0" applyFont="1" applyFill="1" applyBorder="1" applyAlignment="1">
      <alignment horizontal="center" vertical="center"/>
    </xf>
    <xf numFmtId="0" fontId="34" fillId="2" borderId="33" xfId="2" applyFont="1" applyFill="1" applyBorder="1" applyAlignment="1">
      <alignment horizontal="center" vertical="center"/>
    </xf>
    <xf numFmtId="0" fontId="36" fillId="9" borderId="0" xfId="0" applyFont="1" applyFill="1" applyBorder="1" applyAlignment="1">
      <alignment horizontal="left" vertical="center"/>
    </xf>
    <xf numFmtId="0" fontId="37" fillId="0" borderId="2" xfId="0" applyFont="1" applyBorder="1"/>
    <xf numFmtId="0" fontId="37" fillId="0" borderId="7" xfId="0" applyFont="1" applyBorder="1"/>
    <xf numFmtId="0" fontId="37" fillId="0" borderId="0" xfId="0" applyFont="1"/>
    <xf numFmtId="0" fontId="38" fillId="0" borderId="0" xfId="1" applyFont="1" applyFill="1" applyBorder="1"/>
    <xf numFmtId="0" fontId="36" fillId="0" borderId="0" xfId="0" applyFont="1" applyFill="1" applyBorder="1"/>
    <xf numFmtId="0" fontId="38" fillId="0" borderId="0" xfId="0" applyFont="1"/>
    <xf numFmtId="0" fontId="36" fillId="9" borderId="25" xfId="0" applyFont="1" applyFill="1" applyBorder="1" applyAlignment="1">
      <alignment horizontal="left" vertical="center"/>
    </xf>
    <xf numFmtId="0" fontId="36" fillId="0" borderId="0" xfId="0" applyFont="1" applyFill="1"/>
    <xf numFmtId="0" fontId="0" fillId="0" borderId="5" xfId="0" applyBorder="1" applyAlignment="1"/>
    <xf numFmtId="0" fontId="0" fillId="0" borderId="0" xfId="0" applyBorder="1" applyAlignment="1"/>
    <xf numFmtId="0" fontId="0" fillId="6" borderId="0" xfId="0" applyFill="1" applyBorder="1" applyAlignment="1">
      <alignment horizontal="center"/>
    </xf>
    <xf numFmtId="165" fontId="23" fillId="6" borderId="11" xfId="0" applyNumberFormat="1" applyFont="1" applyFill="1" applyBorder="1" applyAlignment="1">
      <alignment horizontal="center" vertical="center"/>
    </xf>
    <xf numFmtId="0" fontId="23" fillId="0" borderId="28" xfId="1" applyFont="1" applyFill="1" applyBorder="1"/>
    <xf numFmtId="0" fontId="15" fillId="10" borderId="19" xfId="2" applyFont="1" applyFill="1" applyBorder="1" applyAlignment="1">
      <alignment horizontal="center"/>
    </xf>
    <xf numFmtId="0" fontId="0" fillId="6" borderId="10" xfId="0" applyFill="1" applyBorder="1"/>
    <xf numFmtId="0" fontId="20" fillId="6" borderId="5" xfId="1" applyFont="1" applyFill="1" applyBorder="1"/>
    <xf numFmtId="0" fontId="6" fillId="0" borderId="0" xfId="0" applyFont="1"/>
    <xf numFmtId="0" fontId="0" fillId="13" borderId="0" xfId="0" applyFill="1"/>
    <xf numFmtId="0" fontId="21" fillId="9" borderId="23" xfId="0" applyFont="1" applyFill="1" applyBorder="1" applyAlignment="1">
      <alignment horizontal="left" vertical="center"/>
    </xf>
    <xf numFmtId="0" fontId="23" fillId="9" borderId="34" xfId="0" applyFont="1" applyFill="1" applyBorder="1" applyAlignment="1">
      <alignment horizontal="left" vertical="center"/>
    </xf>
    <xf numFmtId="0" fontId="23" fillId="9" borderId="35" xfId="0" applyFont="1" applyFill="1" applyBorder="1" applyAlignment="1">
      <alignment horizontal="left" vertical="center"/>
    </xf>
    <xf numFmtId="0" fontId="36" fillId="9" borderId="26" xfId="0" applyFont="1" applyFill="1" applyBorder="1" applyAlignment="1">
      <alignment horizontal="left" vertical="center"/>
    </xf>
    <xf numFmtId="0" fontId="36" fillId="9" borderId="0" xfId="0" applyFont="1" applyFill="1" applyBorder="1"/>
    <xf numFmtId="0" fontId="36" fillId="9" borderId="26" xfId="0" applyFont="1" applyFill="1" applyBorder="1"/>
    <xf numFmtId="0" fontId="0" fillId="9" borderId="25" xfId="0" applyFill="1" applyBorder="1"/>
    <xf numFmtId="0" fontId="0" fillId="9" borderId="0" xfId="0" applyFill="1" applyBorder="1"/>
    <xf numFmtId="0" fontId="0" fillId="9" borderId="26" xfId="0" applyFill="1" applyBorder="1"/>
    <xf numFmtId="0" fontId="0" fillId="9" borderId="27" xfId="0" applyFill="1" applyBorder="1"/>
    <xf numFmtId="0" fontId="0" fillId="9" borderId="34" xfId="0" applyFill="1" applyBorder="1"/>
    <xf numFmtId="0" fontId="0" fillId="9" borderId="35" xfId="0" applyFill="1" applyBorder="1"/>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3" borderId="12" xfId="0" applyFont="1" applyFill="1" applyBorder="1" applyAlignment="1">
      <alignment horizontal="center"/>
    </xf>
    <xf numFmtId="0" fontId="2" fillId="4" borderId="10"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2" fillId="0" borderId="2" xfId="0" applyFont="1" applyBorder="1" applyAlignment="1">
      <alignment horizontal="center"/>
    </xf>
    <xf numFmtId="0" fontId="2" fillId="0" borderId="4" xfId="0" applyFont="1" applyBorder="1" applyAlignment="1">
      <alignment horizontal="center"/>
    </xf>
    <xf numFmtId="0" fontId="2" fillId="0" borderId="10" xfId="0" applyFont="1" applyBorder="1" applyAlignment="1">
      <alignment horizontal="center"/>
    </xf>
    <xf numFmtId="0" fontId="2" fillId="0" borderId="12" xfId="0" applyFont="1" applyBorder="1" applyAlignment="1">
      <alignment horizontal="center"/>
    </xf>
    <xf numFmtId="0" fontId="2" fillId="0" borderId="7" xfId="0" applyFont="1" applyBorder="1" applyAlignment="1">
      <alignment horizontal="center"/>
    </xf>
    <xf numFmtId="0" fontId="2" fillId="0" borderId="9" xfId="0" applyFont="1" applyBorder="1" applyAlignment="1">
      <alignment horizont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14" fontId="0" fillId="0" borderId="10" xfId="0" applyNumberFormat="1" applyBorder="1" applyAlignment="1">
      <alignment horizontal="left" vertical="center"/>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0" fillId="0" borderId="10" xfId="0" applyBorder="1" applyAlignment="1">
      <alignment horizontal="left" vertical="center" wrapText="1"/>
    </xf>
    <xf numFmtId="0" fontId="19" fillId="0" borderId="2" xfId="0" applyFont="1" applyFill="1" applyBorder="1" applyAlignment="1">
      <alignment horizontal="center" vertical="center"/>
    </xf>
    <xf numFmtId="0" fontId="19" fillId="0" borderId="3" xfId="0" applyFont="1" applyFill="1" applyBorder="1" applyAlignment="1">
      <alignment horizontal="center" vertical="center"/>
    </xf>
    <xf numFmtId="0" fontId="19" fillId="0" borderId="4" xfId="0" applyFont="1" applyFill="1" applyBorder="1" applyAlignment="1">
      <alignment horizontal="center" vertical="center"/>
    </xf>
    <xf numFmtId="0" fontId="19" fillId="0" borderId="7" xfId="0" applyFont="1" applyFill="1" applyBorder="1" applyAlignment="1">
      <alignment horizontal="center" vertical="center"/>
    </xf>
    <xf numFmtId="0" fontId="19" fillId="0" borderId="8" xfId="0" applyFont="1" applyFill="1" applyBorder="1" applyAlignment="1">
      <alignment horizontal="center" vertical="center"/>
    </xf>
    <xf numFmtId="0" fontId="19" fillId="0" borderId="9" xfId="0" applyFont="1" applyFill="1" applyBorder="1" applyAlignment="1">
      <alignment horizontal="center" vertical="center"/>
    </xf>
    <xf numFmtId="0" fontId="14" fillId="0" borderId="0" xfId="1" applyFont="1" applyFill="1" applyBorder="1" applyAlignment="1">
      <alignment horizontal="center" vertical="center"/>
    </xf>
    <xf numFmtId="0" fontId="16" fillId="0" borderId="2" xfId="1" applyFont="1" applyFill="1" applyBorder="1" applyAlignment="1">
      <alignment wrapText="1"/>
    </xf>
    <xf numFmtId="0" fontId="16" fillId="0" borderId="3" xfId="1" applyFont="1" applyFill="1" applyBorder="1" applyAlignment="1">
      <alignment wrapText="1"/>
    </xf>
    <xf numFmtId="0" fontId="16" fillId="0" borderId="0" xfId="1" applyFont="1" applyFill="1" applyBorder="1" applyAlignment="1">
      <alignment wrapText="1"/>
    </xf>
    <xf numFmtId="0" fontId="0" fillId="0" borderId="3" xfId="0" applyBorder="1" applyAlignment="1"/>
    <xf numFmtId="0" fontId="0" fillId="0" borderId="5" xfId="0" applyBorder="1" applyAlignment="1"/>
    <xf numFmtId="0" fontId="0" fillId="0" borderId="0" xfId="0" applyBorder="1" applyAlignment="1"/>
    <xf numFmtId="0" fontId="38" fillId="0" borderId="10" xfId="0" applyFont="1" applyBorder="1" applyAlignment="1">
      <alignment horizontal="center" vertical="center"/>
    </xf>
    <xf numFmtId="0" fontId="38" fillId="0" borderId="11" xfId="0" applyFont="1" applyBorder="1" applyAlignment="1">
      <alignment horizontal="center" vertical="center"/>
    </xf>
    <xf numFmtId="0" fontId="38" fillId="0" borderId="12" xfId="0" applyFont="1" applyBorder="1" applyAlignment="1">
      <alignment horizontal="center" vertical="center"/>
    </xf>
    <xf numFmtId="0" fontId="35" fillId="6" borderId="10" xfId="0" applyFont="1" applyFill="1" applyBorder="1" applyAlignment="1">
      <alignment horizontal="center" vertical="center"/>
    </xf>
    <xf numFmtId="0" fontId="13" fillId="6" borderId="12" xfId="0" applyFont="1" applyFill="1" applyBorder="1" applyAlignment="1">
      <alignment horizontal="center" vertical="center"/>
    </xf>
    <xf numFmtId="0" fontId="35" fillId="6" borderId="10" xfId="2" applyFont="1" applyFill="1" applyBorder="1" applyAlignment="1">
      <alignment horizontal="center" vertical="center"/>
    </xf>
    <xf numFmtId="0" fontId="15" fillId="6" borderId="12" xfId="2" applyFont="1" applyFill="1" applyBorder="1" applyAlignment="1">
      <alignment horizontal="center" vertical="center"/>
    </xf>
    <xf numFmtId="0" fontId="16" fillId="0" borderId="5" xfId="1" applyFont="1" applyFill="1" applyBorder="1" applyAlignment="1">
      <alignment wrapText="1"/>
    </xf>
    <xf numFmtId="0" fontId="0" fillId="0" borderId="5" xfId="0" applyBorder="1" applyAlignment="1">
      <alignment horizontal="center" vertical="center"/>
    </xf>
    <xf numFmtId="0" fontId="0" fillId="0" borderId="7" xfId="0" applyBorder="1" applyAlignment="1">
      <alignment horizontal="center" vertical="center"/>
    </xf>
    <xf numFmtId="0" fontId="0" fillId="6" borderId="8" xfId="0" applyFill="1" applyBorder="1" applyAlignment="1">
      <alignment horizontal="center"/>
    </xf>
    <xf numFmtId="0" fontId="2" fillId="0" borderId="0" xfId="0" applyFont="1" applyBorder="1" applyAlignment="1">
      <alignment horizontal="center" vertical="center"/>
    </xf>
    <xf numFmtId="0" fontId="0" fillId="6" borderId="0" xfId="0" applyFill="1" applyBorder="1" applyAlignment="1">
      <alignment horizontal="center"/>
    </xf>
    <xf numFmtId="0" fontId="0" fillId="6" borderId="6" xfId="0" applyFill="1" applyBorder="1" applyAlignment="1">
      <alignment horizontal="center"/>
    </xf>
    <xf numFmtId="0" fontId="0" fillId="0" borderId="0" xfId="0" applyBorder="1" applyAlignment="1">
      <alignment horizontal="center" vertical="center"/>
    </xf>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8" xfId="0" applyFont="1" applyBorder="1" applyAlignment="1">
      <alignment horizontal="center" vertical="center"/>
    </xf>
    <xf numFmtId="0" fontId="0" fillId="6" borderId="11" xfId="0" applyFill="1" applyBorder="1" applyAlignment="1">
      <alignment horizontal="center"/>
    </xf>
    <xf numFmtId="0" fontId="39" fillId="9" borderId="0" xfId="0" applyFont="1" applyFill="1" applyBorder="1" applyAlignment="1">
      <alignment horizontal="left" vertical="center"/>
    </xf>
    <xf numFmtId="0" fontId="39" fillId="9" borderId="25" xfId="0" applyFont="1" applyFill="1" applyBorder="1" applyAlignment="1">
      <alignment horizontal="left" vertical="center"/>
    </xf>
    <xf numFmtId="0" fontId="40" fillId="0" borderId="0" xfId="0" applyFont="1" applyAlignment="1">
      <alignment horizontal="left" vertical="center"/>
    </xf>
  </cellXfs>
  <cellStyles count="3">
    <cellStyle name="Bad" xfId="2" builtinId="27"/>
    <cellStyle name="Good" xfId="1" builtinId="26"/>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z</a:t>
            </a:r>
          </a:p>
        </c:rich>
      </c:tx>
      <c:overlay val="0"/>
    </c:title>
    <c:autoTitleDeleted val="0"/>
    <c:plotArea>
      <c:layout/>
      <c:scatterChart>
        <c:scatterStyle val="lineMarker"/>
        <c:varyColors val="0"/>
        <c:ser>
          <c:idx val="0"/>
          <c:order val="0"/>
          <c:tx>
            <c:strRef>
              <c:f>IL!$J$14</c:f>
              <c:strCache>
                <c:ptCount val="1"/>
                <c:pt idx="0">
                  <c:v>theorique</c:v>
                </c:pt>
              </c:strCache>
            </c:strRef>
          </c:tx>
          <c:spPr>
            <a:ln w="28575">
              <a:noFill/>
            </a:ln>
          </c:spPr>
          <c:yVal>
            <c:numRef>
              <c:f>IL!$J$15:$J$38</c:f>
              <c:numCache>
                <c:formatCode>General</c:formatCode>
                <c:ptCount val="24"/>
                <c:pt idx="0">
                  <c:v>1.9751999999999725</c:v>
                </c:pt>
                <c:pt idx="1">
                  <c:v>1.9744000000000028</c:v>
                </c:pt>
                <c:pt idx="2">
                  <c:v>1.9676999999999794</c:v>
                </c:pt>
                <c:pt idx="3">
                  <c:v>1.9790000000000418</c:v>
                </c:pt>
                <c:pt idx="4">
                  <c:v>1.7853999999999814</c:v>
                </c:pt>
                <c:pt idx="5">
                  <c:v>13.926600000000008</c:v>
                </c:pt>
                <c:pt idx="6">
                  <c:v>2.0290999999999713</c:v>
                </c:pt>
                <c:pt idx="7">
                  <c:v>2.0294000000000096</c:v>
                </c:pt>
                <c:pt idx="8">
                  <c:v>2.0280999999999949</c:v>
                </c:pt>
                <c:pt idx="9">
                  <c:v>2.0275000000000318</c:v>
                </c:pt>
                <c:pt idx="10">
                  <c:v>2.0267999999999802</c:v>
                </c:pt>
                <c:pt idx="11">
                  <c:v>2.0259999999999536</c:v>
                </c:pt>
                <c:pt idx="12">
                  <c:v>2</c:v>
                </c:pt>
                <c:pt idx="13">
                  <c:v>47.406800000000089</c:v>
                </c:pt>
                <c:pt idx="14">
                  <c:v>1.70799999999997</c:v>
                </c:pt>
                <c:pt idx="15">
                  <c:v>2.2677999999999656</c:v>
                </c:pt>
                <c:pt idx="16">
                  <c:v>2.273900000000026</c:v>
                </c:pt>
                <c:pt idx="17">
                  <c:v>2.2805000000000177</c:v>
                </c:pt>
                <c:pt idx="18">
                  <c:v>2.2871999999999844</c:v>
                </c:pt>
                <c:pt idx="19">
                  <c:v>2.2941000000000145</c:v>
                </c:pt>
                <c:pt idx="20">
                  <c:v>2.3012999999999693</c:v>
                </c:pt>
                <c:pt idx="21">
                  <c:v>2.3084999999999809</c:v>
                </c:pt>
                <c:pt idx="22">
                  <c:v>2.3160000000000309</c:v>
                </c:pt>
                <c:pt idx="23">
                  <c:v>2.3238000000000056</c:v>
                </c:pt>
              </c:numCache>
            </c:numRef>
          </c:yVal>
          <c:smooth val="0"/>
        </c:ser>
        <c:ser>
          <c:idx val="1"/>
          <c:order val="1"/>
          <c:tx>
            <c:strRef>
              <c:f>IL!$K$14</c:f>
              <c:strCache>
                <c:ptCount val="1"/>
                <c:pt idx="0">
                  <c:v>réel</c:v>
                </c:pt>
              </c:strCache>
            </c:strRef>
          </c:tx>
          <c:spPr>
            <a:ln w="28575">
              <a:noFill/>
            </a:ln>
          </c:spPr>
          <c:yVal>
            <c:numRef>
              <c:f>IL!$K$15:$K$38</c:f>
              <c:numCache>
                <c:formatCode>General</c:formatCode>
                <c:ptCount val="24"/>
                <c:pt idx="0">
                  <c:v>1.8500000000000227</c:v>
                </c:pt>
                <c:pt idx="1">
                  <c:v>1.8299999999999841</c:v>
                </c:pt>
                <c:pt idx="2">
                  <c:v>2.0999999999999659</c:v>
                </c:pt>
                <c:pt idx="3">
                  <c:v>2.0600000000000023</c:v>
                </c:pt>
                <c:pt idx="4">
                  <c:v>2.0100000000000477</c:v>
                </c:pt>
                <c:pt idx="5">
                  <c:v>13.829999999999984</c:v>
                </c:pt>
                <c:pt idx="6">
                  <c:v>2.1999999999999886</c:v>
                </c:pt>
                <c:pt idx="7">
                  <c:v>2.0900000000000034</c:v>
                </c:pt>
                <c:pt idx="8">
                  <c:v>1.9499999999999886</c:v>
                </c:pt>
                <c:pt idx="9">
                  <c:v>2.160000000000025</c:v>
                </c:pt>
                <c:pt idx="10">
                  <c:v>2.1599999999999966</c:v>
                </c:pt>
                <c:pt idx="11">
                  <c:v>2.0099999999999909</c:v>
                </c:pt>
                <c:pt idx="12">
                  <c:v>2.25</c:v>
                </c:pt>
                <c:pt idx="13">
                  <c:v>46.569999999999993</c:v>
                </c:pt>
                <c:pt idx="14">
                  <c:v>2.3600000000000136</c:v>
                </c:pt>
                <c:pt idx="15">
                  <c:v>2.1399999999999864</c:v>
                </c:pt>
                <c:pt idx="16">
                  <c:v>2.3300000000000125</c:v>
                </c:pt>
                <c:pt idx="17">
                  <c:v>2.1200000000000045</c:v>
                </c:pt>
                <c:pt idx="18">
                  <c:v>2.5499999999999829</c:v>
                </c:pt>
                <c:pt idx="19">
                  <c:v>2.1899999999999977</c:v>
                </c:pt>
                <c:pt idx="20">
                  <c:v>2.3600000000000136</c:v>
                </c:pt>
                <c:pt idx="21">
                  <c:v>1.960000000000008</c:v>
                </c:pt>
                <c:pt idx="22">
                  <c:v>2.0199999999999818</c:v>
                </c:pt>
                <c:pt idx="23">
                  <c:v>2.0200000000000102</c:v>
                </c:pt>
              </c:numCache>
            </c:numRef>
          </c:yVal>
          <c:smooth val="0"/>
        </c:ser>
        <c:dLbls>
          <c:showLegendKey val="0"/>
          <c:showVal val="0"/>
          <c:showCatName val="0"/>
          <c:showSerName val="0"/>
          <c:showPercent val="0"/>
          <c:showBubbleSize val="0"/>
        </c:dLbls>
        <c:axId val="6223280"/>
        <c:axId val="181916904"/>
      </c:scatterChart>
      <c:valAx>
        <c:axId val="6223280"/>
        <c:scaling>
          <c:orientation val="minMax"/>
          <c:max val="25"/>
        </c:scaling>
        <c:delete val="0"/>
        <c:axPos val="b"/>
        <c:title>
          <c:tx>
            <c:rich>
              <a:bodyPr/>
              <a:lstStyle/>
              <a:p>
                <a:pPr>
                  <a:defRPr/>
                </a:pPr>
                <a:r>
                  <a:rPr lang="en-GB"/>
                  <a:t>turn</a:t>
                </a:r>
              </a:p>
            </c:rich>
          </c:tx>
          <c:overlay val="0"/>
        </c:title>
        <c:majorTickMark val="none"/>
        <c:minorTickMark val="none"/>
        <c:tickLblPos val="nextTo"/>
        <c:crossAx val="181916904"/>
        <c:crosses val="autoZero"/>
        <c:crossBetween val="midCat"/>
      </c:valAx>
      <c:valAx>
        <c:axId val="181916904"/>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6223280"/>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angle</a:t>
            </a:r>
          </a:p>
        </c:rich>
      </c:tx>
      <c:overlay val="0"/>
    </c:title>
    <c:autoTitleDeleted val="0"/>
    <c:plotArea>
      <c:layout/>
      <c:scatterChart>
        <c:scatterStyle val="lineMarker"/>
        <c:varyColors val="0"/>
        <c:ser>
          <c:idx val="0"/>
          <c:order val="0"/>
          <c:tx>
            <c:v>erreur angle</c:v>
          </c:tx>
          <c:spPr>
            <a:ln w="28575">
              <a:noFill/>
            </a:ln>
          </c:spPr>
          <c:yVal>
            <c:numRef>
              <c:f>IL!$AB$15:$AB$38</c:f>
              <c:numCache>
                <c:formatCode>0.0</c:formatCode>
                <c:ptCount val="24"/>
                <c:pt idx="0">
                  <c:v>1.6985292653582889</c:v>
                </c:pt>
                <c:pt idx="1">
                  <c:v>2.4584224259632776</c:v>
                </c:pt>
                <c:pt idx="2">
                  <c:v>2.6037011259468557</c:v>
                </c:pt>
                <c:pt idx="3">
                  <c:v>2.2044007472941445</c:v>
                </c:pt>
                <c:pt idx="4">
                  <c:v>-0.17766330363345162</c:v>
                </c:pt>
                <c:pt idx="5">
                  <c:v>-0.79576741455224465</c:v>
                </c:pt>
                <c:pt idx="6">
                  <c:v>3.0585240513175194</c:v>
                </c:pt>
                <c:pt idx="7">
                  <c:v>-0.54074255453093656</c:v>
                </c:pt>
                <c:pt idx="8">
                  <c:v>-0.34643207451401281</c:v>
                </c:pt>
                <c:pt idx="9">
                  <c:v>-8.1920437668941304E-2</c:v>
                </c:pt>
                <c:pt idx="10">
                  <c:v>-0.54765706896876054</c:v>
                </c:pt>
                <c:pt idx="11">
                  <c:v>-0.21348357056380962</c:v>
                </c:pt>
                <c:pt idx="12">
                  <c:v>-1.4409715406874142</c:v>
                </c:pt>
                <c:pt idx="13">
                  <c:v>1.8662458386296805</c:v>
                </c:pt>
                <c:pt idx="14">
                  <c:v>1.5539777566300046</c:v>
                </c:pt>
                <c:pt idx="15">
                  <c:v>2.3655835078161829</c:v>
                </c:pt>
                <c:pt idx="16">
                  <c:v>1.697329947301867</c:v>
                </c:pt>
                <c:pt idx="17">
                  <c:v>0.58311465108744187</c:v>
                </c:pt>
                <c:pt idx="18">
                  <c:v>2.2127367865451788</c:v>
                </c:pt>
                <c:pt idx="19">
                  <c:v>1.1391767488359363</c:v>
                </c:pt>
                <c:pt idx="20">
                  <c:v>1.3853369855848285</c:v>
                </c:pt>
                <c:pt idx="21">
                  <c:v>1.599723191886639</c:v>
                </c:pt>
                <c:pt idx="22">
                  <c:v>-1.1611023827233709</c:v>
                </c:pt>
                <c:pt idx="23">
                  <c:v>1.1347321318289687</c:v>
                </c:pt>
              </c:numCache>
            </c:numRef>
          </c:yVal>
          <c:smooth val="0"/>
        </c:ser>
        <c:dLbls>
          <c:showLegendKey val="0"/>
          <c:showVal val="0"/>
          <c:showCatName val="0"/>
          <c:showSerName val="0"/>
          <c:showPercent val="0"/>
          <c:showBubbleSize val="0"/>
        </c:dLbls>
        <c:axId val="181995320"/>
        <c:axId val="182000024"/>
      </c:scatterChart>
      <c:valAx>
        <c:axId val="181995320"/>
        <c:scaling>
          <c:orientation val="minMax"/>
          <c:max val="25"/>
        </c:scaling>
        <c:delete val="0"/>
        <c:axPos val="b"/>
        <c:title>
          <c:tx>
            <c:rich>
              <a:bodyPr/>
              <a:lstStyle/>
              <a:p>
                <a:pPr>
                  <a:defRPr/>
                </a:pPr>
                <a:r>
                  <a:rPr lang="en-GB"/>
                  <a:t>turn</a:t>
                </a:r>
              </a:p>
            </c:rich>
          </c:tx>
          <c:overlay val="0"/>
        </c:title>
        <c:numFmt formatCode="General" sourceLinked="1"/>
        <c:majorTickMark val="none"/>
        <c:minorTickMark val="none"/>
        <c:tickLblPos val="nextTo"/>
        <c:crossAx val="182000024"/>
        <c:crosses val="autoZero"/>
        <c:crossBetween val="midCat"/>
      </c:valAx>
      <c:valAx>
        <c:axId val="182000024"/>
        <c:scaling>
          <c:orientation val="minMax"/>
        </c:scaling>
        <c:delete val="0"/>
        <c:axPos val="l"/>
        <c:majorGridlines/>
        <c:title>
          <c:tx>
            <c:rich>
              <a:bodyPr/>
              <a:lstStyle/>
              <a:p>
                <a:pPr>
                  <a:defRPr/>
                </a:pPr>
                <a:r>
                  <a:rPr lang="en-GB"/>
                  <a:t>degrees</a:t>
                </a:r>
              </a:p>
            </c:rich>
          </c:tx>
          <c:overlay val="0"/>
        </c:title>
        <c:numFmt formatCode="0.0" sourceLinked="1"/>
        <c:majorTickMark val="none"/>
        <c:minorTickMark val="none"/>
        <c:tickLblPos val="nextTo"/>
        <c:crossAx val="181995320"/>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z</a:t>
            </a:r>
          </a:p>
        </c:rich>
      </c:tx>
      <c:layout/>
      <c:overlay val="0"/>
    </c:title>
    <c:autoTitleDeleted val="0"/>
    <c:plotArea>
      <c:layout/>
      <c:scatterChart>
        <c:scatterStyle val="lineMarker"/>
        <c:varyColors val="0"/>
        <c:ser>
          <c:idx val="0"/>
          <c:order val="0"/>
          <c:tx>
            <c:v>theorique</c:v>
          </c:tx>
          <c:spPr>
            <a:ln w="28575">
              <a:noFill/>
            </a:ln>
          </c:spPr>
          <c:yVal>
            <c:numRef>
              <c:f>OL!$J$15:$J$44</c:f>
              <c:numCache>
                <c:formatCode>General</c:formatCode>
                <c:ptCount val="30"/>
                <c:pt idx="0">
                  <c:v>1.7721000000000231</c:v>
                </c:pt>
                <c:pt idx="1">
                  <c:v>1.9875000000000114</c:v>
                </c:pt>
                <c:pt idx="2">
                  <c:v>1.9866999999999848</c:v>
                </c:pt>
                <c:pt idx="3">
                  <c:v>1.9857000000000085</c:v>
                </c:pt>
                <c:pt idx="4">
                  <c:v>11.229600000000005</c:v>
                </c:pt>
                <c:pt idx="5">
                  <c:v>1.7520999999999844</c:v>
                </c:pt>
                <c:pt idx="6">
                  <c:v>2.0099999999999909</c:v>
                </c:pt>
                <c:pt idx="7">
                  <c:v>2.0088000000000079</c:v>
                </c:pt>
                <c:pt idx="8">
                  <c:v>2.0074999999999932</c:v>
                </c:pt>
                <c:pt idx="9">
                  <c:v>2.0064000000000419</c:v>
                </c:pt>
                <c:pt idx="10">
                  <c:v>2.0051999999999452</c:v>
                </c:pt>
                <c:pt idx="11">
                  <c:v>2.0040000000000191</c:v>
                </c:pt>
                <c:pt idx="12">
                  <c:v>2.002900000000011</c:v>
                </c:pt>
                <c:pt idx="13">
                  <c:v>51.546899999999994</c:v>
                </c:pt>
                <c:pt idx="14">
                  <c:v>2.1462000000000216</c:v>
                </c:pt>
                <c:pt idx="15">
                  <c:v>2.1462999999999965</c:v>
                </c:pt>
                <c:pt idx="16">
                  <c:v>2.1465000000000032</c:v>
                </c:pt>
                <c:pt idx="17">
                  <c:v>2.0738999999999805</c:v>
                </c:pt>
                <c:pt idx="18">
                  <c:v>2.2194999999999823</c:v>
                </c:pt>
                <c:pt idx="19">
                  <c:v>2.1469000000000165</c:v>
                </c:pt>
                <c:pt idx="20">
                  <c:v>2.1471000000000231</c:v>
                </c:pt>
                <c:pt idx="21">
                  <c:v>2.147199999999998</c:v>
                </c:pt>
                <c:pt idx="22">
                  <c:v>2.1472999999999729</c:v>
                </c:pt>
                <c:pt idx="23">
                  <c:v>2.1474999999999795</c:v>
                </c:pt>
                <c:pt idx="24">
                  <c:v>2.1476000000000113</c:v>
                </c:pt>
                <c:pt idx="25">
                  <c:v>2.1476999999999862</c:v>
                </c:pt>
                <c:pt idx="26">
                  <c:v>2.1479000000000497</c:v>
                </c:pt>
                <c:pt idx="27">
                  <c:v>2.1480999999999995</c:v>
                </c:pt>
                <c:pt idx="28">
                  <c:v>2.1480999999999995</c:v>
                </c:pt>
                <c:pt idx="29">
                  <c:v>1.6795999999999935</c:v>
                </c:pt>
              </c:numCache>
            </c:numRef>
          </c:yVal>
          <c:smooth val="0"/>
        </c:ser>
        <c:ser>
          <c:idx val="1"/>
          <c:order val="1"/>
          <c:tx>
            <c:v>réel</c:v>
          </c:tx>
          <c:spPr>
            <a:ln w="28575">
              <a:noFill/>
            </a:ln>
          </c:spPr>
          <c:yVal>
            <c:numRef>
              <c:f>OL!$K$15:$K$44</c:f>
              <c:numCache>
                <c:formatCode>General</c:formatCode>
                <c:ptCount val="30"/>
                <c:pt idx="0">
                  <c:v>1.9099999999999682</c:v>
                </c:pt>
                <c:pt idx="1">
                  <c:v>1.9500000000000455</c:v>
                </c:pt>
                <c:pt idx="2">
                  <c:v>1.9099999999999682</c:v>
                </c:pt>
                <c:pt idx="3">
                  <c:v>1.8100000000000023</c:v>
                </c:pt>
                <c:pt idx="4">
                  <c:v>11.120000000000005</c:v>
                </c:pt>
                <c:pt idx="5">
                  <c:v>1.8999999999999773</c:v>
                </c:pt>
                <c:pt idx="6">
                  <c:v>2.0200000000000387</c:v>
                </c:pt>
                <c:pt idx="7">
                  <c:v>1.9399999999999977</c:v>
                </c:pt>
                <c:pt idx="8">
                  <c:v>2.0399999999999636</c:v>
                </c:pt>
                <c:pt idx="9">
                  <c:v>2.5100000000000477</c:v>
                </c:pt>
                <c:pt idx="10">
                  <c:v>2.0799999999999841</c:v>
                </c:pt>
                <c:pt idx="11">
                  <c:v>2.0099999999999909</c:v>
                </c:pt>
                <c:pt idx="12">
                  <c:v>1.9199999999999875</c:v>
                </c:pt>
                <c:pt idx="13">
                  <c:v>50.980000000000018</c:v>
                </c:pt>
                <c:pt idx="14">
                  <c:v>2.1099999999999852</c:v>
                </c:pt>
                <c:pt idx="15">
                  <c:v>2.0400000000000205</c:v>
                </c:pt>
                <c:pt idx="16">
                  <c:v>1.9699999999999989</c:v>
                </c:pt>
                <c:pt idx="17">
                  <c:v>2.0699999999999932</c:v>
                </c:pt>
                <c:pt idx="18">
                  <c:v>1.6699999999999875</c:v>
                </c:pt>
                <c:pt idx="19">
                  <c:v>2.4000000000000057</c:v>
                </c:pt>
                <c:pt idx="20">
                  <c:v>2.460000000000008</c:v>
                </c:pt>
                <c:pt idx="21">
                  <c:v>1.9300000000000068</c:v>
                </c:pt>
                <c:pt idx="22">
                  <c:v>2.1799999999999784</c:v>
                </c:pt>
                <c:pt idx="23">
                  <c:v>2.3100000000000023</c:v>
                </c:pt>
                <c:pt idx="24">
                  <c:v>2.1100000000000136</c:v>
                </c:pt>
                <c:pt idx="25">
                  <c:v>2.3799999999999955</c:v>
                </c:pt>
                <c:pt idx="26">
                  <c:v>2.3000000000000114</c:v>
                </c:pt>
                <c:pt idx="27">
                  <c:v>2.0699999999999932</c:v>
                </c:pt>
                <c:pt idx="28">
                  <c:v>2.3700000000000045</c:v>
                </c:pt>
                <c:pt idx="29">
                  <c:v>2.2699999999999818</c:v>
                </c:pt>
              </c:numCache>
            </c:numRef>
          </c:yVal>
          <c:smooth val="0"/>
        </c:ser>
        <c:dLbls>
          <c:showLegendKey val="0"/>
          <c:showVal val="0"/>
          <c:showCatName val="0"/>
          <c:showSerName val="0"/>
          <c:showPercent val="0"/>
          <c:showBubbleSize val="0"/>
        </c:dLbls>
        <c:axId val="182000416"/>
        <c:axId val="182000808"/>
      </c:scatterChart>
      <c:valAx>
        <c:axId val="182000416"/>
        <c:scaling>
          <c:orientation val="minMax"/>
          <c:max val="30"/>
        </c:scaling>
        <c:delete val="0"/>
        <c:axPos val="b"/>
        <c:title>
          <c:tx>
            <c:rich>
              <a:bodyPr/>
              <a:lstStyle/>
              <a:p>
                <a:pPr>
                  <a:defRPr/>
                </a:pPr>
                <a:r>
                  <a:rPr lang="en-GB"/>
                  <a:t>turns</a:t>
                </a:r>
              </a:p>
            </c:rich>
          </c:tx>
          <c:layout/>
          <c:overlay val="0"/>
        </c:title>
        <c:majorTickMark val="none"/>
        <c:minorTickMark val="none"/>
        <c:tickLblPos val="nextTo"/>
        <c:crossAx val="182000808"/>
        <c:crosses val="autoZero"/>
        <c:crossBetween val="midCat"/>
      </c:valAx>
      <c:valAx>
        <c:axId val="182000808"/>
        <c:scaling>
          <c:orientation val="minMax"/>
          <c:max val="3"/>
        </c:scaling>
        <c:delete val="0"/>
        <c:axPos val="l"/>
        <c:majorGridlines/>
        <c:title>
          <c:tx>
            <c:rich>
              <a:bodyPr/>
              <a:lstStyle/>
              <a:p>
                <a:pPr>
                  <a:defRPr/>
                </a:pPr>
                <a:r>
                  <a:rPr lang="en-GB"/>
                  <a:t>mm</a:t>
                </a:r>
              </a:p>
            </c:rich>
          </c:tx>
          <c:layout/>
          <c:overlay val="0"/>
        </c:title>
        <c:numFmt formatCode="General" sourceLinked="1"/>
        <c:majorTickMark val="none"/>
        <c:minorTickMark val="none"/>
        <c:tickLblPos val="nextTo"/>
        <c:crossAx val="182000416"/>
        <c:crosses val="autoZero"/>
        <c:crossBetween val="midCat"/>
      </c:valAx>
    </c:plotArea>
    <c:legend>
      <c:legendPos val="r"/>
      <c:layout/>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z</a:t>
            </a:r>
          </a:p>
        </c:rich>
      </c:tx>
      <c:layout/>
      <c:overlay val="0"/>
    </c:title>
    <c:autoTitleDeleted val="0"/>
    <c:plotArea>
      <c:layout/>
      <c:scatterChart>
        <c:scatterStyle val="lineMarker"/>
        <c:varyColors val="0"/>
        <c:ser>
          <c:idx val="0"/>
          <c:order val="0"/>
          <c:tx>
            <c:v>theorique</c:v>
          </c:tx>
          <c:spPr>
            <a:ln w="28575">
              <a:noFill/>
            </a:ln>
          </c:spPr>
          <c:yVal>
            <c:numRef>
              <c:f>OL!$C$14:$C$44</c:f>
              <c:numCache>
                <c:formatCode>General</c:formatCode>
                <c:ptCount val="31"/>
                <c:pt idx="0">
                  <c:v>288.2</c:v>
                </c:pt>
                <c:pt idx="1">
                  <c:v>286.42789999999997</c:v>
                </c:pt>
                <c:pt idx="2">
                  <c:v>284.44039999999995</c:v>
                </c:pt>
                <c:pt idx="3">
                  <c:v>282.45369999999997</c:v>
                </c:pt>
                <c:pt idx="4">
                  <c:v>280.46799999999996</c:v>
                </c:pt>
                <c:pt idx="5">
                  <c:v>269.23839999999996</c:v>
                </c:pt>
                <c:pt idx="6">
                  <c:v>267.48629999999997</c:v>
                </c:pt>
                <c:pt idx="7">
                  <c:v>265.47629999999998</c:v>
                </c:pt>
                <c:pt idx="8">
                  <c:v>263.46749999999997</c:v>
                </c:pt>
                <c:pt idx="9">
                  <c:v>261.45999999999998</c:v>
                </c:pt>
                <c:pt idx="10">
                  <c:v>259.45359999999994</c:v>
                </c:pt>
                <c:pt idx="11">
                  <c:v>257.44839999999999</c:v>
                </c:pt>
                <c:pt idx="12">
                  <c:v>255.44439999999997</c:v>
                </c:pt>
                <c:pt idx="13">
                  <c:v>253.44149999999996</c:v>
                </c:pt>
                <c:pt idx="14">
                  <c:v>201.89459999999997</c:v>
                </c:pt>
                <c:pt idx="15">
                  <c:v>199.74839999999995</c:v>
                </c:pt>
                <c:pt idx="16">
                  <c:v>197.60209999999995</c:v>
                </c:pt>
                <c:pt idx="17">
                  <c:v>195.45559999999995</c:v>
                </c:pt>
                <c:pt idx="18">
                  <c:v>193.38169999999997</c:v>
                </c:pt>
                <c:pt idx="19">
                  <c:v>191.16219999999998</c:v>
                </c:pt>
                <c:pt idx="20">
                  <c:v>189.01529999999997</c:v>
                </c:pt>
                <c:pt idx="21">
                  <c:v>186.86819999999994</c:v>
                </c:pt>
                <c:pt idx="22">
                  <c:v>184.72099999999995</c:v>
                </c:pt>
                <c:pt idx="23">
                  <c:v>182.57369999999997</c:v>
                </c:pt>
                <c:pt idx="24">
                  <c:v>180.42619999999999</c:v>
                </c:pt>
                <c:pt idx="25">
                  <c:v>178.27859999999998</c:v>
                </c:pt>
                <c:pt idx="26">
                  <c:v>176.1309</c:v>
                </c:pt>
                <c:pt idx="27">
                  <c:v>173.98299999999995</c:v>
                </c:pt>
                <c:pt idx="28">
                  <c:v>171.83489999999995</c:v>
                </c:pt>
                <c:pt idx="29">
                  <c:v>169.68679999999995</c:v>
                </c:pt>
                <c:pt idx="30">
                  <c:v>168.00719999999995</c:v>
                </c:pt>
              </c:numCache>
            </c:numRef>
          </c:yVal>
          <c:smooth val="0"/>
        </c:ser>
        <c:ser>
          <c:idx val="1"/>
          <c:order val="1"/>
          <c:tx>
            <c:v>réel</c:v>
          </c:tx>
          <c:spPr>
            <a:ln w="28575">
              <a:noFill/>
            </a:ln>
          </c:spPr>
          <c:yVal>
            <c:numRef>
              <c:f>OL!$D$14:$D$44</c:f>
              <c:numCache>
                <c:formatCode>General</c:formatCode>
                <c:ptCount val="31"/>
                <c:pt idx="0">
                  <c:v>288.2</c:v>
                </c:pt>
                <c:pt idx="1">
                  <c:v>286.29000000000002</c:v>
                </c:pt>
                <c:pt idx="2">
                  <c:v>284.33999999999997</c:v>
                </c:pt>
                <c:pt idx="3">
                  <c:v>282.43</c:v>
                </c:pt>
                <c:pt idx="4">
                  <c:v>280.62</c:v>
                </c:pt>
                <c:pt idx="5">
                  <c:v>269.5</c:v>
                </c:pt>
                <c:pt idx="6">
                  <c:v>267.60000000000002</c:v>
                </c:pt>
                <c:pt idx="7">
                  <c:v>265.58</c:v>
                </c:pt>
                <c:pt idx="8">
                  <c:v>263.64</c:v>
                </c:pt>
                <c:pt idx="9">
                  <c:v>261.60000000000002</c:v>
                </c:pt>
                <c:pt idx="10">
                  <c:v>259.08999999999997</c:v>
                </c:pt>
                <c:pt idx="11">
                  <c:v>257.01</c:v>
                </c:pt>
                <c:pt idx="12">
                  <c:v>255</c:v>
                </c:pt>
                <c:pt idx="13">
                  <c:v>253.08</c:v>
                </c:pt>
                <c:pt idx="14">
                  <c:v>202.1</c:v>
                </c:pt>
                <c:pt idx="15">
                  <c:v>199.99</c:v>
                </c:pt>
                <c:pt idx="16">
                  <c:v>197.95</c:v>
                </c:pt>
                <c:pt idx="17">
                  <c:v>195.98</c:v>
                </c:pt>
                <c:pt idx="18">
                  <c:v>193.91</c:v>
                </c:pt>
                <c:pt idx="19">
                  <c:v>192.24</c:v>
                </c:pt>
                <c:pt idx="20">
                  <c:v>189.84</c:v>
                </c:pt>
                <c:pt idx="21">
                  <c:v>187.38</c:v>
                </c:pt>
                <c:pt idx="22">
                  <c:v>185.45</c:v>
                </c:pt>
                <c:pt idx="23">
                  <c:v>183.27</c:v>
                </c:pt>
                <c:pt idx="24">
                  <c:v>180.96</c:v>
                </c:pt>
                <c:pt idx="25">
                  <c:v>178.85</c:v>
                </c:pt>
                <c:pt idx="26">
                  <c:v>176.47</c:v>
                </c:pt>
                <c:pt idx="27">
                  <c:v>174.17</c:v>
                </c:pt>
                <c:pt idx="28">
                  <c:v>172.1</c:v>
                </c:pt>
                <c:pt idx="29">
                  <c:v>169.73</c:v>
                </c:pt>
                <c:pt idx="30">
                  <c:v>167.46</c:v>
                </c:pt>
              </c:numCache>
            </c:numRef>
          </c:yVal>
          <c:smooth val="0"/>
        </c:ser>
        <c:dLbls>
          <c:showLegendKey val="0"/>
          <c:showVal val="0"/>
          <c:showCatName val="0"/>
          <c:showSerName val="0"/>
          <c:showPercent val="0"/>
          <c:showBubbleSize val="0"/>
        </c:dLbls>
        <c:axId val="184073304"/>
        <c:axId val="184073696"/>
      </c:scatterChart>
      <c:valAx>
        <c:axId val="184073304"/>
        <c:scaling>
          <c:orientation val="minMax"/>
          <c:max val="30"/>
        </c:scaling>
        <c:delete val="0"/>
        <c:axPos val="b"/>
        <c:title>
          <c:tx>
            <c:rich>
              <a:bodyPr/>
              <a:lstStyle/>
              <a:p>
                <a:pPr>
                  <a:defRPr/>
                </a:pPr>
                <a:r>
                  <a:rPr lang="en-GB" sz="1000" b="1" i="0" u="none" strike="noStrike" baseline="0">
                    <a:effectLst/>
                  </a:rPr>
                  <a:t>turns</a:t>
                </a:r>
                <a:endParaRPr lang="en-GB"/>
              </a:p>
            </c:rich>
          </c:tx>
          <c:layout/>
          <c:overlay val="0"/>
        </c:title>
        <c:majorTickMark val="none"/>
        <c:minorTickMark val="none"/>
        <c:tickLblPos val="nextTo"/>
        <c:crossAx val="184073696"/>
        <c:crosses val="autoZero"/>
        <c:crossBetween val="midCat"/>
      </c:valAx>
      <c:valAx>
        <c:axId val="184073696"/>
        <c:scaling>
          <c:orientation val="minMax"/>
          <c:max val="300"/>
          <c:min val="150"/>
        </c:scaling>
        <c:delete val="0"/>
        <c:axPos val="l"/>
        <c:majorGridlines/>
        <c:title>
          <c:tx>
            <c:rich>
              <a:bodyPr/>
              <a:lstStyle/>
              <a:p>
                <a:pPr>
                  <a:defRPr/>
                </a:pPr>
                <a:r>
                  <a:rPr lang="en-GB"/>
                  <a:t>mm</a:t>
                </a:r>
              </a:p>
            </c:rich>
          </c:tx>
          <c:layout/>
          <c:overlay val="0"/>
        </c:title>
        <c:numFmt formatCode="General" sourceLinked="1"/>
        <c:majorTickMark val="none"/>
        <c:minorTickMark val="none"/>
        <c:tickLblPos val="nextTo"/>
        <c:crossAx val="184073304"/>
        <c:crosses val="autoZero"/>
        <c:crossBetween val="midCat"/>
      </c:valAx>
    </c:plotArea>
    <c:legend>
      <c:legendPos val="r"/>
      <c:layout/>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error/turn or spacer</a:t>
            </a:r>
          </a:p>
        </c:rich>
      </c:tx>
      <c:layout/>
      <c:overlay val="0"/>
    </c:title>
    <c:autoTitleDeleted val="0"/>
    <c:plotArea>
      <c:layout>
        <c:manualLayout>
          <c:layoutTarget val="inner"/>
          <c:xMode val="edge"/>
          <c:yMode val="edge"/>
          <c:x val="8.0837062718511363E-2"/>
          <c:y val="0.12371202994359647"/>
          <c:w val="0.83343284023139153"/>
          <c:h val="0.79924265925361404"/>
        </c:manualLayout>
      </c:layout>
      <c:scatterChart>
        <c:scatterStyle val="lineMarker"/>
        <c:varyColors val="0"/>
        <c:ser>
          <c:idx val="0"/>
          <c:order val="0"/>
          <c:tx>
            <c:v>erreur</c:v>
          </c:tx>
          <c:spPr>
            <a:ln w="28575">
              <a:noFill/>
            </a:ln>
          </c:spPr>
          <c:yVal>
            <c:numRef>
              <c:f>OL!$L$15:$L$44</c:f>
              <c:numCache>
                <c:formatCode>General</c:formatCode>
                <c:ptCount val="30"/>
                <c:pt idx="0">
                  <c:v>-0.13789999999994507</c:v>
                </c:pt>
                <c:pt idx="1">
                  <c:v>3.7499999999965894E-2</c:v>
                </c:pt>
                <c:pt idx="2">
                  <c:v>7.6700000000016644E-2</c:v>
                </c:pt>
                <c:pt idx="3">
                  <c:v>0.17570000000000618</c:v>
                </c:pt>
                <c:pt idx="4">
                  <c:v>0.10960000000000036</c:v>
                </c:pt>
                <c:pt idx="5">
                  <c:v>-0.14789999999999281</c:v>
                </c:pt>
                <c:pt idx="6">
                  <c:v>-1.0000000000047748E-2</c:v>
                </c:pt>
                <c:pt idx="7">
                  <c:v>6.8800000000010186E-2</c:v>
                </c:pt>
                <c:pt idx="8">
                  <c:v>-3.2499999999970441E-2</c:v>
                </c:pt>
                <c:pt idx="9">
                  <c:v>-0.50360000000000582</c:v>
                </c:pt>
                <c:pt idx="10">
                  <c:v>-7.4800000000038835E-2</c:v>
                </c:pt>
                <c:pt idx="11">
                  <c:v>-5.9999999999718057E-3</c:v>
                </c:pt>
                <c:pt idx="12">
                  <c:v>8.290000000002351E-2</c:v>
                </c:pt>
                <c:pt idx="13">
                  <c:v>0.56689999999997553</c:v>
                </c:pt>
                <c:pt idx="14">
                  <c:v>3.6200000000036425E-2</c:v>
                </c:pt>
                <c:pt idx="15">
                  <c:v>0.10629999999997608</c:v>
                </c:pt>
                <c:pt idx="16">
                  <c:v>0.17650000000000432</c:v>
                </c:pt>
                <c:pt idx="17">
                  <c:v>3.899999999987358E-3</c:v>
                </c:pt>
                <c:pt idx="18">
                  <c:v>0.54949999999999477</c:v>
                </c:pt>
                <c:pt idx="19">
                  <c:v>-0.25309999999998922</c:v>
                </c:pt>
                <c:pt idx="20">
                  <c:v>-0.31289999999998486</c:v>
                </c:pt>
                <c:pt idx="21">
                  <c:v>0.21719999999999118</c:v>
                </c:pt>
                <c:pt idx="22">
                  <c:v>-3.2700000000005502E-2</c:v>
                </c:pt>
                <c:pt idx="23">
                  <c:v>-0.16250000000002274</c:v>
                </c:pt>
                <c:pt idx="24">
                  <c:v>3.7599999999997635E-2</c:v>
                </c:pt>
                <c:pt idx="25">
                  <c:v>-0.23230000000000928</c:v>
                </c:pt>
                <c:pt idx="26">
                  <c:v>-0.15209999999996171</c:v>
                </c:pt>
                <c:pt idx="27">
                  <c:v>7.8100000000006276E-2</c:v>
                </c:pt>
                <c:pt idx="28">
                  <c:v>-0.22190000000000509</c:v>
                </c:pt>
                <c:pt idx="29">
                  <c:v>-0.59039999999998827</c:v>
                </c:pt>
              </c:numCache>
            </c:numRef>
          </c:yVal>
          <c:smooth val="0"/>
        </c:ser>
        <c:dLbls>
          <c:showLegendKey val="0"/>
          <c:showVal val="0"/>
          <c:showCatName val="0"/>
          <c:showSerName val="0"/>
          <c:showPercent val="0"/>
          <c:showBubbleSize val="0"/>
        </c:dLbls>
        <c:axId val="184074480"/>
        <c:axId val="184074872"/>
      </c:scatterChart>
      <c:valAx>
        <c:axId val="184074480"/>
        <c:scaling>
          <c:orientation val="minMax"/>
          <c:max val="31"/>
          <c:min val="0"/>
        </c:scaling>
        <c:delete val="0"/>
        <c:axPos val="b"/>
        <c:title>
          <c:tx>
            <c:rich>
              <a:bodyPr/>
              <a:lstStyle/>
              <a:p>
                <a:pPr>
                  <a:defRPr/>
                </a:pPr>
                <a:r>
                  <a:rPr lang="en-GB" sz="1000" b="1" i="0" u="none" strike="noStrike" baseline="0">
                    <a:effectLst/>
                  </a:rPr>
                  <a:t>turns</a:t>
                </a:r>
                <a:endParaRPr lang="en-GB"/>
              </a:p>
            </c:rich>
          </c:tx>
          <c:layout/>
          <c:overlay val="0"/>
        </c:title>
        <c:majorTickMark val="none"/>
        <c:minorTickMark val="none"/>
        <c:tickLblPos val="nextTo"/>
        <c:crossAx val="184074872"/>
        <c:crosses val="autoZero"/>
        <c:crossBetween val="midCat"/>
      </c:valAx>
      <c:valAx>
        <c:axId val="184074872"/>
        <c:scaling>
          <c:orientation val="minMax"/>
        </c:scaling>
        <c:delete val="0"/>
        <c:axPos val="l"/>
        <c:majorGridlines/>
        <c:title>
          <c:tx>
            <c:rich>
              <a:bodyPr/>
              <a:lstStyle/>
              <a:p>
                <a:pPr>
                  <a:defRPr/>
                </a:pPr>
                <a:r>
                  <a:rPr lang="en-GB"/>
                  <a:t>mm</a:t>
                </a:r>
              </a:p>
            </c:rich>
          </c:tx>
          <c:layout/>
          <c:overlay val="0"/>
        </c:title>
        <c:numFmt formatCode="General" sourceLinked="1"/>
        <c:majorTickMark val="none"/>
        <c:minorTickMark val="none"/>
        <c:tickLblPos val="nextTo"/>
        <c:crossAx val="184074480"/>
        <c:crosses val="autoZero"/>
        <c:crossBetween val="midCat"/>
      </c:valAx>
    </c:plotArea>
    <c:legend>
      <c:legendPos val="r"/>
      <c:layout/>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angle</a:t>
            </a:r>
          </a:p>
        </c:rich>
      </c:tx>
      <c:layout/>
      <c:overlay val="0"/>
    </c:title>
    <c:autoTitleDeleted val="0"/>
    <c:plotArea>
      <c:layout/>
      <c:scatterChart>
        <c:scatterStyle val="lineMarker"/>
        <c:varyColors val="0"/>
        <c:ser>
          <c:idx val="0"/>
          <c:order val="0"/>
          <c:tx>
            <c:strRef>
              <c:f>OL!$J$14</c:f>
              <c:strCache>
                <c:ptCount val="1"/>
                <c:pt idx="0">
                  <c:v>theorique</c:v>
                </c:pt>
              </c:strCache>
            </c:strRef>
          </c:tx>
          <c:spPr>
            <a:ln w="28575">
              <a:noFill/>
            </a:ln>
          </c:spPr>
          <c:yVal>
            <c:numRef>
              <c:f>OL!$G$15:$G$45</c:f>
              <c:numCache>
                <c:formatCode>General</c:formatCode>
                <c:ptCount val="31"/>
                <c:pt idx="0">
                  <c:v>79.547799999999995</c:v>
                </c:pt>
                <c:pt idx="1">
                  <c:v>79.692999999999998</c:v>
                </c:pt>
                <c:pt idx="2">
                  <c:v>79.838099999999997</c:v>
                </c:pt>
                <c:pt idx="3">
                  <c:v>79.9833</c:v>
                </c:pt>
                <c:pt idx="4" formatCode="0.0">
                  <c:v>76</c:v>
                </c:pt>
                <c:pt idx="5">
                  <c:v>76.547799999999995</c:v>
                </c:pt>
                <c:pt idx="6">
                  <c:v>76.692999999999998</c:v>
                </c:pt>
                <c:pt idx="7">
                  <c:v>76.838099999999997</c:v>
                </c:pt>
                <c:pt idx="8">
                  <c:v>76.9833</c:v>
                </c:pt>
                <c:pt idx="9">
                  <c:v>77.128500000000003</c:v>
                </c:pt>
                <c:pt idx="10">
                  <c:v>77.273700000000005</c:v>
                </c:pt>
                <c:pt idx="11">
                  <c:v>77.418800000000005</c:v>
                </c:pt>
                <c:pt idx="12">
                  <c:v>77.563999999999993</c:v>
                </c:pt>
                <c:pt idx="13" formatCode="0.0">
                  <c:v>68.5</c:v>
                </c:pt>
                <c:pt idx="14">
                  <c:v>69.047799999999995</c:v>
                </c:pt>
                <c:pt idx="15">
                  <c:v>69.0381</c:v>
                </c:pt>
                <c:pt idx="16">
                  <c:v>69.028400000000005</c:v>
                </c:pt>
                <c:pt idx="17">
                  <c:v>69.018799999999999</c:v>
                </c:pt>
                <c:pt idx="18">
                  <c:v>69.009100000000004</c:v>
                </c:pt>
                <c:pt idx="19">
                  <c:v>68.999399999999994</c:v>
                </c:pt>
                <c:pt idx="20">
                  <c:v>69.989699999999999</c:v>
                </c:pt>
                <c:pt idx="21">
                  <c:v>69.980099999999993</c:v>
                </c:pt>
                <c:pt idx="22">
                  <c:v>68.970399999999998</c:v>
                </c:pt>
                <c:pt idx="23">
                  <c:v>68.960700000000003</c:v>
                </c:pt>
                <c:pt idx="24">
                  <c:v>68.850999999999999</c:v>
                </c:pt>
                <c:pt idx="25">
                  <c:v>68.941400000000002</c:v>
                </c:pt>
                <c:pt idx="26">
                  <c:v>68.931700000000006</c:v>
                </c:pt>
                <c:pt idx="27">
                  <c:v>68.921999999999997</c:v>
                </c:pt>
                <c:pt idx="28">
                  <c:v>68.912300000000002</c:v>
                </c:pt>
                <c:pt idx="29">
                  <c:v>68.902699999999996</c:v>
                </c:pt>
              </c:numCache>
            </c:numRef>
          </c:yVal>
          <c:smooth val="0"/>
        </c:ser>
        <c:ser>
          <c:idx val="1"/>
          <c:order val="1"/>
          <c:tx>
            <c:strRef>
              <c:f>IL!$K$14</c:f>
              <c:strCache>
                <c:ptCount val="1"/>
                <c:pt idx="0">
                  <c:v>réel</c:v>
                </c:pt>
              </c:strCache>
            </c:strRef>
          </c:tx>
          <c:spPr>
            <a:ln w="28575">
              <a:noFill/>
            </a:ln>
          </c:spPr>
          <c:yVal>
            <c:numRef>
              <c:f>OL!$F$15:$F$45</c:f>
              <c:numCache>
                <c:formatCode>General</c:formatCode>
                <c:ptCount val="31"/>
                <c:pt idx="0">
                  <c:v>82.25528945357722</c:v>
                </c:pt>
                <c:pt idx="1">
                  <c:v>79.907060168017907</c:v>
                </c:pt>
                <c:pt idx="2">
                  <c:v>80.055224463913007</c:v>
                </c:pt>
                <c:pt idx="3">
                  <c:v>80.798026832042723</c:v>
                </c:pt>
                <c:pt idx="4" formatCode="0.0">
                  <c:v>73.863081270766273</c:v>
                </c:pt>
                <c:pt idx="5">
                  <c:v>77.738397917801208</c:v>
                </c:pt>
                <c:pt idx="6">
                  <c:v>78.067072857087595</c:v>
                </c:pt>
                <c:pt idx="7">
                  <c:v>79.205171110711845</c:v>
                </c:pt>
                <c:pt idx="8">
                  <c:v>78.616630268689804</c:v>
                </c:pt>
                <c:pt idx="9">
                  <c:v>76.648821310850295</c:v>
                </c:pt>
                <c:pt idx="10">
                  <c:v>76.323819534523878</c:v>
                </c:pt>
                <c:pt idx="11">
                  <c:v>75.390011058639772</c:v>
                </c:pt>
                <c:pt idx="12">
                  <c:v>74.677029788042987</c:v>
                </c:pt>
                <c:pt idx="13" formatCode="0.0">
                  <c:v>63.221444111609564</c:v>
                </c:pt>
                <c:pt idx="14">
                  <c:v>69.796384831674928</c:v>
                </c:pt>
                <c:pt idx="15">
                  <c:v>71.56505117707799</c:v>
                </c:pt>
                <c:pt idx="16">
                  <c:v>70.812103395372432</c:v>
                </c:pt>
                <c:pt idx="17">
                  <c:v>71.737110057805822</c:v>
                </c:pt>
                <c:pt idx="18">
                  <c:v>71.87500328209407</c:v>
                </c:pt>
                <c:pt idx="19">
                  <c:v>71.221966777554499</c:v>
                </c:pt>
                <c:pt idx="20">
                  <c:v>69.729131243143513</c:v>
                </c:pt>
                <c:pt idx="21">
                  <c:v>69.863696571751859</c:v>
                </c:pt>
                <c:pt idx="22">
                  <c:v>68.429461044348514</c:v>
                </c:pt>
                <c:pt idx="23">
                  <c:v>68.893411711915959</c:v>
                </c:pt>
                <c:pt idx="24">
                  <c:v>67.837294239295034</c:v>
                </c:pt>
                <c:pt idx="25">
                  <c:v>65.234549229741916</c:v>
                </c:pt>
                <c:pt idx="26">
                  <c:v>66.603473540503359</c:v>
                </c:pt>
                <c:pt idx="27">
                  <c:v>65.835815994422376</c:v>
                </c:pt>
                <c:pt idx="28">
                  <c:v>66.34658124295035</c:v>
                </c:pt>
                <c:pt idx="29">
                  <c:v>65.931276698125174</c:v>
                </c:pt>
              </c:numCache>
            </c:numRef>
          </c:yVal>
          <c:smooth val="0"/>
        </c:ser>
        <c:dLbls>
          <c:showLegendKey val="0"/>
          <c:showVal val="0"/>
          <c:showCatName val="0"/>
          <c:showSerName val="0"/>
          <c:showPercent val="0"/>
          <c:showBubbleSize val="0"/>
        </c:dLbls>
        <c:axId val="184075656"/>
        <c:axId val="184076048"/>
      </c:scatterChart>
      <c:valAx>
        <c:axId val="184075656"/>
        <c:scaling>
          <c:orientation val="minMax"/>
          <c:max val="30"/>
        </c:scaling>
        <c:delete val="0"/>
        <c:axPos val="b"/>
        <c:title>
          <c:tx>
            <c:rich>
              <a:bodyPr/>
              <a:lstStyle/>
              <a:p>
                <a:pPr>
                  <a:defRPr/>
                </a:pPr>
                <a:r>
                  <a:rPr lang="en-GB" sz="1000" b="1" i="0" u="none" strike="noStrike" baseline="0">
                    <a:effectLst/>
                  </a:rPr>
                  <a:t>turns</a:t>
                </a:r>
                <a:endParaRPr lang="en-GB"/>
              </a:p>
            </c:rich>
          </c:tx>
          <c:layout/>
          <c:overlay val="0"/>
        </c:title>
        <c:numFmt formatCode="General" sourceLinked="1"/>
        <c:majorTickMark val="none"/>
        <c:minorTickMark val="none"/>
        <c:tickLblPos val="nextTo"/>
        <c:crossAx val="184076048"/>
        <c:crosses val="autoZero"/>
        <c:crossBetween val="midCat"/>
      </c:valAx>
      <c:valAx>
        <c:axId val="184076048"/>
        <c:scaling>
          <c:orientation val="minMax"/>
          <c:min val="60"/>
        </c:scaling>
        <c:delete val="0"/>
        <c:axPos val="l"/>
        <c:majorGridlines/>
        <c:title>
          <c:tx>
            <c:rich>
              <a:bodyPr/>
              <a:lstStyle/>
              <a:p>
                <a:pPr>
                  <a:defRPr/>
                </a:pPr>
                <a:r>
                  <a:rPr lang="en-GB"/>
                  <a:t>degrees</a:t>
                </a:r>
              </a:p>
            </c:rich>
          </c:tx>
          <c:layout/>
          <c:overlay val="0"/>
        </c:title>
        <c:numFmt formatCode="General" sourceLinked="1"/>
        <c:majorTickMark val="none"/>
        <c:minorTickMark val="none"/>
        <c:tickLblPos val="nextTo"/>
        <c:crossAx val="184075656"/>
        <c:crosses val="autoZero"/>
        <c:crossBetween val="midCat"/>
      </c:valAx>
    </c:plotArea>
    <c:legend>
      <c:legendPos val="r"/>
      <c:layout/>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angle</a:t>
            </a:r>
          </a:p>
        </c:rich>
      </c:tx>
      <c:layout/>
      <c:overlay val="0"/>
    </c:title>
    <c:autoTitleDeleted val="0"/>
    <c:plotArea>
      <c:layout/>
      <c:scatterChart>
        <c:scatterStyle val="lineMarker"/>
        <c:varyColors val="0"/>
        <c:ser>
          <c:idx val="0"/>
          <c:order val="0"/>
          <c:tx>
            <c:strRef>
              <c:f>OL!$M$14</c:f>
              <c:strCache>
                <c:ptCount val="1"/>
                <c:pt idx="0">
                  <c:v>erreur angle</c:v>
                </c:pt>
              </c:strCache>
            </c:strRef>
          </c:tx>
          <c:spPr>
            <a:ln w="28575">
              <a:noFill/>
            </a:ln>
          </c:spPr>
          <c:yVal>
            <c:numRef>
              <c:f>OL!$M$15:$M$44</c:f>
              <c:numCache>
                <c:formatCode>General</c:formatCode>
                <c:ptCount val="30"/>
                <c:pt idx="0">
                  <c:v>2.7074894535772245</c:v>
                </c:pt>
                <c:pt idx="1">
                  <c:v>0.21406016801790884</c:v>
                </c:pt>
                <c:pt idx="2">
                  <c:v>0.21712446391300944</c:v>
                </c:pt>
                <c:pt idx="3">
                  <c:v>0.814726832042723</c:v>
                </c:pt>
                <c:pt idx="4">
                  <c:v>-2.1369187292337273</c:v>
                </c:pt>
                <c:pt idx="5">
                  <c:v>1.1905979178012132</c:v>
                </c:pt>
                <c:pt idx="6">
                  <c:v>1.3740728570875973</c:v>
                </c:pt>
                <c:pt idx="7">
                  <c:v>2.3670711107118478</c:v>
                </c:pt>
                <c:pt idx="8">
                  <c:v>1.6333302686898037</c:v>
                </c:pt>
                <c:pt idx="9">
                  <c:v>-0.47967868914970779</c:v>
                </c:pt>
                <c:pt idx="10">
                  <c:v>-0.94988046547612726</c:v>
                </c:pt>
                <c:pt idx="11">
                  <c:v>-2.0287889413602329</c:v>
                </c:pt>
                <c:pt idx="12">
                  <c:v>-2.8869702119570064</c:v>
                </c:pt>
                <c:pt idx="13">
                  <c:v>-5.2785558883904358</c:v>
                </c:pt>
                <c:pt idx="14">
                  <c:v>0.74858483167493262</c:v>
                </c:pt>
                <c:pt idx="15">
                  <c:v>2.52695117707799</c:v>
                </c:pt>
                <c:pt idx="16">
                  <c:v>1.7837033953724273</c:v>
                </c:pt>
                <c:pt idx="17">
                  <c:v>2.718310057805823</c:v>
                </c:pt>
                <c:pt idx="18">
                  <c:v>2.8659032820940666</c:v>
                </c:pt>
                <c:pt idx="19">
                  <c:v>2.2225667775545048</c:v>
                </c:pt>
                <c:pt idx="20">
                  <c:v>-0.26056875685648606</c:v>
                </c:pt>
                <c:pt idx="21">
                  <c:v>-0.11640342824813388</c:v>
                </c:pt>
                <c:pt idx="22">
                  <c:v>-0.54093895565148387</c:v>
                </c:pt>
                <c:pt idx="23">
                  <c:v>-6.7288288084043302E-2</c:v>
                </c:pt>
                <c:pt idx="24">
                  <c:v>-1.0137057607049655</c:v>
                </c:pt>
                <c:pt idx="25">
                  <c:v>-3.706850770258086</c:v>
                </c:pt>
                <c:pt idx="26">
                  <c:v>-2.3282264594966477</c:v>
                </c:pt>
                <c:pt idx="27">
                  <c:v>-3.0861840055776213</c:v>
                </c:pt>
                <c:pt idx="28">
                  <c:v>-2.5657187570496518</c:v>
                </c:pt>
                <c:pt idx="29">
                  <c:v>-2.9714233018748217</c:v>
                </c:pt>
              </c:numCache>
            </c:numRef>
          </c:yVal>
          <c:smooth val="0"/>
        </c:ser>
        <c:dLbls>
          <c:showLegendKey val="0"/>
          <c:showVal val="0"/>
          <c:showCatName val="0"/>
          <c:showSerName val="0"/>
          <c:showPercent val="0"/>
          <c:showBubbleSize val="0"/>
        </c:dLbls>
        <c:axId val="184076832"/>
        <c:axId val="184077224"/>
      </c:scatterChart>
      <c:valAx>
        <c:axId val="184076832"/>
        <c:scaling>
          <c:orientation val="minMax"/>
          <c:max val="30"/>
        </c:scaling>
        <c:delete val="0"/>
        <c:axPos val="b"/>
        <c:title>
          <c:tx>
            <c:rich>
              <a:bodyPr/>
              <a:lstStyle/>
              <a:p>
                <a:pPr>
                  <a:defRPr/>
                </a:pPr>
                <a:r>
                  <a:rPr lang="en-GB" sz="1000" b="1" i="0" u="none" strike="noStrike" baseline="0">
                    <a:effectLst/>
                  </a:rPr>
                  <a:t>turns</a:t>
                </a:r>
                <a:endParaRPr lang="en-GB"/>
              </a:p>
            </c:rich>
          </c:tx>
          <c:layout/>
          <c:overlay val="0"/>
        </c:title>
        <c:numFmt formatCode="General" sourceLinked="1"/>
        <c:majorTickMark val="none"/>
        <c:minorTickMark val="none"/>
        <c:tickLblPos val="nextTo"/>
        <c:crossAx val="184077224"/>
        <c:crosses val="autoZero"/>
        <c:crossBetween val="midCat"/>
      </c:valAx>
      <c:valAx>
        <c:axId val="184077224"/>
        <c:scaling>
          <c:orientation val="minMax"/>
        </c:scaling>
        <c:delete val="0"/>
        <c:axPos val="l"/>
        <c:majorGridlines/>
        <c:title>
          <c:tx>
            <c:rich>
              <a:bodyPr/>
              <a:lstStyle/>
              <a:p>
                <a:pPr>
                  <a:defRPr/>
                </a:pPr>
                <a:r>
                  <a:rPr lang="en-GB"/>
                  <a:t>degrees</a:t>
                </a:r>
              </a:p>
            </c:rich>
          </c:tx>
          <c:layout/>
          <c:overlay val="0"/>
        </c:title>
        <c:numFmt formatCode="General" sourceLinked="1"/>
        <c:majorTickMark val="none"/>
        <c:minorTickMark val="none"/>
        <c:tickLblPos val="nextTo"/>
        <c:crossAx val="184076832"/>
        <c:crosses val="autoZero"/>
        <c:crossBetween val="midCat"/>
      </c:valAx>
    </c:plotArea>
    <c:legend>
      <c:legendPos val="r"/>
      <c:layout/>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z</a:t>
            </a:r>
          </a:p>
        </c:rich>
      </c:tx>
      <c:layout/>
      <c:overlay val="0"/>
    </c:title>
    <c:autoTitleDeleted val="0"/>
    <c:plotArea>
      <c:layout/>
      <c:scatterChart>
        <c:scatterStyle val="lineMarker"/>
        <c:varyColors val="0"/>
        <c:ser>
          <c:idx val="0"/>
          <c:order val="0"/>
          <c:tx>
            <c:v>theorique</c:v>
          </c:tx>
          <c:spPr>
            <a:ln w="28575">
              <a:noFill/>
            </a:ln>
          </c:spPr>
          <c:yVal>
            <c:numRef>
              <c:f>OL!$Y$15:$Y$45</c:f>
              <c:numCache>
                <c:formatCode>General</c:formatCode>
                <c:ptCount val="31"/>
                <c:pt idx="0">
                  <c:v>1.8770999999999276</c:v>
                </c:pt>
                <c:pt idx="1">
                  <c:v>1.9781000000000404</c:v>
                </c:pt>
                <c:pt idx="2">
                  <c:v>1.9773000000000138</c:v>
                </c:pt>
                <c:pt idx="3">
                  <c:v>1.7813999999999623</c:v>
                </c:pt>
                <c:pt idx="4">
                  <c:v>12.34050000000002</c:v>
                </c:pt>
                <c:pt idx="5">
                  <c:v>2.3388999999999669</c:v>
                </c:pt>
                <c:pt idx="6">
                  <c:v>2.0078000000000316</c:v>
                </c:pt>
                <c:pt idx="7">
                  <c:v>2.0065000000000168</c:v>
                </c:pt>
                <c:pt idx="8">
                  <c:v>2.005299999999977</c:v>
                </c:pt>
                <c:pt idx="9">
                  <c:v>2.0041000000000508</c:v>
                </c:pt>
                <c:pt idx="10">
                  <c:v>2.0029999999999291</c:v>
                </c:pt>
                <c:pt idx="11">
                  <c:v>2.0019000000000347</c:v>
                </c:pt>
                <c:pt idx="12">
                  <c:v>1.759399999999971</c:v>
                </c:pt>
                <c:pt idx="13">
                  <c:v>25.465400000000045</c:v>
                </c:pt>
                <c:pt idx="14">
                  <c:v>1.717899999999986</c:v>
                </c:pt>
                <c:pt idx="15">
                  <c:v>20.363600000000019</c:v>
                </c:pt>
                <c:pt idx="16">
                  <c:v>2.1461999999999648</c:v>
                </c:pt>
                <c:pt idx="17">
                  <c:v>2.1462999999999965</c:v>
                </c:pt>
                <c:pt idx="18">
                  <c:v>2.1465000000000032</c:v>
                </c:pt>
                <c:pt idx="19">
                  <c:v>2.1467000000000098</c:v>
                </c:pt>
                <c:pt idx="20">
                  <c:v>2.1467000000000098</c:v>
                </c:pt>
                <c:pt idx="21">
                  <c:v>2.1469000000000165</c:v>
                </c:pt>
                <c:pt idx="22">
                  <c:v>2.1470999999999663</c:v>
                </c:pt>
                <c:pt idx="23">
                  <c:v>2.147199999999998</c:v>
                </c:pt>
                <c:pt idx="24">
                  <c:v>2.1473000000000297</c:v>
                </c:pt>
                <c:pt idx="25">
                  <c:v>2.1474999999999795</c:v>
                </c:pt>
                <c:pt idx="26">
                  <c:v>2.1476000000000113</c:v>
                </c:pt>
                <c:pt idx="27">
                  <c:v>2.1476999999999862</c:v>
                </c:pt>
                <c:pt idx="28">
                  <c:v>2.1478999999999928</c:v>
                </c:pt>
                <c:pt idx="29">
                  <c:v>2.1480999999999995</c:v>
                </c:pt>
                <c:pt idx="30">
                  <c:v>1.6795999999999935</c:v>
                </c:pt>
              </c:numCache>
            </c:numRef>
          </c:yVal>
          <c:smooth val="0"/>
        </c:ser>
        <c:ser>
          <c:idx val="1"/>
          <c:order val="1"/>
          <c:tx>
            <c:v>réel</c:v>
          </c:tx>
          <c:spPr>
            <a:ln w="28575">
              <a:noFill/>
            </a:ln>
          </c:spPr>
          <c:yVal>
            <c:numRef>
              <c:f>OL!$Z$15:$Z$45</c:f>
              <c:numCache>
                <c:formatCode>General</c:formatCode>
                <c:ptCount val="31"/>
                <c:pt idx="0">
                  <c:v>1.8100000000000023</c:v>
                </c:pt>
                <c:pt idx="1">
                  <c:v>2.0699999999999932</c:v>
                </c:pt>
                <c:pt idx="2">
                  <c:v>1.9099999999999682</c:v>
                </c:pt>
                <c:pt idx="3">
                  <c:v>1.9600000000000364</c:v>
                </c:pt>
                <c:pt idx="4">
                  <c:v>12.009999999999991</c:v>
                </c:pt>
                <c:pt idx="5">
                  <c:v>2.089999999999975</c:v>
                </c:pt>
                <c:pt idx="6">
                  <c:v>2.1200000000000045</c:v>
                </c:pt>
                <c:pt idx="7">
                  <c:v>1.8199999999999932</c:v>
                </c:pt>
                <c:pt idx="8">
                  <c:v>2.1100000000000136</c:v>
                </c:pt>
                <c:pt idx="9">
                  <c:v>2.2200000000000273</c:v>
                </c:pt>
                <c:pt idx="10">
                  <c:v>2.1899999999999977</c:v>
                </c:pt>
                <c:pt idx="11">
                  <c:v>1.8599999999999568</c:v>
                </c:pt>
                <c:pt idx="12">
                  <c:v>2.1299999999999955</c:v>
                </c:pt>
                <c:pt idx="13">
                  <c:v>24.800000000000011</c:v>
                </c:pt>
                <c:pt idx="14">
                  <c:v>2.3400000000000318</c:v>
                </c:pt>
                <c:pt idx="15">
                  <c:v>20.129999999999995</c:v>
                </c:pt>
                <c:pt idx="16">
                  <c:v>2.2099999999999795</c:v>
                </c:pt>
                <c:pt idx="17">
                  <c:v>1.910000000000025</c:v>
                </c:pt>
                <c:pt idx="18">
                  <c:v>1.9499999999999886</c:v>
                </c:pt>
                <c:pt idx="19">
                  <c:v>1.9399999999999977</c:v>
                </c:pt>
                <c:pt idx="20">
                  <c:v>2.1899999999999977</c:v>
                </c:pt>
                <c:pt idx="21">
                  <c:v>2.2699999999999818</c:v>
                </c:pt>
                <c:pt idx="22">
                  <c:v>1.9000000000000341</c:v>
                </c:pt>
                <c:pt idx="23">
                  <c:v>2.2799999999999727</c:v>
                </c:pt>
                <c:pt idx="24">
                  <c:v>2.1299999999999955</c:v>
                </c:pt>
                <c:pt idx="25">
                  <c:v>2.1800000000000068</c:v>
                </c:pt>
                <c:pt idx="26">
                  <c:v>2.4900000000000091</c:v>
                </c:pt>
                <c:pt idx="27">
                  <c:v>2.1100000000000136</c:v>
                </c:pt>
                <c:pt idx="28">
                  <c:v>2.2899999999999636</c:v>
                </c:pt>
                <c:pt idx="29">
                  <c:v>2.2900000000000205</c:v>
                </c:pt>
                <c:pt idx="30">
                  <c:v>2.2900000000000205</c:v>
                </c:pt>
              </c:numCache>
            </c:numRef>
          </c:yVal>
          <c:smooth val="0"/>
        </c:ser>
        <c:dLbls>
          <c:showLegendKey val="0"/>
          <c:showVal val="0"/>
          <c:showCatName val="0"/>
          <c:showSerName val="0"/>
          <c:showPercent val="0"/>
          <c:showBubbleSize val="0"/>
        </c:dLbls>
        <c:axId val="184078008"/>
        <c:axId val="184078400"/>
      </c:scatterChart>
      <c:valAx>
        <c:axId val="184078008"/>
        <c:scaling>
          <c:orientation val="minMax"/>
          <c:max val="30"/>
        </c:scaling>
        <c:delete val="0"/>
        <c:axPos val="b"/>
        <c:title>
          <c:tx>
            <c:rich>
              <a:bodyPr/>
              <a:lstStyle/>
              <a:p>
                <a:pPr>
                  <a:defRPr/>
                </a:pPr>
                <a:r>
                  <a:rPr lang="en-GB"/>
                  <a:t>turns</a:t>
                </a:r>
              </a:p>
            </c:rich>
          </c:tx>
          <c:layout/>
          <c:overlay val="0"/>
        </c:title>
        <c:majorTickMark val="none"/>
        <c:minorTickMark val="none"/>
        <c:tickLblPos val="nextTo"/>
        <c:crossAx val="184078400"/>
        <c:crosses val="autoZero"/>
        <c:crossBetween val="midCat"/>
      </c:valAx>
      <c:valAx>
        <c:axId val="184078400"/>
        <c:scaling>
          <c:orientation val="minMax"/>
          <c:max val="3"/>
        </c:scaling>
        <c:delete val="0"/>
        <c:axPos val="l"/>
        <c:majorGridlines/>
        <c:title>
          <c:tx>
            <c:rich>
              <a:bodyPr/>
              <a:lstStyle/>
              <a:p>
                <a:pPr>
                  <a:defRPr/>
                </a:pPr>
                <a:r>
                  <a:rPr lang="en-GB"/>
                  <a:t>mm</a:t>
                </a:r>
              </a:p>
            </c:rich>
          </c:tx>
          <c:layout/>
          <c:overlay val="0"/>
        </c:title>
        <c:numFmt formatCode="General" sourceLinked="1"/>
        <c:majorTickMark val="none"/>
        <c:minorTickMark val="none"/>
        <c:tickLblPos val="nextTo"/>
        <c:crossAx val="184078008"/>
        <c:crosses val="autoZero"/>
        <c:crossBetween val="midCat"/>
      </c:valAx>
    </c:plotArea>
    <c:legend>
      <c:legendPos val="r"/>
      <c:layout/>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z</a:t>
            </a:r>
          </a:p>
        </c:rich>
      </c:tx>
      <c:layout/>
      <c:overlay val="0"/>
    </c:title>
    <c:autoTitleDeleted val="0"/>
    <c:plotArea>
      <c:layout/>
      <c:scatterChart>
        <c:scatterStyle val="lineMarker"/>
        <c:varyColors val="0"/>
        <c:ser>
          <c:idx val="0"/>
          <c:order val="0"/>
          <c:tx>
            <c:v>theorique</c:v>
          </c:tx>
          <c:spPr>
            <a:ln w="28575">
              <a:noFill/>
            </a:ln>
          </c:spPr>
          <c:yVal>
            <c:numRef>
              <c:f>OL!$R$14:$R$45</c:f>
              <c:numCache>
                <c:formatCode>General</c:formatCode>
                <c:ptCount val="32"/>
                <c:pt idx="0">
                  <c:v>395.15</c:v>
                </c:pt>
                <c:pt idx="1">
                  <c:v>393.27290000000005</c:v>
                </c:pt>
                <c:pt idx="2">
                  <c:v>391.29480000000001</c:v>
                </c:pt>
                <c:pt idx="3">
                  <c:v>389.3175</c:v>
                </c:pt>
                <c:pt idx="4">
                  <c:v>387.53610000000003</c:v>
                </c:pt>
                <c:pt idx="5">
                  <c:v>375.19560000000001</c:v>
                </c:pt>
                <c:pt idx="6">
                  <c:v>372.85670000000005</c:v>
                </c:pt>
                <c:pt idx="7">
                  <c:v>370.84890000000001</c:v>
                </c:pt>
                <c:pt idx="8">
                  <c:v>368.8424</c:v>
                </c:pt>
                <c:pt idx="9">
                  <c:v>366.83710000000002</c:v>
                </c:pt>
                <c:pt idx="10">
                  <c:v>364.83299999999997</c:v>
                </c:pt>
                <c:pt idx="11">
                  <c:v>362.83000000000004</c:v>
                </c:pt>
                <c:pt idx="12">
                  <c:v>360.82810000000001</c:v>
                </c:pt>
                <c:pt idx="13">
                  <c:v>359.06870000000004</c:v>
                </c:pt>
                <c:pt idx="14">
                  <c:v>333.60329999999999</c:v>
                </c:pt>
                <c:pt idx="15">
                  <c:v>331.8854</c:v>
                </c:pt>
                <c:pt idx="16">
                  <c:v>311.52179999999998</c:v>
                </c:pt>
                <c:pt idx="17">
                  <c:v>309.37560000000002</c:v>
                </c:pt>
                <c:pt idx="18">
                  <c:v>307.22930000000002</c:v>
                </c:pt>
                <c:pt idx="19">
                  <c:v>305.08280000000002</c:v>
                </c:pt>
                <c:pt idx="20">
                  <c:v>302.93610000000001</c:v>
                </c:pt>
                <c:pt idx="21">
                  <c:v>300.7894</c:v>
                </c:pt>
                <c:pt idx="22">
                  <c:v>298.64249999999998</c:v>
                </c:pt>
                <c:pt idx="23">
                  <c:v>296.49540000000002</c:v>
                </c:pt>
                <c:pt idx="24">
                  <c:v>294.34820000000002</c:v>
                </c:pt>
                <c:pt idx="25">
                  <c:v>292.20089999999999</c:v>
                </c:pt>
                <c:pt idx="26">
                  <c:v>290.05340000000001</c:v>
                </c:pt>
                <c:pt idx="27">
                  <c:v>287.9058</c:v>
                </c:pt>
                <c:pt idx="28">
                  <c:v>285.75810000000001</c:v>
                </c:pt>
                <c:pt idx="29">
                  <c:v>283.61020000000002</c:v>
                </c:pt>
                <c:pt idx="30">
                  <c:v>281.46210000000002</c:v>
                </c:pt>
                <c:pt idx="31">
                  <c:v>279.78250000000003</c:v>
                </c:pt>
              </c:numCache>
            </c:numRef>
          </c:yVal>
          <c:smooth val="0"/>
        </c:ser>
        <c:ser>
          <c:idx val="1"/>
          <c:order val="1"/>
          <c:tx>
            <c:v>réel</c:v>
          </c:tx>
          <c:spPr>
            <a:ln w="28575">
              <a:noFill/>
            </a:ln>
          </c:spPr>
          <c:yVal>
            <c:numRef>
              <c:f>OL!$S$14:$S$45</c:f>
              <c:numCache>
                <c:formatCode>General</c:formatCode>
                <c:ptCount val="32"/>
                <c:pt idx="0">
                  <c:v>395.15</c:v>
                </c:pt>
                <c:pt idx="1">
                  <c:v>393.34</c:v>
                </c:pt>
                <c:pt idx="2">
                  <c:v>391.27</c:v>
                </c:pt>
                <c:pt idx="3">
                  <c:v>389.36</c:v>
                </c:pt>
                <c:pt idx="4">
                  <c:v>387.4</c:v>
                </c:pt>
                <c:pt idx="5">
                  <c:v>375.39</c:v>
                </c:pt>
                <c:pt idx="6">
                  <c:v>373.3</c:v>
                </c:pt>
                <c:pt idx="7">
                  <c:v>371.18</c:v>
                </c:pt>
                <c:pt idx="8">
                  <c:v>369.36</c:v>
                </c:pt>
                <c:pt idx="9">
                  <c:v>367.25</c:v>
                </c:pt>
                <c:pt idx="10">
                  <c:v>365.03</c:v>
                </c:pt>
                <c:pt idx="11">
                  <c:v>362.84</c:v>
                </c:pt>
                <c:pt idx="12">
                  <c:v>360.98</c:v>
                </c:pt>
                <c:pt idx="13">
                  <c:v>358.85</c:v>
                </c:pt>
                <c:pt idx="14">
                  <c:v>334.05</c:v>
                </c:pt>
                <c:pt idx="15">
                  <c:v>331.71</c:v>
                </c:pt>
                <c:pt idx="16">
                  <c:v>311.58</c:v>
                </c:pt>
                <c:pt idx="17">
                  <c:v>309.37</c:v>
                </c:pt>
                <c:pt idx="18">
                  <c:v>307.45999999999998</c:v>
                </c:pt>
                <c:pt idx="19">
                  <c:v>305.51</c:v>
                </c:pt>
                <c:pt idx="20">
                  <c:v>303.57</c:v>
                </c:pt>
                <c:pt idx="21">
                  <c:v>301.38</c:v>
                </c:pt>
                <c:pt idx="22">
                  <c:v>299.11</c:v>
                </c:pt>
                <c:pt idx="23">
                  <c:v>297.20999999999998</c:v>
                </c:pt>
                <c:pt idx="24">
                  <c:v>294.93</c:v>
                </c:pt>
                <c:pt idx="25">
                  <c:v>292.8</c:v>
                </c:pt>
                <c:pt idx="26">
                  <c:v>290.62</c:v>
                </c:pt>
                <c:pt idx="27">
                  <c:v>288.13</c:v>
                </c:pt>
                <c:pt idx="28">
                  <c:v>286.02</c:v>
                </c:pt>
                <c:pt idx="29">
                  <c:v>283.73</c:v>
                </c:pt>
                <c:pt idx="30">
                  <c:v>281.44</c:v>
                </c:pt>
                <c:pt idx="31">
                  <c:v>279.14999999999998</c:v>
                </c:pt>
              </c:numCache>
            </c:numRef>
          </c:yVal>
          <c:smooth val="0"/>
        </c:ser>
        <c:dLbls>
          <c:showLegendKey val="0"/>
          <c:showVal val="0"/>
          <c:showCatName val="0"/>
          <c:showSerName val="0"/>
          <c:showPercent val="0"/>
          <c:showBubbleSize val="0"/>
        </c:dLbls>
        <c:axId val="184079184"/>
        <c:axId val="184079576"/>
      </c:scatterChart>
      <c:valAx>
        <c:axId val="184079184"/>
        <c:scaling>
          <c:orientation val="minMax"/>
          <c:max val="30"/>
        </c:scaling>
        <c:delete val="0"/>
        <c:axPos val="b"/>
        <c:title>
          <c:tx>
            <c:rich>
              <a:bodyPr/>
              <a:lstStyle/>
              <a:p>
                <a:pPr>
                  <a:defRPr/>
                </a:pPr>
                <a:r>
                  <a:rPr lang="en-GB" sz="1000" b="1" i="0" u="none" strike="noStrike" baseline="0">
                    <a:effectLst/>
                  </a:rPr>
                  <a:t>turns</a:t>
                </a:r>
                <a:endParaRPr lang="en-GB"/>
              </a:p>
            </c:rich>
          </c:tx>
          <c:layout/>
          <c:overlay val="0"/>
        </c:title>
        <c:majorTickMark val="none"/>
        <c:minorTickMark val="none"/>
        <c:tickLblPos val="nextTo"/>
        <c:crossAx val="184079576"/>
        <c:crosses val="autoZero"/>
        <c:crossBetween val="midCat"/>
      </c:valAx>
      <c:valAx>
        <c:axId val="184079576"/>
        <c:scaling>
          <c:orientation val="minMax"/>
          <c:min val="250"/>
        </c:scaling>
        <c:delete val="0"/>
        <c:axPos val="l"/>
        <c:majorGridlines/>
        <c:title>
          <c:tx>
            <c:rich>
              <a:bodyPr/>
              <a:lstStyle/>
              <a:p>
                <a:pPr>
                  <a:defRPr/>
                </a:pPr>
                <a:r>
                  <a:rPr lang="en-GB"/>
                  <a:t>mm</a:t>
                </a:r>
              </a:p>
            </c:rich>
          </c:tx>
          <c:layout/>
          <c:overlay val="0"/>
        </c:title>
        <c:numFmt formatCode="General" sourceLinked="1"/>
        <c:majorTickMark val="none"/>
        <c:minorTickMark val="none"/>
        <c:tickLblPos val="nextTo"/>
        <c:crossAx val="184079184"/>
        <c:crosses val="autoZero"/>
        <c:crossBetween val="midCat"/>
      </c:valAx>
    </c:plotArea>
    <c:legend>
      <c:legendPos val="r"/>
      <c:layout/>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error/turn or spacer</a:t>
            </a:r>
          </a:p>
        </c:rich>
      </c:tx>
      <c:layout/>
      <c:overlay val="0"/>
    </c:title>
    <c:autoTitleDeleted val="0"/>
    <c:plotArea>
      <c:layout>
        <c:manualLayout>
          <c:layoutTarget val="inner"/>
          <c:xMode val="edge"/>
          <c:yMode val="edge"/>
          <c:x val="8.0837062718511363E-2"/>
          <c:y val="0.12371202994359647"/>
          <c:w val="0.83343284023139153"/>
          <c:h val="0.79924265925361404"/>
        </c:manualLayout>
      </c:layout>
      <c:scatterChart>
        <c:scatterStyle val="lineMarker"/>
        <c:varyColors val="0"/>
        <c:ser>
          <c:idx val="0"/>
          <c:order val="0"/>
          <c:tx>
            <c:v>erreur</c:v>
          </c:tx>
          <c:spPr>
            <a:ln w="28575">
              <a:noFill/>
            </a:ln>
          </c:spPr>
          <c:yVal>
            <c:numRef>
              <c:f>OL!$AA$15:$AA$45</c:f>
              <c:numCache>
                <c:formatCode>General</c:formatCode>
                <c:ptCount val="31"/>
                <c:pt idx="0">
                  <c:v>6.709999999992533E-2</c:v>
                </c:pt>
                <c:pt idx="1">
                  <c:v>-9.1899999999952797E-2</c:v>
                </c:pt>
                <c:pt idx="2">
                  <c:v>6.7300000000045657E-2</c:v>
                </c:pt>
                <c:pt idx="3">
                  <c:v>-0.17860000000007403</c:v>
                </c:pt>
                <c:pt idx="4">
                  <c:v>0.3305000000000291</c:v>
                </c:pt>
                <c:pt idx="5">
                  <c:v>0.24889999999999191</c:v>
                </c:pt>
                <c:pt idx="6">
                  <c:v>-0.11219999999997299</c:v>
                </c:pt>
                <c:pt idx="7">
                  <c:v>0.18650000000002365</c:v>
                </c:pt>
                <c:pt idx="8">
                  <c:v>-0.10470000000003665</c:v>
                </c:pt>
                <c:pt idx="9">
                  <c:v>-0.21589999999997644</c:v>
                </c:pt>
                <c:pt idx="10">
                  <c:v>-0.18700000000006867</c:v>
                </c:pt>
                <c:pt idx="11">
                  <c:v>0.14190000000007785</c:v>
                </c:pt>
                <c:pt idx="12">
                  <c:v>-0.37060000000002447</c:v>
                </c:pt>
                <c:pt idx="13">
                  <c:v>0.66540000000003374</c:v>
                </c:pt>
                <c:pt idx="14">
                  <c:v>-0.62210000000004584</c:v>
                </c:pt>
                <c:pt idx="15">
                  <c:v>0.23360000000002401</c:v>
                </c:pt>
                <c:pt idx="16">
                  <c:v>-6.3800000000014734E-2</c:v>
                </c:pt>
                <c:pt idx="17">
                  <c:v>0.23629999999997153</c:v>
                </c:pt>
                <c:pt idx="18">
                  <c:v>0.19650000000001455</c:v>
                </c:pt>
                <c:pt idx="19">
                  <c:v>0.2067000000000121</c:v>
                </c:pt>
                <c:pt idx="20">
                  <c:v>-4.3299999999987904E-2</c:v>
                </c:pt>
                <c:pt idx="21">
                  <c:v>-0.12309999999996535</c:v>
                </c:pt>
                <c:pt idx="22">
                  <c:v>0.24709999999993215</c:v>
                </c:pt>
                <c:pt idx="23">
                  <c:v>-0.13279999999997472</c:v>
                </c:pt>
                <c:pt idx="24">
                  <c:v>1.7300000000034288E-2</c:v>
                </c:pt>
                <c:pt idx="25">
                  <c:v>-3.2500000000027285E-2</c:v>
                </c:pt>
                <c:pt idx="26">
                  <c:v>-0.34239999999999782</c:v>
                </c:pt>
                <c:pt idx="27">
                  <c:v>3.7699999999972533E-2</c:v>
                </c:pt>
                <c:pt idx="28">
                  <c:v>-0.14209999999997081</c:v>
                </c:pt>
                <c:pt idx="29">
                  <c:v>-0.14190000000002101</c:v>
                </c:pt>
                <c:pt idx="30">
                  <c:v>-0.61040000000002692</c:v>
                </c:pt>
              </c:numCache>
            </c:numRef>
          </c:yVal>
          <c:smooth val="0"/>
        </c:ser>
        <c:dLbls>
          <c:showLegendKey val="0"/>
          <c:showVal val="0"/>
          <c:showCatName val="0"/>
          <c:showSerName val="0"/>
          <c:showPercent val="0"/>
          <c:showBubbleSize val="0"/>
        </c:dLbls>
        <c:axId val="184080360"/>
        <c:axId val="184080752"/>
      </c:scatterChart>
      <c:valAx>
        <c:axId val="184080360"/>
        <c:scaling>
          <c:orientation val="minMax"/>
          <c:max val="31"/>
          <c:min val="0"/>
        </c:scaling>
        <c:delete val="0"/>
        <c:axPos val="b"/>
        <c:title>
          <c:tx>
            <c:rich>
              <a:bodyPr/>
              <a:lstStyle/>
              <a:p>
                <a:pPr>
                  <a:defRPr/>
                </a:pPr>
                <a:r>
                  <a:rPr lang="en-GB" sz="1000" b="1" i="0" u="none" strike="noStrike" baseline="0">
                    <a:effectLst/>
                  </a:rPr>
                  <a:t>turns</a:t>
                </a:r>
                <a:endParaRPr lang="en-GB"/>
              </a:p>
            </c:rich>
          </c:tx>
          <c:layout/>
          <c:overlay val="0"/>
        </c:title>
        <c:majorTickMark val="none"/>
        <c:minorTickMark val="none"/>
        <c:tickLblPos val="nextTo"/>
        <c:crossAx val="184080752"/>
        <c:crosses val="autoZero"/>
        <c:crossBetween val="midCat"/>
      </c:valAx>
      <c:valAx>
        <c:axId val="184080752"/>
        <c:scaling>
          <c:orientation val="minMax"/>
        </c:scaling>
        <c:delete val="0"/>
        <c:axPos val="l"/>
        <c:majorGridlines/>
        <c:title>
          <c:tx>
            <c:rich>
              <a:bodyPr/>
              <a:lstStyle/>
              <a:p>
                <a:pPr>
                  <a:defRPr/>
                </a:pPr>
                <a:r>
                  <a:rPr lang="en-GB"/>
                  <a:t>mm</a:t>
                </a:r>
              </a:p>
            </c:rich>
          </c:tx>
          <c:layout/>
          <c:overlay val="0"/>
        </c:title>
        <c:numFmt formatCode="General" sourceLinked="1"/>
        <c:majorTickMark val="none"/>
        <c:minorTickMark val="none"/>
        <c:tickLblPos val="nextTo"/>
        <c:crossAx val="184080360"/>
        <c:crosses val="autoZero"/>
        <c:crossBetween val="midCat"/>
      </c:valAx>
    </c:plotArea>
    <c:legend>
      <c:legendPos val="r"/>
      <c:layout/>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angle</a:t>
            </a:r>
          </a:p>
        </c:rich>
      </c:tx>
      <c:layout/>
      <c:overlay val="0"/>
    </c:title>
    <c:autoTitleDeleted val="0"/>
    <c:plotArea>
      <c:layout/>
      <c:scatterChart>
        <c:scatterStyle val="lineMarker"/>
        <c:varyColors val="0"/>
        <c:ser>
          <c:idx val="0"/>
          <c:order val="0"/>
          <c:tx>
            <c:v>theorique</c:v>
          </c:tx>
          <c:spPr>
            <a:ln w="28575">
              <a:noFill/>
            </a:ln>
          </c:spPr>
          <c:yVal>
            <c:numRef>
              <c:f>OL!$V$15:$V$45</c:f>
              <c:numCache>
                <c:formatCode>General</c:formatCode>
                <c:ptCount val="31"/>
                <c:pt idx="0">
                  <c:v>80.547799999999995</c:v>
                </c:pt>
                <c:pt idx="1">
                  <c:v>80.995599999999996</c:v>
                </c:pt>
                <c:pt idx="2">
                  <c:v>81.140799999999999</c:v>
                </c:pt>
                <c:pt idx="3">
                  <c:v>81.285899999999998</c:v>
                </c:pt>
                <c:pt idx="4" formatCode="0.0">
                  <c:v>76</c:v>
                </c:pt>
                <c:pt idx="5">
                  <c:v>76.547799999999995</c:v>
                </c:pt>
                <c:pt idx="6">
                  <c:v>76.692999999999998</c:v>
                </c:pt>
                <c:pt idx="7">
                  <c:v>76.838099999999997</c:v>
                </c:pt>
                <c:pt idx="8">
                  <c:v>76.9833</c:v>
                </c:pt>
                <c:pt idx="9">
                  <c:v>77.128500000000003</c:v>
                </c:pt>
                <c:pt idx="10">
                  <c:v>77.273700000000005</c:v>
                </c:pt>
                <c:pt idx="11">
                  <c:v>77.148799999999994</c:v>
                </c:pt>
                <c:pt idx="12">
                  <c:v>77.563999999999993</c:v>
                </c:pt>
                <c:pt idx="13" formatCode="0.0">
                  <c:v>72</c:v>
                </c:pt>
                <c:pt idx="14">
                  <c:v>72.547799999999995</c:v>
                </c:pt>
                <c:pt idx="15" formatCode="0.0">
                  <c:v>68.5</c:v>
                </c:pt>
                <c:pt idx="16">
                  <c:v>69.047799999999995</c:v>
                </c:pt>
                <c:pt idx="17">
                  <c:v>69.0381</c:v>
                </c:pt>
                <c:pt idx="18">
                  <c:v>69.028400000000005</c:v>
                </c:pt>
                <c:pt idx="19">
                  <c:v>69.018799999999999</c:v>
                </c:pt>
                <c:pt idx="20">
                  <c:v>69.009100000000004</c:v>
                </c:pt>
                <c:pt idx="21">
                  <c:v>68.999399999999994</c:v>
                </c:pt>
                <c:pt idx="22">
                  <c:v>68.989699999999999</c:v>
                </c:pt>
                <c:pt idx="23">
                  <c:v>68.980099999999993</c:v>
                </c:pt>
                <c:pt idx="24">
                  <c:v>68.970399999999998</c:v>
                </c:pt>
                <c:pt idx="25">
                  <c:v>68.960700000000003</c:v>
                </c:pt>
                <c:pt idx="26">
                  <c:v>68.950999999999993</c:v>
                </c:pt>
                <c:pt idx="27">
                  <c:v>68.941400000000002</c:v>
                </c:pt>
                <c:pt idx="28">
                  <c:v>68.931700000000006</c:v>
                </c:pt>
                <c:pt idx="29">
                  <c:v>68.921999999999997</c:v>
                </c:pt>
                <c:pt idx="30">
                  <c:v>68.912300000000002</c:v>
                </c:pt>
              </c:numCache>
            </c:numRef>
          </c:yVal>
          <c:smooth val="0"/>
        </c:ser>
        <c:ser>
          <c:idx val="1"/>
          <c:order val="1"/>
          <c:tx>
            <c:v>réel</c:v>
          </c:tx>
          <c:spPr>
            <a:ln w="28575">
              <a:noFill/>
            </a:ln>
          </c:spPr>
          <c:yVal>
            <c:numRef>
              <c:f>OL!$U$15:$U$45</c:f>
              <c:numCache>
                <c:formatCode>General</c:formatCode>
                <c:ptCount val="31"/>
                <c:pt idx="0">
                  <c:v>80.649208313075192</c:v>
                </c:pt>
                <c:pt idx="1">
                  <c:v>81.730908343244806</c:v>
                </c:pt>
                <c:pt idx="2">
                  <c:v>81.618719175000592</c:v>
                </c:pt>
                <c:pt idx="3">
                  <c:v>81.730908343244806</c:v>
                </c:pt>
                <c:pt idx="4" formatCode="0.0">
                  <c:v>79.020998267479413</c:v>
                </c:pt>
                <c:pt idx="6">
                  <c:v>76.50426671920431</c:v>
                </c:pt>
                <c:pt idx="7">
                  <c:v>79.685069796823441</c:v>
                </c:pt>
                <c:pt idx="8">
                  <c:v>79.242032911609911</c:v>
                </c:pt>
                <c:pt idx="9">
                  <c:v>78.359899573739341</c:v>
                </c:pt>
                <c:pt idx="10">
                  <c:v>77.083518841818588</c:v>
                </c:pt>
                <c:pt idx="11">
                  <c:v>76.974700499627502</c:v>
                </c:pt>
                <c:pt idx="12">
                  <c:v>76.540389034684395</c:v>
                </c:pt>
                <c:pt idx="13" formatCode="0.0">
                  <c:v>70.3703769033431</c:v>
                </c:pt>
                <c:pt idx="14">
                  <c:v>71.668245385209772</c:v>
                </c:pt>
                <c:pt idx="15" formatCode="0.0">
                  <c:v>70.539987564713869</c:v>
                </c:pt>
                <c:pt idx="16">
                  <c:v>73.441031601567929</c:v>
                </c:pt>
                <c:pt idx="17">
                  <c:v>72.082250785416363</c:v>
                </c:pt>
                <c:pt idx="18">
                  <c:v>74.854829040044692</c:v>
                </c:pt>
                <c:pt idx="19">
                  <c:v>73.441031601567929</c:v>
                </c:pt>
                <c:pt idx="20">
                  <c:v>73.581511963152764</c:v>
                </c:pt>
                <c:pt idx="21">
                  <c:v>71.324746740342562</c:v>
                </c:pt>
                <c:pt idx="22">
                  <c:v>71.771562904198234</c:v>
                </c:pt>
                <c:pt idx="23">
                  <c:v>71.324746740342562</c:v>
                </c:pt>
                <c:pt idx="24">
                  <c:v>70.506036928428927</c:v>
                </c:pt>
                <c:pt idx="25">
                  <c:v>69.796384831674928</c:v>
                </c:pt>
                <c:pt idx="26">
                  <c:v>69.460700587191823</c:v>
                </c:pt>
                <c:pt idx="27">
                  <c:v>69.326836982783902</c:v>
                </c:pt>
                <c:pt idx="28">
                  <c:v>68.132763590045727</c:v>
                </c:pt>
                <c:pt idx="29">
                  <c:v>68.297444417480619</c:v>
                </c:pt>
                <c:pt idx="30">
                  <c:v>65.55028974200215</c:v>
                </c:pt>
              </c:numCache>
            </c:numRef>
          </c:yVal>
          <c:smooth val="0"/>
        </c:ser>
        <c:dLbls>
          <c:showLegendKey val="0"/>
          <c:showVal val="0"/>
          <c:showCatName val="0"/>
          <c:showSerName val="0"/>
          <c:showPercent val="0"/>
          <c:showBubbleSize val="0"/>
        </c:dLbls>
        <c:axId val="281747736"/>
        <c:axId val="281748128"/>
      </c:scatterChart>
      <c:valAx>
        <c:axId val="281747736"/>
        <c:scaling>
          <c:orientation val="minMax"/>
          <c:max val="30"/>
        </c:scaling>
        <c:delete val="0"/>
        <c:axPos val="b"/>
        <c:title>
          <c:tx>
            <c:rich>
              <a:bodyPr/>
              <a:lstStyle/>
              <a:p>
                <a:pPr>
                  <a:defRPr/>
                </a:pPr>
                <a:r>
                  <a:rPr lang="en-GB" sz="1000" b="1" i="0" u="none" strike="noStrike" baseline="0">
                    <a:effectLst/>
                  </a:rPr>
                  <a:t>turns</a:t>
                </a:r>
                <a:endParaRPr lang="en-GB"/>
              </a:p>
            </c:rich>
          </c:tx>
          <c:layout/>
          <c:overlay val="0"/>
        </c:title>
        <c:numFmt formatCode="General" sourceLinked="1"/>
        <c:majorTickMark val="none"/>
        <c:minorTickMark val="none"/>
        <c:tickLblPos val="nextTo"/>
        <c:crossAx val="281748128"/>
        <c:crosses val="autoZero"/>
        <c:crossBetween val="midCat"/>
      </c:valAx>
      <c:valAx>
        <c:axId val="281748128"/>
        <c:scaling>
          <c:orientation val="minMax"/>
          <c:min val="60"/>
        </c:scaling>
        <c:delete val="0"/>
        <c:axPos val="l"/>
        <c:majorGridlines/>
        <c:title>
          <c:tx>
            <c:rich>
              <a:bodyPr/>
              <a:lstStyle/>
              <a:p>
                <a:pPr>
                  <a:defRPr/>
                </a:pPr>
                <a:r>
                  <a:rPr lang="en-GB"/>
                  <a:t>degrees</a:t>
                </a:r>
              </a:p>
            </c:rich>
          </c:tx>
          <c:layout/>
          <c:overlay val="0"/>
        </c:title>
        <c:numFmt formatCode="General" sourceLinked="1"/>
        <c:majorTickMark val="none"/>
        <c:minorTickMark val="none"/>
        <c:tickLblPos val="nextTo"/>
        <c:crossAx val="281747736"/>
        <c:crosses val="autoZero"/>
        <c:crossBetween val="midCat"/>
      </c:valAx>
    </c:plotArea>
    <c:legend>
      <c:legendPos val="r"/>
      <c:layout/>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z</a:t>
            </a:r>
          </a:p>
        </c:rich>
      </c:tx>
      <c:overlay val="0"/>
    </c:title>
    <c:autoTitleDeleted val="0"/>
    <c:plotArea>
      <c:layout/>
      <c:scatterChart>
        <c:scatterStyle val="lineMarker"/>
        <c:varyColors val="0"/>
        <c:ser>
          <c:idx val="0"/>
          <c:order val="0"/>
          <c:tx>
            <c:strRef>
              <c:f>IL!$J$14</c:f>
              <c:strCache>
                <c:ptCount val="1"/>
                <c:pt idx="0">
                  <c:v>theorique</c:v>
                </c:pt>
              </c:strCache>
            </c:strRef>
          </c:tx>
          <c:spPr>
            <a:ln w="28575">
              <a:noFill/>
            </a:ln>
          </c:spPr>
          <c:yVal>
            <c:numRef>
              <c:f>IL!$C$14:$C$39</c:f>
              <c:numCache>
                <c:formatCode>General</c:formatCode>
                <c:ptCount val="26"/>
                <c:pt idx="0">
                  <c:v>271</c:v>
                </c:pt>
                <c:pt idx="1">
                  <c:v>269.02480000000003</c:v>
                </c:pt>
                <c:pt idx="2">
                  <c:v>267.05040000000002</c:v>
                </c:pt>
                <c:pt idx="3">
                  <c:v>265.08270000000005</c:v>
                </c:pt>
                <c:pt idx="4">
                  <c:v>263.1037</c:v>
                </c:pt>
                <c:pt idx="5">
                  <c:v>261.31830000000002</c:v>
                </c:pt>
                <c:pt idx="6">
                  <c:v>247.39170000000001</c:v>
                </c:pt>
                <c:pt idx="7">
                  <c:v>245.36260000000004</c:v>
                </c:pt>
                <c:pt idx="8">
                  <c:v>243.33320000000003</c:v>
                </c:pt>
                <c:pt idx="9">
                  <c:v>241.30510000000004</c:v>
                </c:pt>
                <c:pt idx="10">
                  <c:v>239.27760000000001</c:v>
                </c:pt>
                <c:pt idx="11">
                  <c:v>237.25080000000003</c:v>
                </c:pt>
                <c:pt idx="12">
                  <c:v>235.22480000000007</c:v>
                </c:pt>
                <c:pt idx="13">
                  <c:v>233.22480000000007</c:v>
                </c:pt>
                <c:pt idx="14">
                  <c:v>185.81799999999998</c:v>
                </c:pt>
                <c:pt idx="15">
                  <c:v>184.11</c:v>
                </c:pt>
                <c:pt idx="16">
                  <c:v>181.84220000000005</c:v>
                </c:pt>
                <c:pt idx="17">
                  <c:v>179.56830000000002</c:v>
                </c:pt>
                <c:pt idx="18">
                  <c:v>177.2878</c:v>
                </c:pt>
                <c:pt idx="19">
                  <c:v>175.00060000000002</c:v>
                </c:pt>
                <c:pt idx="20">
                  <c:v>172.70650000000001</c:v>
                </c:pt>
                <c:pt idx="21">
                  <c:v>170.40520000000004</c:v>
                </c:pt>
                <c:pt idx="22">
                  <c:v>168.09670000000006</c:v>
                </c:pt>
                <c:pt idx="23">
                  <c:v>165.78070000000002</c:v>
                </c:pt>
                <c:pt idx="24">
                  <c:v>163.45690000000002</c:v>
                </c:pt>
              </c:numCache>
            </c:numRef>
          </c:yVal>
          <c:smooth val="0"/>
        </c:ser>
        <c:ser>
          <c:idx val="1"/>
          <c:order val="1"/>
          <c:tx>
            <c:strRef>
              <c:f>IL!$K$14</c:f>
              <c:strCache>
                <c:ptCount val="1"/>
                <c:pt idx="0">
                  <c:v>réel</c:v>
                </c:pt>
              </c:strCache>
            </c:strRef>
          </c:tx>
          <c:spPr>
            <a:ln w="28575">
              <a:noFill/>
            </a:ln>
          </c:spPr>
          <c:yVal>
            <c:numRef>
              <c:f>IL!$D$14:$D$39</c:f>
              <c:numCache>
                <c:formatCode>General</c:formatCode>
                <c:ptCount val="26"/>
                <c:pt idx="0">
                  <c:v>271</c:v>
                </c:pt>
                <c:pt idx="1">
                  <c:v>269.14999999999998</c:v>
                </c:pt>
                <c:pt idx="2">
                  <c:v>267.32</c:v>
                </c:pt>
                <c:pt idx="3">
                  <c:v>265.22000000000003</c:v>
                </c:pt>
                <c:pt idx="4">
                  <c:v>263.16000000000003</c:v>
                </c:pt>
                <c:pt idx="5">
                  <c:v>261.14999999999998</c:v>
                </c:pt>
                <c:pt idx="6">
                  <c:v>247.32</c:v>
                </c:pt>
                <c:pt idx="7">
                  <c:v>245.12</c:v>
                </c:pt>
                <c:pt idx="8">
                  <c:v>243.03</c:v>
                </c:pt>
                <c:pt idx="9">
                  <c:v>241.08</c:v>
                </c:pt>
                <c:pt idx="10">
                  <c:v>238.92</c:v>
                </c:pt>
                <c:pt idx="11">
                  <c:v>236.76</c:v>
                </c:pt>
                <c:pt idx="12">
                  <c:v>234.75</c:v>
                </c:pt>
                <c:pt idx="13">
                  <c:v>232.5</c:v>
                </c:pt>
                <c:pt idx="14">
                  <c:v>185.93</c:v>
                </c:pt>
                <c:pt idx="15">
                  <c:v>183.57</c:v>
                </c:pt>
                <c:pt idx="16">
                  <c:v>181.43</c:v>
                </c:pt>
                <c:pt idx="17">
                  <c:v>179.1</c:v>
                </c:pt>
                <c:pt idx="18">
                  <c:v>176.98</c:v>
                </c:pt>
                <c:pt idx="19">
                  <c:v>174.43</c:v>
                </c:pt>
                <c:pt idx="20">
                  <c:v>172.24</c:v>
                </c:pt>
                <c:pt idx="21">
                  <c:v>169.88</c:v>
                </c:pt>
                <c:pt idx="22">
                  <c:v>167.92</c:v>
                </c:pt>
                <c:pt idx="23">
                  <c:v>165.9</c:v>
                </c:pt>
                <c:pt idx="24">
                  <c:v>163.88</c:v>
                </c:pt>
                <c:pt idx="25">
                  <c:v>130.81</c:v>
                </c:pt>
              </c:numCache>
            </c:numRef>
          </c:yVal>
          <c:smooth val="0"/>
        </c:ser>
        <c:dLbls>
          <c:showLegendKey val="0"/>
          <c:showVal val="0"/>
          <c:showCatName val="0"/>
          <c:showSerName val="0"/>
          <c:showPercent val="0"/>
          <c:showBubbleSize val="0"/>
        </c:dLbls>
        <c:axId val="98755280"/>
        <c:axId val="183401400"/>
      </c:scatterChart>
      <c:valAx>
        <c:axId val="98755280"/>
        <c:scaling>
          <c:orientation val="minMax"/>
          <c:max val="25"/>
        </c:scaling>
        <c:delete val="0"/>
        <c:axPos val="b"/>
        <c:title>
          <c:tx>
            <c:rich>
              <a:bodyPr/>
              <a:lstStyle/>
              <a:p>
                <a:pPr>
                  <a:defRPr/>
                </a:pPr>
                <a:r>
                  <a:rPr lang="en-GB" sz="1000" b="1" i="0" baseline="0">
                    <a:effectLst/>
                  </a:rPr>
                  <a:t>turn</a:t>
                </a:r>
                <a:endParaRPr lang="en-GB" sz="1000">
                  <a:effectLst/>
                </a:endParaRPr>
              </a:p>
            </c:rich>
          </c:tx>
          <c:overlay val="0"/>
        </c:title>
        <c:majorTickMark val="none"/>
        <c:minorTickMark val="none"/>
        <c:tickLblPos val="nextTo"/>
        <c:crossAx val="183401400"/>
        <c:crosses val="autoZero"/>
        <c:crossBetween val="midCat"/>
      </c:valAx>
      <c:valAx>
        <c:axId val="183401400"/>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98755280"/>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angle</a:t>
            </a:r>
          </a:p>
        </c:rich>
      </c:tx>
      <c:layout/>
      <c:overlay val="0"/>
    </c:title>
    <c:autoTitleDeleted val="0"/>
    <c:plotArea>
      <c:layout/>
      <c:scatterChart>
        <c:scatterStyle val="lineMarker"/>
        <c:varyColors val="0"/>
        <c:ser>
          <c:idx val="0"/>
          <c:order val="0"/>
          <c:tx>
            <c:v>erreur</c:v>
          </c:tx>
          <c:spPr>
            <a:ln w="28575">
              <a:noFill/>
            </a:ln>
          </c:spPr>
          <c:yVal>
            <c:numRef>
              <c:f>OL!$AB$15:$AB$45</c:f>
              <c:numCache>
                <c:formatCode>General</c:formatCode>
                <c:ptCount val="31"/>
                <c:pt idx="0">
                  <c:v>0.10140831307519704</c:v>
                </c:pt>
                <c:pt idx="1">
                  <c:v>0.7353083432448102</c:v>
                </c:pt>
                <c:pt idx="2">
                  <c:v>0.47791917500059355</c:v>
                </c:pt>
                <c:pt idx="3">
                  <c:v>0.4450083432448082</c:v>
                </c:pt>
                <c:pt idx="4">
                  <c:v>3.0209982674794134</c:v>
                </c:pt>
                <c:pt idx="5">
                  <c:v>-76.547799999999995</c:v>
                </c:pt>
                <c:pt idx="6">
                  <c:v>-0.18873328079568807</c:v>
                </c:pt>
                <c:pt idx="7">
                  <c:v>2.8469697968234442</c:v>
                </c:pt>
                <c:pt idx="8">
                  <c:v>2.2587329116099113</c:v>
                </c:pt>
                <c:pt idx="9">
                  <c:v>1.2313995737393384</c:v>
                </c:pt>
                <c:pt idx="10">
                  <c:v>-0.19018115818141723</c:v>
                </c:pt>
                <c:pt idx="11">
                  <c:v>-0.17409950037249189</c:v>
                </c:pt>
                <c:pt idx="12">
                  <c:v>-1.0236109653155978</c:v>
                </c:pt>
                <c:pt idx="13">
                  <c:v>-1.6296230966568999</c:v>
                </c:pt>
                <c:pt idx="14">
                  <c:v>-0.8795546147902229</c:v>
                </c:pt>
                <c:pt idx="15">
                  <c:v>2.0399875647138686</c:v>
                </c:pt>
                <c:pt idx="16">
                  <c:v>4.3932316015679334</c:v>
                </c:pt>
                <c:pt idx="17">
                  <c:v>3.0441507854163632</c:v>
                </c:pt>
                <c:pt idx="18">
                  <c:v>5.8264290400446868</c:v>
                </c:pt>
                <c:pt idx="19">
                  <c:v>4.4222316015679297</c:v>
                </c:pt>
                <c:pt idx="20">
                  <c:v>4.57241196315276</c:v>
                </c:pt>
                <c:pt idx="21">
                  <c:v>2.3253467403425674</c:v>
                </c:pt>
                <c:pt idx="22">
                  <c:v>2.7818629041982348</c:v>
                </c:pt>
                <c:pt idx="23">
                  <c:v>2.3446467403425686</c:v>
                </c:pt>
                <c:pt idx="24">
                  <c:v>1.5356369284289286</c:v>
                </c:pt>
                <c:pt idx="25">
                  <c:v>0.83568483167492502</c:v>
                </c:pt>
                <c:pt idx="26">
                  <c:v>0.50970058719182987</c:v>
                </c:pt>
                <c:pt idx="27">
                  <c:v>0.38543698278390082</c:v>
                </c:pt>
                <c:pt idx="28">
                  <c:v>-0.79893640995427972</c:v>
                </c:pt>
                <c:pt idx="29">
                  <c:v>-0.62455558251937759</c:v>
                </c:pt>
                <c:pt idx="30">
                  <c:v>-3.3620102579978521</c:v>
                </c:pt>
              </c:numCache>
            </c:numRef>
          </c:yVal>
          <c:smooth val="0"/>
        </c:ser>
        <c:dLbls>
          <c:showLegendKey val="0"/>
          <c:showVal val="0"/>
          <c:showCatName val="0"/>
          <c:showSerName val="0"/>
          <c:showPercent val="0"/>
          <c:showBubbleSize val="0"/>
        </c:dLbls>
        <c:axId val="281748912"/>
        <c:axId val="281749304"/>
      </c:scatterChart>
      <c:valAx>
        <c:axId val="281748912"/>
        <c:scaling>
          <c:orientation val="minMax"/>
          <c:max val="30"/>
        </c:scaling>
        <c:delete val="0"/>
        <c:axPos val="b"/>
        <c:title>
          <c:tx>
            <c:rich>
              <a:bodyPr/>
              <a:lstStyle/>
              <a:p>
                <a:pPr>
                  <a:defRPr/>
                </a:pPr>
                <a:r>
                  <a:rPr lang="en-GB" sz="1000" b="1" i="0" u="none" strike="noStrike" baseline="0">
                    <a:effectLst/>
                  </a:rPr>
                  <a:t>turns</a:t>
                </a:r>
                <a:endParaRPr lang="en-GB"/>
              </a:p>
            </c:rich>
          </c:tx>
          <c:layout/>
          <c:overlay val="0"/>
        </c:title>
        <c:numFmt formatCode="General" sourceLinked="1"/>
        <c:majorTickMark val="none"/>
        <c:minorTickMark val="none"/>
        <c:tickLblPos val="nextTo"/>
        <c:crossAx val="281749304"/>
        <c:crosses val="autoZero"/>
        <c:crossBetween val="midCat"/>
      </c:valAx>
      <c:valAx>
        <c:axId val="281749304"/>
        <c:scaling>
          <c:orientation val="minMax"/>
        </c:scaling>
        <c:delete val="0"/>
        <c:axPos val="l"/>
        <c:majorGridlines/>
        <c:title>
          <c:tx>
            <c:rich>
              <a:bodyPr/>
              <a:lstStyle/>
              <a:p>
                <a:pPr>
                  <a:defRPr/>
                </a:pPr>
                <a:r>
                  <a:rPr lang="en-GB"/>
                  <a:t>degrees</a:t>
                </a:r>
              </a:p>
            </c:rich>
          </c:tx>
          <c:layout/>
          <c:overlay val="0"/>
        </c:title>
        <c:numFmt formatCode="General" sourceLinked="1"/>
        <c:majorTickMark val="none"/>
        <c:minorTickMark val="none"/>
        <c:tickLblPos val="nextTo"/>
        <c:crossAx val="281748912"/>
        <c:crosses val="autoZero"/>
        <c:crossBetween val="midCat"/>
      </c:valAx>
    </c:plotArea>
    <c:legend>
      <c:legendPos val="r"/>
      <c:layout/>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error/turn or spacer</a:t>
            </a:r>
          </a:p>
        </c:rich>
      </c:tx>
      <c:overlay val="0"/>
    </c:title>
    <c:autoTitleDeleted val="0"/>
    <c:plotArea>
      <c:layout/>
      <c:scatterChart>
        <c:scatterStyle val="lineMarker"/>
        <c:varyColors val="0"/>
        <c:ser>
          <c:idx val="0"/>
          <c:order val="0"/>
          <c:tx>
            <c:v>erreur</c:v>
          </c:tx>
          <c:spPr>
            <a:ln w="28575">
              <a:noFill/>
            </a:ln>
          </c:spPr>
          <c:yVal>
            <c:numRef>
              <c:f>IL!$L$15:$L$39</c:f>
              <c:numCache>
                <c:formatCode>General</c:formatCode>
                <c:ptCount val="25"/>
                <c:pt idx="0">
                  <c:v>0.1251999999999498</c:v>
                </c:pt>
                <c:pt idx="1">
                  <c:v>0.14440000000001874</c:v>
                </c:pt>
                <c:pt idx="2">
                  <c:v>-0.13229999999998654</c:v>
                </c:pt>
                <c:pt idx="3">
                  <c:v>-8.0999999999960437E-2</c:v>
                </c:pt>
                <c:pt idx="4">
                  <c:v>-0.2246000000000663</c:v>
                </c:pt>
                <c:pt idx="5">
                  <c:v>9.6600000000023556E-2</c:v>
                </c:pt>
                <c:pt idx="6">
                  <c:v>-0.17090000000001737</c:v>
                </c:pt>
                <c:pt idx="7">
                  <c:v>-6.059999999999377E-2</c:v>
                </c:pt>
                <c:pt idx="8">
                  <c:v>7.8100000000006276E-2</c:v>
                </c:pt>
                <c:pt idx="9">
                  <c:v>-0.13249999999999318</c:v>
                </c:pt>
                <c:pt idx="10">
                  <c:v>-0.13320000000001642</c:v>
                </c:pt>
                <c:pt idx="11">
                  <c:v>1.5999999999962711E-2</c:v>
                </c:pt>
                <c:pt idx="12">
                  <c:v>-0.25</c:v>
                </c:pt>
                <c:pt idx="13">
                  <c:v>0.83680000000009613</c:v>
                </c:pt>
                <c:pt idx="14">
                  <c:v>-0.65200000000004366</c:v>
                </c:pt>
                <c:pt idx="15">
                  <c:v>0.12779999999997926</c:v>
                </c:pt>
                <c:pt idx="16">
                  <c:v>-5.6099999999986494E-2</c:v>
                </c:pt>
                <c:pt idx="17">
                  <c:v>0.16050000000001319</c:v>
                </c:pt>
                <c:pt idx="18">
                  <c:v>-0.26279999999999859</c:v>
                </c:pt>
                <c:pt idx="19">
                  <c:v>0.10410000000001673</c:v>
                </c:pt>
                <c:pt idx="20">
                  <c:v>-5.8700000000044383E-2</c:v>
                </c:pt>
                <c:pt idx="21">
                  <c:v>0.34849999999997294</c:v>
                </c:pt>
                <c:pt idx="22">
                  <c:v>0.29600000000004911</c:v>
                </c:pt>
                <c:pt idx="23">
                  <c:v>0.30379999999999541</c:v>
                </c:pt>
              </c:numCache>
            </c:numRef>
          </c:yVal>
          <c:smooth val="0"/>
        </c:ser>
        <c:dLbls>
          <c:showLegendKey val="0"/>
          <c:showVal val="0"/>
          <c:showCatName val="0"/>
          <c:showSerName val="0"/>
          <c:showPercent val="0"/>
          <c:showBubbleSize val="0"/>
        </c:dLbls>
        <c:axId val="183470648"/>
        <c:axId val="183471032"/>
      </c:scatterChart>
      <c:valAx>
        <c:axId val="183470648"/>
        <c:scaling>
          <c:orientation val="minMax"/>
          <c:max val="25"/>
        </c:scaling>
        <c:delete val="0"/>
        <c:axPos val="b"/>
        <c:title>
          <c:tx>
            <c:rich>
              <a:bodyPr/>
              <a:lstStyle/>
              <a:p>
                <a:pPr>
                  <a:defRPr/>
                </a:pPr>
                <a:r>
                  <a:rPr lang="en-GB"/>
                  <a:t>turn</a:t>
                </a:r>
              </a:p>
            </c:rich>
          </c:tx>
          <c:overlay val="0"/>
        </c:title>
        <c:majorTickMark val="none"/>
        <c:minorTickMark val="none"/>
        <c:tickLblPos val="nextTo"/>
        <c:crossAx val="183471032"/>
        <c:crosses val="autoZero"/>
        <c:crossBetween val="midCat"/>
      </c:valAx>
      <c:valAx>
        <c:axId val="183471032"/>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183470648"/>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angle</a:t>
            </a:r>
          </a:p>
        </c:rich>
      </c:tx>
      <c:overlay val="0"/>
    </c:title>
    <c:autoTitleDeleted val="0"/>
    <c:plotArea>
      <c:layout/>
      <c:scatterChart>
        <c:scatterStyle val="lineMarker"/>
        <c:varyColors val="0"/>
        <c:ser>
          <c:idx val="0"/>
          <c:order val="0"/>
          <c:tx>
            <c:strRef>
              <c:f>IL!$J$14</c:f>
              <c:strCache>
                <c:ptCount val="1"/>
                <c:pt idx="0">
                  <c:v>theorique</c:v>
                </c:pt>
              </c:strCache>
            </c:strRef>
          </c:tx>
          <c:spPr>
            <a:ln w="28575">
              <a:noFill/>
            </a:ln>
          </c:spPr>
          <c:yVal>
            <c:numRef>
              <c:f>IL!$G$15:$G$39</c:f>
              <c:numCache>
                <c:formatCode>0.0</c:formatCode>
                <c:ptCount val="25"/>
                <c:pt idx="0">
                  <c:v>81.547799999999995</c:v>
                </c:pt>
                <c:pt idx="1">
                  <c:v>81.692999999999998</c:v>
                </c:pt>
                <c:pt idx="2">
                  <c:v>81.838099999999997</c:v>
                </c:pt>
                <c:pt idx="3">
                  <c:v>81.9833</c:v>
                </c:pt>
                <c:pt idx="4">
                  <c:v>82.128500000000003</c:v>
                </c:pt>
                <c:pt idx="5">
                  <c:v>76</c:v>
                </c:pt>
                <c:pt idx="6">
                  <c:v>76.547799999999995</c:v>
                </c:pt>
                <c:pt idx="7">
                  <c:v>76.631</c:v>
                </c:pt>
                <c:pt idx="8">
                  <c:v>76.714299999999994</c:v>
                </c:pt>
                <c:pt idx="9">
                  <c:v>76.797499999999999</c:v>
                </c:pt>
                <c:pt idx="10">
                  <c:v>76.880700000000004</c:v>
                </c:pt>
                <c:pt idx="11">
                  <c:v>76.963999999999999</c:v>
                </c:pt>
                <c:pt idx="12">
                  <c:v>77.047200000000004</c:v>
                </c:pt>
                <c:pt idx="13">
                  <c:v>71</c:v>
                </c:pt>
                <c:pt idx="14">
                  <c:v>71.547799999999995</c:v>
                </c:pt>
                <c:pt idx="15">
                  <c:v>71.073599999999999</c:v>
                </c:pt>
                <c:pt idx="16">
                  <c:v>70.599400000000003</c:v>
                </c:pt>
                <c:pt idx="17">
                  <c:v>70.125200000000007</c:v>
                </c:pt>
                <c:pt idx="18">
                  <c:v>69.650899999999993</c:v>
                </c:pt>
                <c:pt idx="19">
                  <c:v>69.176699999999997</c:v>
                </c:pt>
                <c:pt idx="20">
                  <c:v>68.702500000000001</c:v>
                </c:pt>
                <c:pt idx="21">
                  <c:v>68.228300000000004</c:v>
                </c:pt>
                <c:pt idx="22">
                  <c:v>67.754099999999994</c:v>
                </c:pt>
                <c:pt idx="23">
                  <c:v>67.279899999999998</c:v>
                </c:pt>
              </c:numCache>
            </c:numRef>
          </c:yVal>
          <c:smooth val="0"/>
        </c:ser>
        <c:ser>
          <c:idx val="1"/>
          <c:order val="1"/>
          <c:tx>
            <c:strRef>
              <c:f>IL!$K$14</c:f>
              <c:strCache>
                <c:ptCount val="1"/>
                <c:pt idx="0">
                  <c:v>réel</c:v>
                </c:pt>
              </c:strCache>
            </c:strRef>
          </c:tx>
          <c:spPr>
            <a:ln w="28575">
              <a:noFill/>
            </a:ln>
          </c:spPr>
          <c:yVal>
            <c:numRef>
              <c:f>IL!$F$15:$F$39</c:f>
              <c:numCache>
                <c:formatCode>0.0</c:formatCode>
                <c:ptCount val="25"/>
                <c:pt idx="0">
                  <c:v>82.427051359456428</c:v>
                </c:pt>
                <c:pt idx="1">
                  <c:v>83.805249209680298</c:v>
                </c:pt>
                <c:pt idx="2">
                  <c:v>82.716520816652107</c:v>
                </c:pt>
                <c:pt idx="3">
                  <c:v>82.354744127441421</c:v>
                </c:pt>
                <c:pt idx="4">
                  <c:v>81.813235471144708</c:v>
                </c:pt>
                <c:pt idx="5">
                  <c:v>76.59755275928363</c:v>
                </c:pt>
                <c:pt idx="6">
                  <c:v>75.833952088284619</c:v>
                </c:pt>
                <c:pt idx="7">
                  <c:v>76.527929430773952</c:v>
                </c:pt>
                <c:pt idx="8">
                  <c:v>75.799362569006632</c:v>
                </c:pt>
                <c:pt idx="9">
                  <c:v>75.833952088284619</c:v>
                </c:pt>
                <c:pt idx="10">
                  <c:v>74.972429847855423</c:v>
                </c:pt>
                <c:pt idx="11">
                  <c:v>74.458809012508624</c:v>
                </c:pt>
                <c:pt idx="12">
                  <c:v>73.811888531919365</c:v>
                </c:pt>
                <c:pt idx="13">
                  <c:v>71.300509250008147</c:v>
                </c:pt>
                <c:pt idx="14">
                  <c:v>70.93811144013219</c:v>
                </c:pt>
                <c:pt idx="15">
                  <c:v>72.096577756429966</c:v>
                </c:pt>
                <c:pt idx="16">
                  <c:v>71.003885185201312</c:v>
                </c:pt>
                <c:pt idx="17">
                  <c:v>70.413807691953437</c:v>
                </c:pt>
                <c:pt idx="18">
                  <c:v>68.160532877589318</c:v>
                </c:pt>
                <c:pt idx="19">
                  <c:v>68.957557335796054</c:v>
                </c:pt>
                <c:pt idx="20">
                  <c:v>68.160532877589219</c:v>
                </c:pt>
                <c:pt idx="21">
                  <c:v>67.781073177524405</c:v>
                </c:pt>
                <c:pt idx="22">
                  <c:v>67.497817577514482</c:v>
                </c:pt>
                <c:pt idx="23">
                  <c:v>67.844175101138362</c:v>
                </c:pt>
              </c:numCache>
            </c:numRef>
          </c:yVal>
          <c:smooth val="0"/>
        </c:ser>
        <c:dLbls>
          <c:showLegendKey val="0"/>
          <c:showVal val="0"/>
          <c:showCatName val="0"/>
          <c:showSerName val="0"/>
          <c:showPercent val="0"/>
          <c:showBubbleSize val="0"/>
        </c:dLbls>
        <c:axId val="183447216"/>
        <c:axId val="183451696"/>
      </c:scatterChart>
      <c:valAx>
        <c:axId val="183447216"/>
        <c:scaling>
          <c:orientation val="minMax"/>
          <c:max val="25"/>
        </c:scaling>
        <c:delete val="0"/>
        <c:axPos val="b"/>
        <c:title>
          <c:tx>
            <c:rich>
              <a:bodyPr/>
              <a:lstStyle/>
              <a:p>
                <a:pPr>
                  <a:defRPr/>
                </a:pPr>
                <a:r>
                  <a:rPr lang="en-GB"/>
                  <a:t>turn</a:t>
                </a:r>
              </a:p>
            </c:rich>
          </c:tx>
          <c:overlay val="0"/>
        </c:title>
        <c:numFmt formatCode="General" sourceLinked="1"/>
        <c:majorTickMark val="none"/>
        <c:minorTickMark val="none"/>
        <c:tickLblPos val="nextTo"/>
        <c:crossAx val="183451696"/>
        <c:crosses val="autoZero"/>
        <c:crossBetween val="midCat"/>
      </c:valAx>
      <c:valAx>
        <c:axId val="183451696"/>
        <c:scaling>
          <c:orientation val="minMax"/>
          <c:max val="90"/>
          <c:min val="60"/>
        </c:scaling>
        <c:delete val="0"/>
        <c:axPos val="l"/>
        <c:majorGridlines/>
        <c:title>
          <c:tx>
            <c:rich>
              <a:bodyPr/>
              <a:lstStyle/>
              <a:p>
                <a:pPr>
                  <a:defRPr/>
                </a:pPr>
                <a:r>
                  <a:rPr lang="en-GB"/>
                  <a:t>degrees</a:t>
                </a:r>
              </a:p>
            </c:rich>
          </c:tx>
          <c:overlay val="0"/>
        </c:title>
        <c:numFmt formatCode="0.0" sourceLinked="1"/>
        <c:majorTickMark val="none"/>
        <c:minorTickMark val="none"/>
        <c:tickLblPos val="nextTo"/>
        <c:crossAx val="183447216"/>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angle</a:t>
            </a:r>
          </a:p>
        </c:rich>
      </c:tx>
      <c:overlay val="0"/>
    </c:title>
    <c:autoTitleDeleted val="0"/>
    <c:plotArea>
      <c:layout/>
      <c:scatterChart>
        <c:scatterStyle val="lineMarker"/>
        <c:varyColors val="0"/>
        <c:ser>
          <c:idx val="0"/>
          <c:order val="0"/>
          <c:tx>
            <c:strRef>
              <c:f>IL!$M$14</c:f>
              <c:strCache>
                <c:ptCount val="1"/>
                <c:pt idx="0">
                  <c:v>erreur angle</c:v>
                </c:pt>
              </c:strCache>
            </c:strRef>
          </c:tx>
          <c:spPr>
            <a:ln w="28575">
              <a:noFill/>
            </a:ln>
          </c:spPr>
          <c:yVal>
            <c:numRef>
              <c:f>IL!$M$15:$M$39</c:f>
              <c:numCache>
                <c:formatCode>0.0</c:formatCode>
                <c:ptCount val="25"/>
                <c:pt idx="0">
                  <c:v>0.87925135945643262</c:v>
                </c:pt>
                <c:pt idx="1">
                  <c:v>2.1122492096803001</c:v>
                </c:pt>
                <c:pt idx="2">
                  <c:v>0.87842081665210969</c:v>
                </c:pt>
                <c:pt idx="3">
                  <c:v>0.3714441274414213</c:v>
                </c:pt>
                <c:pt idx="4">
                  <c:v>-0.31526452885529466</c:v>
                </c:pt>
                <c:pt idx="5">
                  <c:v>0.59755275928363005</c:v>
                </c:pt>
                <c:pt idx="6">
                  <c:v>-0.71384791171537643</c:v>
                </c:pt>
                <c:pt idx="7">
                  <c:v>-0.10307056922604829</c:v>
                </c:pt>
                <c:pt idx="8">
                  <c:v>-0.914937430993362</c:v>
                </c:pt>
                <c:pt idx="9">
                  <c:v>-0.96354791171538068</c:v>
                </c:pt>
                <c:pt idx="10">
                  <c:v>-1.9082701521445813</c:v>
                </c:pt>
                <c:pt idx="11">
                  <c:v>-2.5051909874913747</c:v>
                </c:pt>
                <c:pt idx="12">
                  <c:v>-3.2353114680806385</c:v>
                </c:pt>
                <c:pt idx="13">
                  <c:v>0.30050925000814743</c:v>
                </c:pt>
                <c:pt idx="14">
                  <c:v>-0.60968855986780568</c:v>
                </c:pt>
                <c:pt idx="15">
                  <c:v>1.0229777564299667</c:v>
                </c:pt>
                <c:pt idx="16">
                  <c:v>0.4044851852013096</c:v>
                </c:pt>
                <c:pt idx="17">
                  <c:v>0.28860769195343039</c:v>
                </c:pt>
                <c:pt idx="18">
                  <c:v>-1.4903671224106745</c:v>
                </c:pt>
                <c:pt idx="19">
                  <c:v>-0.21914266420394313</c:v>
                </c:pt>
                <c:pt idx="20">
                  <c:v>-0.5419671224107816</c:v>
                </c:pt>
                <c:pt idx="21">
                  <c:v>-0.44722682247559931</c:v>
                </c:pt>
                <c:pt idx="22">
                  <c:v>-0.25628242248551203</c:v>
                </c:pt>
                <c:pt idx="23">
                  <c:v>0.56427510113836377</c:v>
                </c:pt>
                <c:pt idx="24">
                  <c:v>0</c:v>
                </c:pt>
              </c:numCache>
            </c:numRef>
          </c:yVal>
          <c:smooth val="0"/>
        </c:ser>
        <c:dLbls>
          <c:showLegendKey val="0"/>
          <c:showVal val="0"/>
          <c:showCatName val="0"/>
          <c:showSerName val="0"/>
          <c:showPercent val="0"/>
          <c:showBubbleSize val="0"/>
        </c:dLbls>
        <c:axId val="183475120"/>
        <c:axId val="183462512"/>
      </c:scatterChart>
      <c:valAx>
        <c:axId val="183475120"/>
        <c:scaling>
          <c:orientation val="minMax"/>
          <c:max val="25"/>
        </c:scaling>
        <c:delete val="0"/>
        <c:axPos val="b"/>
        <c:title>
          <c:tx>
            <c:rich>
              <a:bodyPr/>
              <a:lstStyle/>
              <a:p>
                <a:pPr>
                  <a:defRPr/>
                </a:pPr>
                <a:r>
                  <a:rPr lang="en-GB"/>
                  <a:t>turn</a:t>
                </a:r>
              </a:p>
            </c:rich>
          </c:tx>
          <c:overlay val="0"/>
        </c:title>
        <c:numFmt formatCode="General" sourceLinked="1"/>
        <c:majorTickMark val="none"/>
        <c:minorTickMark val="none"/>
        <c:tickLblPos val="nextTo"/>
        <c:crossAx val="183462512"/>
        <c:crosses val="autoZero"/>
        <c:crossBetween val="midCat"/>
      </c:valAx>
      <c:valAx>
        <c:axId val="183462512"/>
        <c:scaling>
          <c:orientation val="minMax"/>
        </c:scaling>
        <c:delete val="0"/>
        <c:axPos val="l"/>
        <c:majorGridlines/>
        <c:title>
          <c:tx>
            <c:rich>
              <a:bodyPr/>
              <a:lstStyle/>
              <a:p>
                <a:pPr>
                  <a:defRPr/>
                </a:pPr>
                <a:r>
                  <a:rPr lang="en-GB"/>
                  <a:t>degrees</a:t>
                </a:r>
              </a:p>
            </c:rich>
          </c:tx>
          <c:overlay val="0"/>
        </c:title>
        <c:numFmt formatCode="0.0" sourceLinked="1"/>
        <c:majorTickMark val="none"/>
        <c:minorTickMark val="none"/>
        <c:tickLblPos val="nextTo"/>
        <c:crossAx val="183475120"/>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z</a:t>
            </a:r>
          </a:p>
        </c:rich>
      </c:tx>
      <c:overlay val="0"/>
    </c:title>
    <c:autoTitleDeleted val="0"/>
    <c:plotArea>
      <c:layout/>
      <c:scatterChart>
        <c:scatterStyle val="lineMarker"/>
        <c:varyColors val="0"/>
        <c:ser>
          <c:idx val="0"/>
          <c:order val="0"/>
          <c:tx>
            <c:v>theorique</c:v>
          </c:tx>
          <c:spPr>
            <a:ln w="28575">
              <a:noFill/>
            </a:ln>
          </c:spPr>
          <c:yVal>
            <c:numRef>
              <c:f>IL!$Y$15:$Y$38</c:f>
              <c:numCache>
                <c:formatCode>General</c:formatCode>
                <c:ptCount val="24"/>
                <c:pt idx="0">
                  <c:v>1.9805999999999813</c:v>
                </c:pt>
                <c:pt idx="1">
                  <c:v>1.9797999999999547</c:v>
                </c:pt>
                <c:pt idx="2">
                  <c:v>1.9790000000000418</c:v>
                </c:pt>
                <c:pt idx="3">
                  <c:v>1.7798999999999978</c:v>
                </c:pt>
                <c:pt idx="4">
                  <c:v>6.9252999999999929</c:v>
                </c:pt>
                <c:pt idx="5">
                  <c:v>1.7658999999999878</c:v>
                </c:pt>
                <c:pt idx="6">
                  <c:v>7.8739000000000487</c:v>
                </c:pt>
                <c:pt idx="7">
                  <c:v>2.0295999999999594</c:v>
                </c:pt>
                <c:pt idx="8">
                  <c:v>2.0289000000000215</c:v>
                </c:pt>
                <c:pt idx="9">
                  <c:v>2.0280999999999949</c:v>
                </c:pt>
                <c:pt idx="10">
                  <c:v>2.027499999999975</c:v>
                </c:pt>
                <c:pt idx="11">
                  <c:v>2.026800000000037</c:v>
                </c:pt>
                <c:pt idx="12">
                  <c:v>1.7550999999999704</c:v>
                </c:pt>
                <c:pt idx="13">
                  <c:v>38.677700000000016</c:v>
                </c:pt>
                <c:pt idx="14">
                  <c:v>2.4128000000000043</c:v>
                </c:pt>
                <c:pt idx="15">
                  <c:v>1.8129999999999882</c:v>
                </c:pt>
                <c:pt idx="16">
                  <c:v>2.1129999999999995</c:v>
                </c:pt>
                <c:pt idx="17">
                  <c:v>2.1132000000000062</c:v>
                </c:pt>
                <c:pt idx="18">
                  <c:v>2.1132999999999811</c:v>
                </c:pt>
                <c:pt idx="19">
                  <c:v>2.1134999999999877</c:v>
                </c:pt>
                <c:pt idx="20">
                  <c:v>2.1135000000000446</c:v>
                </c:pt>
                <c:pt idx="21">
                  <c:v>2.1136999999999944</c:v>
                </c:pt>
                <c:pt idx="22">
                  <c:v>2.1137999999999693</c:v>
                </c:pt>
                <c:pt idx="23">
                  <c:v>1.7072000000000003</c:v>
                </c:pt>
              </c:numCache>
            </c:numRef>
          </c:yVal>
          <c:smooth val="0"/>
        </c:ser>
        <c:ser>
          <c:idx val="1"/>
          <c:order val="1"/>
          <c:tx>
            <c:v>réel</c:v>
          </c:tx>
          <c:spPr>
            <a:ln w="28575">
              <a:noFill/>
            </a:ln>
          </c:spPr>
          <c:yVal>
            <c:numRef>
              <c:f>IL!$Z$15:$Z$38</c:f>
              <c:numCache>
                <c:formatCode>General</c:formatCode>
                <c:ptCount val="24"/>
                <c:pt idx="0">
                  <c:v>1.7599999999999909</c:v>
                </c:pt>
                <c:pt idx="1">
                  <c:v>1.7599999999999909</c:v>
                </c:pt>
                <c:pt idx="2">
                  <c:v>2.0099999999999909</c:v>
                </c:pt>
                <c:pt idx="3">
                  <c:v>1.9499999999999886</c:v>
                </c:pt>
                <c:pt idx="4">
                  <c:v>7.8800000000000523</c:v>
                </c:pt>
                <c:pt idx="5">
                  <c:v>1.9699999999999704</c:v>
                </c:pt>
                <c:pt idx="6">
                  <c:v>8.6100000000000136</c:v>
                </c:pt>
                <c:pt idx="7">
                  <c:v>2.2199999999999704</c:v>
                </c:pt>
                <c:pt idx="8">
                  <c:v>1.9500000000000455</c:v>
                </c:pt>
                <c:pt idx="9">
                  <c:v>1.9599999999999795</c:v>
                </c:pt>
                <c:pt idx="10">
                  <c:v>2</c:v>
                </c:pt>
                <c:pt idx="11">
                  <c:v>2.0600000000000023</c:v>
                </c:pt>
                <c:pt idx="12">
                  <c:v>2.2899999999999636</c:v>
                </c:pt>
                <c:pt idx="13">
                  <c:v>38.200000000000045</c:v>
                </c:pt>
                <c:pt idx="14">
                  <c:v>1.9699999999999704</c:v>
                </c:pt>
                <c:pt idx="15">
                  <c:v>1.8299999999999841</c:v>
                </c:pt>
                <c:pt idx="16">
                  <c:v>2.3300000000000409</c:v>
                </c:pt>
                <c:pt idx="17">
                  <c:v>2.3100000000000023</c:v>
                </c:pt>
                <c:pt idx="18">
                  <c:v>1.8299999999999841</c:v>
                </c:pt>
                <c:pt idx="19">
                  <c:v>2.3500000000000227</c:v>
                </c:pt>
                <c:pt idx="20">
                  <c:v>2.1999999999999886</c:v>
                </c:pt>
                <c:pt idx="21">
                  <c:v>2.1200000000000045</c:v>
                </c:pt>
                <c:pt idx="22">
                  <c:v>2.8299999999999841</c:v>
                </c:pt>
                <c:pt idx="23">
                  <c:v>1.25</c:v>
                </c:pt>
              </c:numCache>
            </c:numRef>
          </c:yVal>
          <c:smooth val="0"/>
        </c:ser>
        <c:dLbls>
          <c:showLegendKey val="0"/>
          <c:showVal val="0"/>
          <c:showCatName val="0"/>
          <c:showSerName val="0"/>
          <c:showPercent val="0"/>
          <c:showBubbleSize val="0"/>
        </c:dLbls>
        <c:axId val="184462528"/>
        <c:axId val="181997672"/>
      </c:scatterChart>
      <c:valAx>
        <c:axId val="184462528"/>
        <c:scaling>
          <c:orientation val="minMax"/>
          <c:max val="25"/>
        </c:scaling>
        <c:delete val="0"/>
        <c:axPos val="b"/>
        <c:title>
          <c:tx>
            <c:rich>
              <a:bodyPr/>
              <a:lstStyle/>
              <a:p>
                <a:pPr>
                  <a:defRPr/>
                </a:pPr>
                <a:r>
                  <a:rPr lang="en-GB"/>
                  <a:t>turn</a:t>
                </a:r>
              </a:p>
            </c:rich>
          </c:tx>
          <c:overlay val="0"/>
        </c:title>
        <c:majorTickMark val="none"/>
        <c:minorTickMark val="none"/>
        <c:tickLblPos val="nextTo"/>
        <c:crossAx val="181997672"/>
        <c:crosses val="autoZero"/>
        <c:crossBetween val="midCat"/>
      </c:valAx>
      <c:valAx>
        <c:axId val="181997672"/>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184462528"/>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z</a:t>
            </a:r>
          </a:p>
        </c:rich>
      </c:tx>
      <c:overlay val="0"/>
    </c:title>
    <c:autoTitleDeleted val="0"/>
    <c:plotArea>
      <c:layout/>
      <c:scatterChart>
        <c:scatterStyle val="lineMarker"/>
        <c:varyColors val="0"/>
        <c:ser>
          <c:idx val="0"/>
          <c:order val="0"/>
          <c:tx>
            <c:v>theorique</c:v>
          </c:tx>
          <c:spPr>
            <a:ln w="28575">
              <a:noFill/>
            </a:ln>
          </c:spPr>
          <c:yVal>
            <c:numRef>
              <c:f>IL!$R$14:$R$38</c:f>
              <c:numCache>
                <c:formatCode>General</c:formatCode>
                <c:ptCount val="25"/>
                <c:pt idx="0">
                  <c:v>380.14</c:v>
                </c:pt>
                <c:pt idx="1">
                  <c:v>378.15940000000001</c:v>
                </c:pt>
                <c:pt idx="2">
                  <c:v>376.17960000000005</c:v>
                </c:pt>
                <c:pt idx="3">
                  <c:v>374.20060000000001</c:v>
                </c:pt>
                <c:pt idx="4">
                  <c:v>372.42070000000001</c:v>
                </c:pt>
                <c:pt idx="5">
                  <c:v>365.49540000000002</c:v>
                </c:pt>
                <c:pt idx="6">
                  <c:v>363.72950000000003</c:v>
                </c:pt>
                <c:pt idx="7">
                  <c:v>355.85559999999998</c:v>
                </c:pt>
                <c:pt idx="8">
                  <c:v>353.82600000000002</c:v>
                </c:pt>
                <c:pt idx="9">
                  <c:v>351.7971</c:v>
                </c:pt>
                <c:pt idx="10">
                  <c:v>349.76900000000001</c:v>
                </c:pt>
                <c:pt idx="11">
                  <c:v>347.74150000000003</c:v>
                </c:pt>
                <c:pt idx="12">
                  <c:v>345.71469999999999</c:v>
                </c:pt>
                <c:pt idx="13">
                  <c:v>343.95960000000002</c:v>
                </c:pt>
                <c:pt idx="14">
                  <c:v>305.28190000000001</c:v>
                </c:pt>
                <c:pt idx="15">
                  <c:v>302.8691</c:v>
                </c:pt>
                <c:pt idx="16">
                  <c:v>301.05610000000001</c:v>
                </c:pt>
                <c:pt idx="17">
                  <c:v>298.94310000000002</c:v>
                </c:pt>
                <c:pt idx="18">
                  <c:v>296.82990000000001</c:v>
                </c:pt>
                <c:pt idx="19">
                  <c:v>294.71660000000003</c:v>
                </c:pt>
                <c:pt idx="20">
                  <c:v>292.60310000000004</c:v>
                </c:pt>
                <c:pt idx="21">
                  <c:v>290.4896</c:v>
                </c:pt>
                <c:pt idx="22">
                  <c:v>288.3759</c:v>
                </c:pt>
                <c:pt idx="23">
                  <c:v>286.26210000000003</c:v>
                </c:pt>
                <c:pt idx="24">
                  <c:v>284.55490000000003</c:v>
                </c:pt>
              </c:numCache>
            </c:numRef>
          </c:yVal>
          <c:smooth val="0"/>
        </c:ser>
        <c:ser>
          <c:idx val="1"/>
          <c:order val="1"/>
          <c:tx>
            <c:v>réel</c:v>
          </c:tx>
          <c:spPr>
            <a:ln w="28575">
              <a:noFill/>
            </a:ln>
          </c:spPr>
          <c:yVal>
            <c:numRef>
              <c:f>IL!$S$14:$S$38</c:f>
              <c:numCache>
                <c:formatCode>General</c:formatCode>
                <c:ptCount val="25"/>
                <c:pt idx="0">
                  <c:v>380.14</c:v>
                </c:pt>
                <c:pt idx="1">
                  <c:v>378.38</c:v>
                </c:pt>
                <c:pt idx="2">
                  <c:v>376.62</c:v>
                </c:pt>
                <c:pt idx="3">
                  <c:v>374.61</c:v>
                </c:pt>
                <c:pt idx="4">
                  <c:v>372.66</c:v>
                </c:pt>
                <c:pt idx="5">
                  <c:v>364.78</c:v>
                </c:pt>
                <c:pt idx="6">
                  <c:v>362.81</c:v>
                </c:pt>
                <c:pt idx="7">
                  <c:v>354.2</c:v>
                </c:pt>
                <c:pt idx="8">
                  <c:v>351.98</c:v>
                </c:pt>
                <c:pt idx="9">
                  <c:v>350.03</c:v>
                </c:pt>
                <c:pt idx="10">
                  <c:v>348.07</c:v>
                </c:pt>
                <c:pt idx="11">
                  <c:v>346.07</c:v>
                </c:pt>
                <c:pt idx="12">
                  <c:v>344.01</c:v>
                </c:pt>
                <c:pt idx="13">
                  <c:v>341.72</c:v>
                </c:pt>
                <c:pt idx="14">
                  <c:v>303.52</c:v>
                </c:pt>
                <c:pt idx="15">
                  <c:v>301.55</c:v>
                </c:pt>
                <c:pt idx="16">
                  <c:v>299.72000000000003</c:v>
                </c:pt>
                <c:pt idx="17">
                  <c:v>297.39</c:v>
                </c:pt>
                <c:pt idx="18">
                  <c:v>295.08</c:v>
                </c:pt>
                <c:pt idx="19">
                  <c:v>293.25</c:v>
                </c:pt>
                <c:pt idx="20">
                  <c:v>290.89999999999998</c:v>
                </c:pt>
                <c:pt idx="21">
                  <c:v>288.7</c:v>
                </c:pt>
                <c:pt idx="22">
                  <c:v>286.58</c:v>
                </c:pt>
                <c:pt idx="23">
                  <c:v>283.75</c:v>
                </c:pt>
                <c:pt idx="24">
                  <c:v>282.5</c:v>
                </c:pt>
              </c:numCache>
            </c:numRef>
          </c:yVal>
          <c:smooth val="0"/>
        </c:ser>
        <c:dLbls>
          <c:showLegendKey val="0"/>
          <c:showVal val="0"/>
          <c:showCatName val="0"/>
          <c:showSerName val="0"/>
          <c:showPercent val="0"/>
          <c:showBubbleSize val="0"/>
        </c:dLbls>
        <c:axId val="181996888"/>
        <c:axId val="181998064"/>
      </c:scatterChart>
      <c:valAx>
        <c:axId val="181996888"/>
        <c:scaling>
          <c:orientation val="minMax"/>
          <c:max val="25"/>
        </c:scaling>
        <c:delete val="0"/>
        <c:axPos val="b"/>
        <c:title>
          <c:tx>
            <c:rich>
              <a:bodyPr/>
              <a:lstStyle/>
              <a:p>
                <a:pPr>
                  <a:defRPr/>
                </a:pPr>
                <a:r>
                  <a:rPr lang="en-GB" sz="1000" b="1" i="0" baseline="0">
                    <a:effectLst/>
                  </a:rPr>
                  <a:t>turn</a:t>
                </a:r>
                <a:endParaRPr lang="en-GB" sz="1000">
                  <a:effectLst/>
                </a:endParaRPr>
              </a:p>
            </c:rich>
          </c:tx>
          <c:overlay val="0"/>
        </c:title>
        <c:majorTickMark val="none"/>
        <c:minorTickMark val="none"/>
        <c:tickLblPos val="nextTo"/>
        <c:crossAx val="181998064"/>
        <c:crosses val="autoZero"/>
        <c:crossBetween val="midCat"/>
      </c:valAx>
      <c:valAx>
        <c:axId val="181998064"/>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181996888"/>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error/turn or spacer</a:t>
            </a:r>
          </a:p>
        </c:rich>
      </c:tx>
      <c:overlay val="0"/>
    </c:title>
    <c:autoTitleDeleted val="0"/>
    <c:plotArea>
      <c:layout/>
      <c:scatterChart>
        <c:scatterStyle val="lineMarker"/>
        <c:varyColors val="0"/>
        <c:ser>
          <c:idx val="0"/>
          <c:order val="0"/>
          <c:tx>
            <c:v>erreur</c:v>
          </c:tx>
          <c:spPr>
            <a:ln w="28575">
              <a:noFill/>
            </a:ln>
          </c:spPr>
          <c:yVal>
            <c:numRef>
              <c:f>IL!$AA$14:$AA$38</c:f>
              <c:numCache>
                <c:formatCode>General</c:formatCode>
                <c:ptCount val="25"/>
                <c:pt idx="0">
                  <c:v>0</c:v>
                </c:pt>
                <c:pt idx="1">
                  <c:v>0.22059999999999036</c:v>
                </c:pt>
                <c:pt idx="2">
                  <c:v>0.2197999999999638</c:v>
                </c:pt>
                <c:pt idx="3">
                  <c:v>-3.0999999999949068E-2</c:v>
                </c:pt>
                <c:pt idx="4">
                  <c:v>-0.17009999999999081</c:v>
                </c:pt>
                <c:pt idx="5">
                  <c:v>-0.95470000000005939</c:v>
                </c:pt>
                <c:pt idx="6">
                  <c:v>-0.20409999999998263</c:v>
                </c:pt>
                <c:pt idx="7">
                  <c:v>-0.73609999999996489</c:v>
                </c:pt>
                <c:pt idx="8">
                  <c:v>-0.190400000000011</c:v>
                </c:pt>
                <c:pt idx="9">
                  <c:v>7.8899999999975989E-2</c:v>
                </c:pt>
                <c:pt idx="10">
                  <c:v>6.810000000001537E-2</c:v>
                </c:pt>
                <c:pt idx="11">
                  <c:v>2.7499999999974989E-2</c:v>
                </c:pt>
                <c:pt idx="12">
                  <c:v>-3.3199999999965257E-2</c:v>
                </c:pt>
                <c:pt idx="13">
                  <c:v>-0.53489999999999327</c:v>
                </c:pt>
                <c:pt idx="14">
                  <c:v>0.47769999999997026</c:v>
                </c:pt>
                <c:pt idx="15">
                  <c:v>0.44280000000003383</c:v>
                </c:pt>
                <c:pt idx="16">
                  <c:v>-1.6999999999995907E-2</c:v>
                </c:pt>
                <c:pt idx="17">
                  <c:v>-0.21700000000004138</c:v>
                </c:pt>
                <c:pt idx="18">
                  <c:v>-0.19679999999999609</c:v>
                </c:pt>
                <c:pt idx="19">
                  <c:v>0.283299999999997</c:v>
                </c:pt>
                <c:pt idx="20">
                  <c:v>-0.23650000000003502</c:v>
                </c:pt>
                <c:pt idx="21">
                  <c:v>-8.6499999999944066E-2</c:v>
                </c:pt>
                <c:pt idx="22">
                  <c:v>-6.3000000000101863E-3</c:v>
                </c:pt>
                <c:pt idx="23">
                  <c:v>-0.71620000000001482</c:v>
                </c:pt>
                <c:pt idx="24">
                  <c:v>0.45720000000000027</c:v>
                </c:pt>
              </c:numCache>
            </c:numRef>
          </c:yVal>
          <c:smooth val="0"/>
        </c:ser>
        <c:dLbls>
          <c:showLegendKey val="0"/>
          <c:showVal val="0"/>
          <c:showCatName val="0"/>
          <c:showSerName val="0"/>
          <c:showPercent val="0"/>
          <c:showBubbleSize val="0"/>
        </c:dLbls>
        <c:axId val="181998848"/>
        <c:axId val="181999240"/>
      </c:scatterChart>
      <c:valAx>
        <c:axId val="181998848"/>
        <c:scaling>
          <c:orientation val="minMax"/>
          <c:max val="25"/>
        </c:scaling>
        <c:delete val="0"/>
        <c:axPos val="b"/>
        <c:title>
          <c:tx>
            <c:rich>
              <a:bodyPr/>
              <a:lstStyle/>
              <a:p>
                <a:pPr>
                  <a:defRPr/>
                </a:pPr>
                <a:r>
                  <a:rPr lang="en-GB"/>
                  <a:t>turn</a:t>
                </a:r>
              </a:p>
            </c:rich>
          </c:tx>
          <c:overlay val="0"/>
        </c:title>
        <c:majorTickMark val="none"/>
        <c:minorTickMark val="none"/>
        <c:tickLblPos val="nextTo"/>
        <c:crossAx val="181999240"/>
        <c:crosses val="autoZero"/>
        <c:crossBetween val="midCat"/>
      </c:valAx>
      <c:valAx>
        <c:axId val="181999240"/>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181998848"/>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angle</a:t>
            </a:r>
          </a:p>
        </c:rich>
      </c:tx>
      <c:overlay val="0"/>
    </c:title>
    <c:autoTitleDeleted val="0"/>
    <c:plotArea>
      <c:layout/>
      <c:scatterChart>
        <c:scatterStyle val="lineMarker"/>
        <c:varyColors val="0"/>
        <c:ser>
          <c:idx val="0"/>
          <c:order val="0"/>
          <c:tx>
            <c:v>theorique</c:v>
          </c:tx>
          <c:spPr>
            <a:ln w="28575">
              <a:noFill/>
            </a:ln>
          </c:spPr>
          <c:yVal>
            <c:numRef>
              <c:f>IL!$V$15:$V$38</c:f>
              <c:numCache>
                <c:formatCode>0.0</c:formatCode>
                <c:ptCount val="24"/>
                <c:pt idx="0">
                  <c:v>80.547799999999995</c:v>
                </c:pt>
                <c:pt idx="1">
                  <c:v>80.692999999999998</c:v>
                </c:pt>
                <c:pt idx="2">
                  <c:v>80.838099999999997</c:v>
                </c:pt>
                <c:pt idx="3">
                  <c:v>80.9833</c:v>
                </c:pt>
                <c:pt idx="4" formatCode="General">
                  <c:v>78</c:v>
                </c:pt>
                <c:pt idx="5">
                  <c:v>78.547799999999995</c:v>
                </c:pt>
                <c:pt idx="6" formatCode="General">
                  <c:v>76</c:v>
                </c:pt>
                <c:pt idx="7">
                  <c:v>76.547799999999995</c:v>
                </c:pt>
                <c:pt idx="8">
                  <c:v>76.631</c:v>
                </c:pt>
                <c:pt idx="9">
                  <c:v>76.714299999999994</c:v>
                </c:pt>
                <c:pt idx="10">
                  <c:v>76.797499999999999</c:v>
                </c:pt>
                <c:pt idx="11">
                  <c:v>76.880700000000004</c:v>
                </c:pt>
                <c:pt idx="12">
                  <c:v>76.963999999999999</c:v>
                </c:pt>
                <c:pt idx="13" formatCode="General">
                  <c:v>71</c:v>
                </c:pt>
                <c:pt idx="14">
                  <c:v>71.547799999999995</c:v>
                </c:pt>
                <c:pt idx="15">
                  <c:v>71.073689999999999</c:v>
                </c:pt>
                <c:pt idx="16">
                  <c:v>70.599400000000003</c:v>
                </c:pt>
                <c:pt idx="17">
                  <c:v>70.125200000000007</c:v>
                </c:pt>
                <c:pt idx="18">
                  <c:v>69.650899999999993</c:v>
                </c:pt>
                <c:pt idx="19">
                  <c:v>69.176699999999997</c:v>
                </c:pt>
                <c:pt idx="20">
                  <c:v>68.702500000000001</c:v>
                </c:pt>
                <c:pt idx="21">
                  <c:v>68.228300000000004</c:v>
                </c:pt>
                <c:pt idx="22">
                  <c:v>67.754099999999994</c:v>
                </c:pt>
                <c:pt idx="23">
                  <c:v>67.279899999999998</c:v>
                </c:pt>
              </c:numCache>
            </c:numRef>
          </c:yVal>
          <c:smooth val="0"/>
        </c:ser>
        <c:ser>
          <c:idx val="1"/>
          <c:order val="1"/>
          <c:tx>
            <c:v>réel</c:v>
          </c:tx>
          <c:spPr>
            <a:ln w="28575">
              <a:noFill/>
            </a:ln>
          </c:spPr>
          <c:yVal>
            <c:numRef>
              <c:f>IL!$U$15:$U$38</c:f>
              <c:numCache>
                <c:formatCode>0.0</c:formatCode>
                <c:ptCount val="24"/>
                <c:pt idx="0">
                  <c:v>82.246329265358284</c:v>
                </c:pt>
                <c:pt idx="1">
                  <c:v>83.151422425963275</c:v>
                </c:pt>
                <c:pt idx="2">
                  <c:v>83.441801125946853</c:v>
                </c:pt>
                <c:pt idx="3">
                  <c:v>83.187700747294144</c:v>
                </c:pt>
                <c:pt idx="4" formatCode="General">
                  <c:v>77.822336696366548</c:v>
                </c:pt>
                <c:pt idx="5">
                  <c:v>77.752032585447751</c:v>
                </c:pt>
                <c:pt idx="6" formatCode="General">
                  <c:v>79.058524051317519</c:v>
                </c:pt>
                <c:pt idx="7">
                  <c:v>76.007057445469059</c:v>
                </c:pt>
                <c:pt idx="8">
                  <c:v>76.284567925485987</c:v>
                </c:pt>
                <c:pt idx="9">
                  <c:v>76.632379562331053</c:v>
                </c:pt>
                <c:pt idx="10">
                  <c:v>76.249842931031239</c:v>
                </c:pt>
                <c:pt idx="11">
                  <c:v>76.667216429436195</c:v>
                </c:pt>
                <c:pt idx="12">
                  <c:v>75.523028459312584</c:v>
                </c:pt>
                <c:pt idx="13" formatCode="General">
                  <c:v>72.866245838629681</c:v>
                </c:pt>
                <c:pt idx="14">
                  <c:v>73.10177775663</c:v>
                </c:pt>
                <c:pt idx="15">
                  <c:v>73.439273507816182</c:v>
                </c:pt>
                <c:pt idx="16">
                  <c:v>72.29672994730187</c:v>
                </c:pt>
                <c:pt idx="17">
                  <c:v>70.708314651087449</c:v>
                </c:pt>
                <c:pt idx="18">
                  <c:v>71.863636786545172</c:v>
                </c:pt>
                <c:pt idx="19">
                  <c:v>70.315876748835933</c:v>
                </c:pt>
                <c:pt idx="20">
                  <c:v>70.087836985584829</c:v>
                </c:pt>
                <c:pt idx="21">
                  <c:v>69.828023191886643</c:v>
                </c:pt>
                <c:pt idx="22">
                  <c:v>66.592997617276623</c:v>
                </c:pt>
                <c:pt idx="23">
                  <c:v>68.414632131828967</c:v>
                </c:pt>
              </c:numCache>
            </c:numRef>
          </c:yVal>
          <c:smooth val="0"/>
        </c:ser>
        <c:dLbls>
          <c:showLegendKey val="0"/>
          <c:showVal val="0"/>
          <c:showCatName val="0"/>
          <c:showSerName val="0"/>
          <c:showPercent val="0"/>
          <c:showBubbleSize val="0"/>
        </c:dLbls>
        <c:axId val="181995712"/>
        <c:axId val="181994536"/>
      </c:scatterChart>
      <c:valAx>
        <c:axId val="181995712"/>
        <c:scaling>
          <c:orientation val="minMax"/>
          <c:max val="25"/>
        </c:scaling>
        <c:delete val="0"/>
        <c:axPos val="b"/>
        <c:title>
          <c:tx>
            <c:rich>
              <a:bodyPr/>
              <a:lstStyle/>
              <a:p>
                <a:pPr>
                  <a:defRPr/>
                </a:pPr>
                <a:r>
                  <a:rPr lang="en-GB"/>
                  <a:t>turn</a:t>
                </a:r>
              </a:p>
            </c:rich>
          </c:tx>
          <c:overlay val="0"/>
        </c:title>
        <c:numFmt formatCode="General" sourceLinked="1"/>
        <c:majorTickMark val="none"/>
        <c:minorTickMark val="none"/>
        <c:tickLblPos val="nextTo"/>
        <c:crossAx val="181994536"/>
        <c:crosses val="autoZero"/>
        <c:crossBetween val="midCat"/>
      </c:valAx>
      <c:valAx>
        <c:axId val="181994536"/>
        <c:scaling>
          <c:orientation val="minMax"/>
          <c:max val="90"/>
          <c:min val="60"/>
        </c:scaling>
        <c:delete val="0"/>
        <c:axPos val="l"/>
        <c:majorGridlines/>
        <c:title>
          <c:tx>
            <c:rich>
              <a:bodyPr/>
              <a:lstStyle/>
              <a:p>
                <a:pPr>
                  <a:defRPr/>
                </a:pPr>
                <a:r>
                  <a:rPr lang="en-GB"/>
                  <a:t>degrees</a:t>
                </a:r>
              </a:p>
            </c:rich>
          </c:tx>
          <c:overlay val="0"/>
        </c:title>
        <c:numFmt formatCode="0.0" sourceLinked="1"/>
        <c:majorTickMark val="none"/>
        <c:minorTickMark val="none"/>
        <c:tickLblPos val="nextTo"/>
        <c:crossAx val="181995712"/>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22</xdr:col>
      <xdr:colOff>760801</xdr:colOff>
      <xdr:row>43</xdr:row>
      <xdr:rowOff>78441</xdr:rowOff>
    </xdr:from>
    <xdr:to>
      <xdr:col>24</xdr:col>
      <xdr:colOff>270929</xdr:colOff>
      <xdr:row>48</xdr:row>
      <xdr:rowOff>55248</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62536" y="7384676"/>
          <a:ext cx="1078953" cy="951718"/>
        </a:xfrm>
        <a:prstGeom prst="rect">
          <a:avLst/>
        </a:prstGeom>
      </xdr:spPr>
    </xdr:pic>
    <xdr:clientData/>
  </xdr:twoCellAnchor>
  <xdr:twoCellAnchor>
    <xdr:from>
      <xdr:col>13</xdr:col>
      <xdr:colOff>134470</xdr:colOff>
      <xdr:row>14</xdr:row>
      <xdr:rowOff>112058</xdr:rowOff>
    </xdr:from>
    <xdr:to>
      <xdr:col>14</xdr:col>
      <xdr:colOff>112057</xdr:colOff>
      <xdr:row>37</xdr:row>
      <xdr:rowOff>56029</xdr:rowOff>
    </xdr:to>
    <xdr:sp macro="" textlink="">
      <xdr:nvSpPr>
        <xdr:cNvPr id="3" name="Right Brace 2"/>
        <xdr:cNvSpPr/>
      </xdr:nvSpPr>
      <xdr:spPr>
        <a:xfrm>
          <a:off x="9614646" y="3440205"/>
          <a:ext cx="582705" cy="4325471"/>
        </a:xfrm>
        <a:prstGeom prst="rightBrac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28</xdr:col>
      <xdr:colOff>44822</xdr:colOff>
      <xdr:row>14</xdr:row>
      <xdr:rowOff>123264</xdr:rowOff>
    </xdr:from>
    <xdr:to>
      <xdr:col>29</xdr:col>
      <xdr:colOff>-1</xdr:colOff>
      <xdr:row>37</xdr:row>
      <xdr:rowOff>123264</xdr:rowOff>
    </xdr:to>
    <xdr:sp macro="" textlink="">
      <xdr:nvSpPr>
        <xdr:cNvPr id="4" name="Right Brace 3"/>
        <xdr:cNvSpPr/>
      </xdr:nvSpPr>
      <xdr:spPr>
        <a:xfrm>
          <a:off x="18725028" y="3507440"/>
          <a:ext cx="560295" cy="4426324"/>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14</xdr:col>
      <xdr:colOff>112057</xdr:colOff>
      <xdr:row>25</xdr:row>
      <xdr:rowOff>179294</xdr:rowOff>
    </xdr:from>
    <xdr:to>
      <xdr:col>14</xdr:col>
      <xdr:colOff>123264</xdr:colOff>
      <xdr:row>44</xdr:row>
      <xdr:rowOff>112059</xdr:rowOff>
    </xdr:to>
    <xdr:cxnSp macro="">
      <xdr:nvCxnSpPr>
        <xdr:cNvPr id="6" name="Straight Connector 5"/>
        <xdr:cNvCxnSpPr>
          <a:stCxn id="3" idx="1"/>
        </xdr:cNvCxnSpPr>
      </xdr:nvCxnSpPr>
      <xdr:spPr>
        <a:xfrm>
          <a:off x="10197351" y="5602941"/>
          <a:ext cx="11207" cy="3597089"/>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145677</xdr:colOff>
      <xdr:row>44</xdr:row>
      <xdr:rowOff>134470</xdr:rowOff>
    </xdr:from>
    <xdr:to>
      <xdr:col>18</xdr:col>
      <xdr:colOff>33617</xdr:colOff>
      <xdr:row>48</xdr:row>
      <xdr:rowOff>168088</xdr:rowOff>
    </xdr:to>
    <xdr:cxnSp macro="">
      <xdr:nvCxnSpPr>
        <xdr:cNvPr id="8" name="Straight Arrow Connector 7"/>
        <xdr:cNvCxnSpPr/>
      </xdr:nvCxnSpPr>
      <xdr:spPr>
        <a:xfrm>
          <a:off x="10230971" y="9222441"/>
          <a:ext cx="1703293" cy="806823"/>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xdr:colOff>
      <xdr:row>26</xdr:row>
      <xdr:rowOff>16797</xdr:rowOff>
    </xdr:from>
    <xdr:to>
      <xdr:col>29</xdr:col>
      <xdr:colOff>11205</xdr:colOff>
      <xdr:row>45</xdr:row>
      <xdr:rowOff>22412</xdr:rowOff>
    </xdr:to>
    <xdr:cxnSp macro="">
      <xdr:nvCxnSpPr>
        <xdr:cNvPr id="10" name="Straight Connector 9"/>
        <xdr:cNvCxnSpPr>
          <a:stCxn id="4" idx="1"/>
        </xdr:cNvCxnSpPr>
      </xdr:nvCxnSpPr>
      <xdr:spPr>
        <a:xfrm>
          <a:off x="19285323" y="5709385"/>
          <a:ext cx="11206" cy="3692351"/>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xdr:colOff>
      <xdr:row>44</xdr:row>
      <xdr:rowOff>179294</xdr:rowOff>
    </xdr:from>
    <xdr:to>
      <xdr:col>29</xdr:col>
      <xdr:colOff>67235</xdr:colOff>
      <xdr:row>48</xdr:row>
      <xdr:rowOff>179294</xdr:rowOff>
    </xdr:to>
    <xdr:cxnSp macro="">
      <xdr:nvCxnSpPr>
        <xdr:cNvPr id="15" name="Straight Arrow Connector 14"/>
        <xdr:cNvCxnSpPr/>
      </xdr:nvCxnSpPr>
      <xdr:spPr>
        <a:xfrm flipH="1">
          <a:off x="16864854" y="9368118"/>
          <a:ext cx="2487705" cy="773205"/>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22412</xdr:colOff>
      <xdr:row>10</xdr:row>
      <xdr:rowOff>56028</xdr:rowOff>
    </xdr:from>
    <xdr:to>
      <xdr:col>8</xdr:col>
      <xdr:colOff>781756</xdr:colOff>
      <xdr:row>41</xdr:row>
      <xdr:rowOff>25501</xdr:rowOff>
    </xdr:to>
    <xdr:grpSp>
      <xdr:nvGrpSpPr>
        <xdr:cNvPr id="14" name="Group 13"/>
        <xdr:cNvGrpSpPr/>
      </xdr:nvGrpSpPr>
      <xdr:grpSpPr>
        <a:xfrm>
          <a:off x="6013637" y="2208678"/>
          <a:ext cx="759344" cy="6436948"/>
          <a:chOff x="0" y="839321"/>
          <a:chExt cx="759344" cy="5886178"/>
        </a:xfrm>
      </xdr:grpSpPr>
      <xdr:pic>
        <xdr:nvPicPr>
          <xdr:cNvPr id="16" name="Picture 15"/>
          <xdr:cNvPicPr>
            <a:picLocks noChangeAspect="1"/>
          </xdr:cNvPicPr>
        </xdr:nvPicPr>
        <xdr:blipFill>
          <a:blip xmlns:r="http://schemas.openxmlformats.org/officeDocument/2006/relationships" r:embed="rId2" cstate="print"/>
          <a:stretch>
            <a:fillRect/>
          </a:stretch>
        </xdr:blipFill>
        <xdr:spPr>
          <a:xfrm>
            <a:off x="0" y="839321"/>
            <a:ext cx="759344" cy="5886178"/>
          </a:xfrm>
          <a:prstGeom prst="rect">
            <a:avLst/>
          </a:prstGeom>
        </xdr:spPr>
      </xdr:pic>
      <xdr:sp macro="" textlink="">
        <xdr:nvSpPr>
          <xdr:cNvPr id="17" name="TextBox 16"/>
          <xdr:cNvSpPr txBox="1"/>
        </xdr:nvSpPr>
        <xdr:spPr>
          <a:xfrm>
            <a:off x="212912" y="1255058"/>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a:t>
            </a:r>
          </a:p>
        </xdr:txBody>
      </xdr:sp>
      <xdr:sp macro="" textlink="">
        <xdr:nvSpPr>
          <xdr:cNvPr id="18" name="TextBox 17"/>
          <xdr:cNvSpPr txBox="1"/>
        </xdr:nvSpPr>
        <xdr:spPr>
          <a:xfrm>
            <a:off x="208429" y="2561663"/>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IR1</a:t>
            </a:r>
          </a:p>
        </xdr:txBody>
      </xdr:sp>
      <xdr:sp macro="" textlink="">
        <xdr:nvSpPr>
          <xdr:cNvPr id="19" name="TextBox 18"/>
          <xdr:cNvSpPr txBox="1"/>
        </xdr:nvSpPr>
        <xdr:spPr>
          <a:xfrm>
            <a:off x="168087" y="4022912"/>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IR2</a:t>
            </a:r>
          </a:p>
        </xdr:txBody>
      </xdr:sp>
      <xdr:sp macro="" textlink="">
        <xdr:nvSpPr>
          <xdr:cNvPr id="22" name="TextBox 21"/>
          <xdr:cNvSpPr txBox="1"/>
        </xdr:nvSpPr>
        <xdr:spPr>
          <a:xfrm>
            <a:off x="212912" y="6140823"/>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IR3</a:t>
            </a:r>
          </a:p>
        </xdr:txBody>
      </xdr:sp>
    </xdr:grpSp>
    <xdr:clientData/>
  </xdr:twoCellAnchor>
  <xdr:twoCellAnchor>
    <xdr:from>
      <xdr:col>22</xdr:col>
      <xdr:colOff>930088</xdr:colOff>
      <xdr:row>11</xdr:row>
      <xdr:rowOff>123265</xdr:rowOff>
    </xdr:from>
    <xdr:to>
      <xdr:col>23</xdr:col>
      <xdr:colOff>574234</xdr:colOff>
      <xdr:row>38</xdr:row>
      <xdr:rowOff>126621</xdr:rowOff>
    </xdr:to>
    <xdr:grpSp>
      <xdr:nvGrpSpPr>
        <xdr:cNvPr id="23" name="Group 22"/>
        <xdr:cNvGrpSpPr/>
      </xdr:nvGrpSpPr>
      <xdr:grpSpPr>
        <a:xfrm>
          <a:off x="16855888" y="2475940"/>
          <a:ext cx="606171" cy="5680256"/>
          <a:chOff x="5273488" y="1210796"/>
          <a:chExt cx="607852" cy="5124445"/>
        </a:xfrm>
      </xdr:grpSpPr>
      <xdr:pic>
        <xdr:nvPicPr>
          <xdr:cNvPr id="24" name="Picture 23"/>
          <xdr:cNvPicPr>
            <a:picLocks noChangeAspect="1"/>
          </xdr:cNvPicPr>
        </xdr:nvPicPr>
        <xdr:blipFill>
          <a:blip xmlns:r="http://schemas.openxmlformats.org/officeDocument/2006/relationships" r:embed="rId3" cstate="print"/>
          <a:stretch>
            <a:fillRect/>
          </a:stretch>
        </xdr:blipFill>
        <xdr:spPr>
          <a:xfrm>
            <a:off x="5273488" y="1210796"/>
            <a:ext cx="607852" cy="5124445"/>
          </a:xfrm>
          <a:prstGeom prst="rect">
            <a:avLst/>
          </a:prstGeom>
        </xdr:spPr>
      </xdr:pic>
      <xdr:sp macro="" textlink="">
        <xdr:nvSpPr>
          <xdr:cNvPr id="25" name="TextBox 24"/>
          <xdr:cNvSpPr txBox="1"/>
        </xdr:nvSpPr>
        <xdr:spPr>
          <a:xfrm>
            <a:off x="5463989" y="1340223"/>
            <a:ext cx="374276"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IC</a:t>
            </a:r>
          </a:p>
        </xdr:txBody>
      </xdr:sp>
      <xdr:sp macro="" textlink="">
        <xdr:nvSpPr>
          <xdr:cNvPr id="26" name="TextBox 25"/>
          <xdr:cNvSpPr txBox="1"/>
        </xdr:nvSpPr>
        <xdr:spPr>
          <a:xfrm>
            <a:off x="5414684" y="2375646"/>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IC1</a:t>
            </a:r>
          </a:p>
        </xdr:txBody>
      </xdr:sp>
      <xdr:sp macro="" textlink="">
        <xdr:nvSpPr>
          <xdr:cNvPr id="27" name="TextBox 26"/>
          <xdr:cNvSpPr txBox="1"/>
        </xdr:nvSpPr>
        <xdr:spPr>
          <a:xfrm>
            <a:off x="5443819" y="2628899"/>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IC2</a:t>
            </a:r>
          </a:p>
        </xdr:txBody>
      </xdr:sp>
      <xdr:sp macro="" textlink="">
        <xdr:nvSpPr>
          <xdr:cNvPr id="28" name="TextBox 27"/>
          <xdr:cNvSpPr txBox="1"/>
        </xdr:nvSpPr>
        <xdr:spPr>
          <a:xfrm>
            <a:off x="5439337" y="3823446"/>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IC3</a:t>
            </a:r>
          </a:p>
        </xdr:txBody>
      </xdr:sp>
      <xdr:sp macro="" textlink="">
        <xdr:nvSpPr>
          <xdr:cNvPr id="29" name="TextBox 28"/>
          <xdr:cNvSpPr txBox="1"/>
        </xdr:nvSpPr>
        <xdr:spPr>
          <a:xfrm>
            <a:off x="5423649" y="5757582"/>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IC4</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760801</xdr:colOff>
      <xdr:row>50</xdr:row>
      <xdr:rowOff>78441</xdr:rowOff>
    </xdr:from>
    <xdr:to>
      <xdr:col>24</xdr:col>
      <xdr:colOff>35608</xdr:colOff>
      <xdr:row>55</xdr:row>
      <xdr:rowOff>12913</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238176" y="9860616"/>
          <a:ext cx="1075031" cy="948356"/>
        </a:xfrm>
        <a:prstGeom prst="rect">
          <a:avLst/>
        </a:prstGeom>
      </xdr:spPr>
    </xdr:pic>
    <xdr:clientData/>
  </xdr:twoCellAnchor>
  <xdr:twoCellAnchor>
    <xdr:from>
      <xdr:col>13</xdr:col>
      <xdr:colOff>11205</xdr:colOff>
      <xdr:row>14</xdr:row>
      <xdr:rowOff>156882</xdr:rowOff>
    </xdr:from>
    <xdr:to>
      <xdr:col>13</xdr:col>
      <xdr:colOff>593910</xdr:colOff>
      <xdr:row>44</xdr:row>
      <xdr:rowOff>100853</xdr:rowOff>
    </xdr:to>
    <xdr:sp macro="" textlink="">
      <xdr:nvSpPr>
        <xdr:cNvPr id="3" name="Right Brace 2"/>
        <xdr:cNvSpPr/>
      </xdr:nvSpPr>
      <xdr:spPr>
        <a:xfrm>
          <a:off x="7050180" y="3042957"/>
          <a:ext cx="582705" cy="5658971"/>
        </a:xfrm>
        <a:prstGeom prst="rightBrac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28</xdr:col>
      <xdr:colOff>235323</xdr:colOff>
      <xdr:row>14</xdr:row>
      <xdr:rowOff>190499</xdr:rowOff>
    </xdr:from>
    <xdr:to>
      <xdr:col>29</xdr:col>
      <xdr:colOff>190500</xdr:colOff>
      <xdr:row>44</xdr:row>
      <xdr:rowOff>190499</xdr:rowOff>
    </xdr:to>
    <xdr:sp macro="" textlink="">
      <xdr:nvSpPr>
        <xdr:cNvPr id="4" name="Right Brace 3"/>
        <xdr:cNvSpPr/>
      </xdr:nvSpPr>
      <xdr:spPr>
        <a:xfrm>
          <a:off x="18713823" y="3585881"/>
          <a:ext cx="560295" cy="5715000"/>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13</xdr:col>
      <xdr:colOff>593910</xdr:colOff>
      <xdr:row>29</xdr:row>
      <xdr:rowOff>128868</xdr:rowOff>
    </xdr:from>
    <xdr:to>
      <xdr:col>14</xdr:col>
      <xdr:colOff>0</xdr:colOff>
      <xdr:row>51</xdr:row>
      <xdr:rowOff>156883</xdr:rowOff>
    </xdr:to>
    <xdr:cxnSp macro="">
      <xdr:nvCxnSpPr>
        <xdr:cNvPr id="5" name="Straight Connector 4"/>
        <xdr:cNvCxnSpPr>
          <a:stCxn id="3" idx="1"/>
        </xdr:cNvCxnSpPr>
      </xdr:nvCxnSpPr>
      <xdr:spPr>
        <a:xfrm>
          <a:off x="7608792" y="5866280"/>
          <a:ext cx="11208" cy="4263838"/>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593911</xdr:colOff>
      <xdr:row>51</xdr:row>
      <xdr:rowOff>156883</xdr:rowOff>
    </xdr:from>
    <xdr:to>
      <xdr:col>18</xdr:col>
      <xdr:colOff>33617</xdr:colOff>
      <xdr:row>54</xdr:row>
      <xdr:rowOff>168088</xdr:rowOff>
    </xdr:to>
    <xdr:cxnSp macro="">
      <xdr:nvCxnSpPr>
        <xdr:cNvPr id="6" name="Straight Arrow Connector 5"/>
        <xdr:cNvCxnSpPr/>
      </xdr:nvCxnSpPr>
      <xdr:spPr>
        <a:xfrm>
          <a:off x="7632886" y="10129558"/>
          <a:ext cx="1268506" cy="592230"/>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190500</xdr:colOff>
      <xdr:row>29</xdr:row>
      <xdr:rowOff>175869</xdr:rowOff>
    </xdr:from>
    <xdr:to>
      <xdr:col>29</xdr:col>
      <xdr:colOff>201706</xdr:colOff>
      <xdr:row>52</xdr:row>
      <xdr:rowOff>89647</xdr:rowOff>
    </xdr:to>
    <xdr:cxnSp macro="">
      <xdr:nvCxnSpPr>
        <xdr:cNvPr id="7" name="Straight Connector 6"/>
        <xdr:cNvCxnSpPr>
          <a:stCxn id="4" idx="1"/>
        </xdr:cNvCxnSpPr>
      </xdr:nvCxnSpPr>
      <xdr:spPr>
        <a:xfrm>
          <a:off x="19274118" y="6428751"/>
          <a:ext cx="11206" cy="4351308"/>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52</xdr:row>
      <xdr:rowOff>0</xdr:rowOff>
    </xdr:from>
    <xdr:to>
      <xdr:col>28</xdr:col>
      <xdr:colOff>0</xdr:colOff>
      <xdr:row>54</xdr:row>
      <xdr:rowOff>179294</xdr:rowOff>
    </xdr:to>
    <xdr:cxnSp macro="">
      <xdr:nvCxnSpPr>
        <xdr:cNvPr id="8" name="Straight Arrow Connector 7"/>
        <xdr:cNvCxnSpPr/>
      </xdr:nvCxnSpPr>
      <xdr:spPr>
        <a:xfrm flipH="1">
          <a:off x="11887200" y="10172700"/>
          <a:ext cx="1828800" cy="560294"/>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179294</xdr:colOff>
      <xdr:row>13</xdr:row>
      <xdr:rowOff>44824</xdr:rowOff>
    </xdr:from>
    <xdr:to>
      <xdr:col>8</xdr:col>
      <xdr:colOff>778163</xdr:colOff>
      <xdr:row>41</xdr:row>
      <xdr:rowOff>95819</xdr:rowOff>
    </xdr:to>
    <xdr:grpSp>
      <xdr:nvGrpSpPr>
        <xdr:cNvPr id="9" name="Group 8"/>
        <xdr:cNvGrpSpPr/>
      </xdr:nvGrpSpPr>
      <xdr:grpSpPr>
        <a:xfrm>
          <a:off x="5968377" y="3177491"/>
          <a:ext cx="598869" cy="5596661"/>
          <a:chOff x="85725" y="666750"/>
          <a:chExt cx="598869" cy="5441025"/>
        </a:xfrm>
      </xdr:grpSpPr>
      <xdr:grpSp>
        <xdr:nvGrpSpPr>
          <xdr:cNvPr id="10" name="Group 9"/>
          <xdr:cNvGrpSpPr/>
        </xdr:nvGrpSpPr>
        <xdr:grpSpPr>
          <a:xfrm>
            <a:off x="95250" y="666750"/>
            <a:ext cx="589344" cy="5441025"/>
            <a:chOff x="1676246" y="5857875"/>
            <a:chExt cx="590704" cy="5460075"/>
          </a:xfrm>
        </xdr:grpSpPr>
        <xdr:grpSp>
          <xdr:nvGrpSpPr>
            <xdr:cNvPr id="12" name="Group 11"/>
            <xdr:cNvGrpSpPr/>
          </xdr:nvGrpSpPr>
          <xdr:grpSpPr>
            <a:xfrm>
              <a:off x="1676400" y="5876928"/>
              <a:ext cx="590550" cy="5441022"/>
              <a:chOff x="9677400" y="2133603"/>
              <a:chExt cx="647700" cy="5479122"/>
            </a:xfrm>
          </xdr:grpSpPr>
          <xdr:pic>
            <xdr:nvPicPr>
              <xdr:cNvPr id="16" name="Picture 15"/>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l="44350" t="40202" r="30831" b="55174"/>
              <a:stretch/>
            </xdr:blipFill>
            <xdr:spPr bwMode="auto">
              <a:xfrm rot="5400000">
                <a:off x="7266451" y="4554076"/>
                <a:ext cx="5479122" cy="638176"/>
              </a:xfrm>
              <a:prstGeom prst="rect">
                <a:avLst/>
              </a:prstGeom>
              <a:solidFill>
                <a:srgbClr val="FFFF00"/>
              </a:solidFill>
              <a:ln w="9525">
                <a:noFill/>
                <a:miter lim="800000"/>
                <a:headEnd/>
                <a:tailEnd/>
              </a:ln>
              <a:extLst/>
            </xdr:spPr>
          </xdr:pic>
          <xdr:sp macro="" textlink="">
            <xdr:nvSpPr>
              <xdr:cNvPr id="17" name="TextBox 16"/>
              <xdr:cNvSpPr txBox="1"/>
            </xdr:nvSpPr>
            <xdr:spPr>
              <a:xfrm>
                <a:off x="9753600" y="2286003"/>
                <a:ext cx="518604"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a:t>
                </a:r>
              </a:p>
            </xdr:txBody>
          </xdr:sp>
          <xdr:sp macro="" textlink="">
            <xdr:nvSpPr>
              <xdr:cNvPr id="18" name="TextBox 17"/>
              <xdr:cNvSpPr txBox="1"/>
            </xdr:nvSpPr>
            <xdr:spPr>
              <a:xfrm>
                <a:off x="9677400" y="4604107"/>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OR2</a:t>
                </a:r>
              </a:p>
            </xdr:txBody>
          </xdr:sp>
          <xdr:sp macro="" textlink="">
            <xdr:nvSpPr>
              <xdr:cNvPr id="19" name="TextBox 18"/>
              <xdr:cNvSpPr txBox="1"/>
            </xdr:nvSpPr>
            <xdr:spPr>
              <a:xfrm>
                <a:off x="9705975" y="3115530"/>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OR1</a:t>
                </a:r>
              </a:p>
            </xdr:txBody>
          </xdr:sp>
          <xdr:sp macro="" textlink="">
            <xdr:nvSpPr>
              <xdr:cNvPr id="20" name="TextBox 19"/>
              <xdr:cNvSpPr txBox="1"/>
            </xdr:nvSpPr>
            <xdr:spPr>
              <a:xfrm>
                <a:off x="9686925" y="6887825"/>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OR3</a:t>
                </a:r>
              </a:p>
            </xdr:txBody>
          </xdr:sp>
        </xdr:grpSp>
        <xdr:sp macro="" textlink="">
          <xdr:nvSpPr>
            <xdr:cNvPr id="13" name="TextBox 12"/>
            <xdr:cNvSpPr txBox="1"/>
          </xdr:nvSpPr>
          <xdr:spPr>
            <a:xfrm>
              <a:off x="1733550" y="5857875"/>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FF0000"/>
                  </a:solidFill>
                </a:rPr>
                <a:t>z</a:t>
              </a:r>
            </a:p>
          </xdr:txBody>
        </xdr:sp>
        <xdr:cxnSp macro="">
          <xdr:nvCxnSpPr>
            <xdr:cNvPr id="14" name="Straight Arrow Connector 13"/>
            <xdr:cNvCxnSpPr/>
          </xdr:nvCxnSpPr>
          <xdr:spPr>
            <a:xfrm flipH="1">
              <a:off x="1695450" y="5888485"/>
              <a:ext cx="9526" cy="73139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xdr:cNvSpPr txBox="1"/>
          </xdr:nvSpPr>
          <xdr:spPr>
            <a:xfrm>
              <a:off x="1676246" y="8940576"/>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00B050"/>
                  </a:solidFill>
                </a:rPr>
                <a:t>z*</a:t>
              </a:r>
            </a:p>
          </xdr:txBody>
        </xdr:sp>
      </xdr:grpSp>
      <xdr:cxnSp macro="">
        <xdr:nvCxnSpPr>
          <xdr:cNvPr id="11" name="Straight Arrow Connector 10"/>
          <xdr:cNvCxnSpPr/>
        </xdr:nvCxnSpPr>
        <xdr:spPr>
          <a:xfrm flipV="1">
            <a:off x="85725" y="1371600"/>
            <a:ext cx="19050" cy="4686299"/>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23</xdr:col>
      <xdr:colOff>89648</xdr:colOff>
      <xdr:row>11</xdr:row>
      <xdr:rowOff>224119</xdr:rowOff>
    </xdr:from>
    <xdr:to>
      <xdr:col>23</xdr:col>
      <xdr:colOff>795618</xdr:colOff>
      <xdr:row>41</xdr:row>
      <xdr:rowOff>39220</xdr:rowOff>
    </xdr:to>
    <xdr:grpSp>
      <xdr:nvGrpSpPr>
        <xdr:cNvPr id="21" name="Group 20"/>
        <xdr:cNvGrpSpPr/>
      </xdr:nvGrpSpPr>
      <xdr:grpSpPr>
        <a:xfrm>
          <a:off x="16758398" y="2552452"/>
          <a:ext cx="705970" cy="6165101"/>
          <a:chOff x="7820022" y="8639176"/>
          <a:chExt cx="907065" cy="5886452"/>
        </a:xfrm>
      </xdr:grpSpPr>
      <xdr:pic>
        <xdr:nvPicPr>
          <xdr:cNvPr id="22" name="Picture 21"/>
          <xdr:cNvPicPr>
            <a:picLocks noChangeAspect="1" noChangeArrowheads="1"/>
          </xdr:cNvPicPr>
        </xdr:nvPicPr>
        <xdr:blipFill rotWithShape="1">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l="44983" t="40256" r="34111" b="55197"/>
          <a:stretch/>
        </xdr:blipFill>
        <xdr:spPr bwMode="auto">
          <a:xfrm rot="5400000">
            <a:off x="5276847" y="11182351"/>
            <a:ext cx="5886452" cy="800101"/>
          </a:xfrm>
          <a:prstGeom prst="rect">
            <a:avLst/>
          </a:prstGeom>
          <a:solidFill>
            <a:srgbClr val="FFFF00"/>
          </a:solidFill>
          <a:ln w="9525">
            <a:noFill/>
            <a:miter lim="800000"/>
            <a:headEnd/>
            <a:tailEnd/>
          </a:ln>
          <a:extLst/>
        </xdr:spPr>
      </xdr:pic>
      <xdr:sp macro="" textlink="">
        <xdr:nvSpPr>
          <xdr:cNvPr id="23" name="TextBox 22"/>
          <xdr:cNvSpPr txBox="1"/>
        </xdr:nvSpPr>
        <xdr:spPr>
          <a:xfrm>
            <a:off x="7827028" y="9642852"/>
            <a:ext cx="770477" cy="292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OC1</a:t>
            </a:r>
          </a:p>
        </xdr:txBody>
      </xdr:sp>
      <xdr:sp macro="" textlink="">
        <xdr:nvSpPr>
          <xdr:cNvPr id="24" name="TextBox 23"/>
          <xdr:cNvSpPr txBox="1"/>
        </xdr:nvSpPr>
        <xdr:spPr>
          <a:xfrm>
            <a:off x="7940504" y="14069896"/>
            <a:ext cx="786583"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OC4</a:t>
            </a:r>
          </a:p>
        </xdr:txBody>
      </xdr:sp>
      <xdr:sp macro="" textlink="">
        <xdr:nvSpPr>
          <xdr:cNvPr id="25" name="TextBox 24"/>
          <xdr:cNvSpPr txBox="1"/>
        </xdr:nvSpPr>
        <xdr:spPr>
          <a:xfrm>
            <a:off x="7858125" y="8648700"/>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FF0000"/>
                </a:solidFill>
              </a:rPr>
              <a:t>z</a:t>
            </a:r>
          </a:p>
        </xdr:txBody>
      </xdr:sp>
      <xdr:cxnSp macro="">
        <xdr:nvCxnSpPr>
          <xdr:cNvPr id="26" name="Straight Arrow Connector 25"/>
          <xdr:cNvCxnSpPr/>
        </xdr:nvCxnSpPr>
        <xdr:spPr>
          <a:xfrm flipH="1">
            <a:off x="7820025" y="8679310"/>
            <a:ext cx="9526" cy="73139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7" name="TextBox 26"/>
          <xdr:cNvSpPr txBox="1"/>
        </xdr:nvSpPr>
        <xdr:spPr>
          <a:xfrm>
            <a:off x="7867650" y="12036201"/>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00B050"/>
                </a:solidFill>
              </a:rPr>
              <a:t>z*</a:t>
            </a:r>
          </a:p>
        </xdr:txBody>
      </xdr:sp>
      <xdr:cxnSp macro="">
        <xdr:nvCxnSpPr>
          <xdr:cNvPr id="28" name="Straight Arrow Connector 27"/>
          <xdr:cNvCxnSpPr/>
        </xdr:nvCxnSpPr>
        <xdr:spPr>
          <a:xfrm flipV="1">
            <a:off x="7820025" y="9401176"/>
            <a:ext cx="0" cy="4914899"/>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TextBox 28"/>
          <xdr:cNvSpPr txBox="1"/>
        </xdr:nvSpPr>
        <xdr:spPr>
          <a:xfrm>
            <a:off x="7877613" y="8964919"/>
            <a:ext cx="689992" cy="2262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a:t>
            </a:r>
          </a:p>
        </xdr:txBody>
      </xdr:sp>
      <xdr:sp macro="" textlink="">
        <xdr:nvSpPr>
          <xdr:cNvPr id="30" name="TextBox 29"/>
          <xdr:cNvSpPr txBox="1"/>
        </xdr:nvSpPr>
        <xdr:spPr>
          <a:xfrm>
            <a:off x="7858125" y="11087100"/>
            <a:ext cx="742950"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OC2</a:t>
            </a:r>
          </a:p>
        </xdr:txBody>
      </xdr:sp>
      <xdr:sp macro="" textlink="">
        <xdr:nvSpPr>
          <xdr:cNvPr id="31" name="TextBox 30"/>
          <xdr:cNvSpPr txBox="1"/>
        </xdr:nvSpPr>
        <xdr:spPr>
          <a:xfrm>
            <a:off x="7905750" y="12277725"/>
            <a:ext cx="742950"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OC3</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0</xdr:rowOff>
    </xdr:from>
    <xdr:to>
      <xdr:col>11</xdr:col>
      <xdr:colOff>457200</xdr:colOff>
      <xdr:row>25</xdr:row>
      <xdr:rowOff>128588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561975</xdr:colOff>
      <xdr:row>3</xdr:row>
      <xdr:rowOff>9525</xdr:rowOff>
    </xdr:from>
    <xdr:to>
      <xdr:col>23</xdr:col>
      <xdr:colOff>409575</xdr:colOff>
      <xdr:row>25</xdr:row>
      <xdr:rowOff>138113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12247</xdr:colOff>
      <xdr:row>3</xdr:row>
      <xdr:rowOff>20410</xdr:rowOff>
    </xdr:from>
    <xdr:to>
      <xdr:col>35</xdr:col>
      <xdr:colOff>472168</xdr:colOff>
      <xdr:row>25</xdr:row>
      <xdr:rowOff>81642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27</xdr:row>
      <xdr:rowOff>0</xdr:rowOff>
    </xdr:from>
    <xdr:to>
      <xdr:col>11</xdr:col>
      <xdr:colOff>457200</xdr:colOff>
      <xdr:row>49</xdr:row>
      <xdr:rowOff>128588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27</xdr:row>
      <xdr:rowOff>0</xdr:rowOff>
    </xdr:from>
    <xdr:to>
      <xdr:col>23</xdr:col>
      <xdr:colOff>457200</xdr:colOff>
      <xdr:row>49</xdr:row>
      <xdr:rowOff>128588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57</xdr:row>
      <xdr:rowOff>0</xdr:rowOff>
    </xdr:from>
    <xdr:to>
      <xdr:col>11</xdr:col>
      <xdr:colOff>457200</xdr:colOff>
      <xdr:row>79</xdr:row>
      <xdr:rowOff>128588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0</xdr:colOff>
      <xdr:row>57</xdr:row>
      <xdr:rowOff>0</xdr:rowOff>
    </xdr:from>
    <xdr:to>
      <xdr:col>23</xdr:col>
      <xdr:colOff>459921</xdr:colOff>
      <xdr:row>79</xdr:row>
      <xdr:rowOff>128588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57</xdr:row>
      <xdr:rowOff>0</xdr:rowOff>
    </xdr:from>
    <xdr:to>
      <xdr:col>35</xdr:col>
      <xdr:colOff>459921</xdr:colOff>
      <xdr:row>79</xdr:row>
      <xdr:rowOff>61232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83</xdr:row>
      <xdr:rowOff>0</xdr:rowOff>
    </xdr:from>
    <xdr:to>
      <xdr:col>11</xdr:col>
      <xdr:colOff>457200</xdr:colOff>
      <xdr:row>105</xdr:row>
      <xdr:rowOff>128588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0</xdr:colOff>
      <xdr:row>83</xdr:row>
      <xdr:rowOff>0</xdr:rowOff>
    </xdr:from>
    <xdr:to>
      <xdr:col>23</xdr:col>
      <xdr:colOff>457200</xdr:colOff>
      <xdr:row>105</xdr:row>
      <xdr:rowOff>128588</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137583</xdr:rowOff>
    </xdr:from>
    <xdr:to>
      <xdr:col>11</xdr:col>
      <xdr:colOff>457200</xdr:colOff>
      <xdr:row>25</xdr:row>
      <xdr:rowOff>75671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551392</xdr:colOff>
      <xdr:row>2</xdr:row>
      <xdr:rowOff>136525</xdr:rowOff>
    </xdr:from>
    <xdr:to>
      <xdr:col>23</xdr:col>
      <xdr:colOff>398992</xdr:colOff>
      <xdr:row>25</xdr:row>
      <xdr:rowOff>74613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538692</xdr:colOff>
      <xdr:row>2</xdr:row>
      <xdr:rowOff>147109</xdr:rowOff>
    </xdr:from>
    <xdr:to>
      <xdr:col>39</xdr:col>
      <xdr:colOff>328083</xdr:colOff>
      <xdr:row>25</xdr:row>
      <xdr:rowOff>85197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27</xdr:row>
      <xdr:rowOff>127000</xdr:rowOff>
    </xdr:from>
    <xdr:to>
      <xdr:col>11</xdr:col>
      <xdr:colOff>407894</xdr:colOff>
      <xdr:row>50</xdr:row>
      <xdr:rowOff>65088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555812</xdr:colOff>
      <xdr:row>27</xdr:row>
      <xdr:rowOff>105834</xdr:rowOff>
    </xdr:from>
    <xdr:to>
      <xdr:col>23</xdr:col>
      <xdr:colOff>354106</xdr:colOff>
      <xdr:row>50</xdr:row>
      <xdr:rowOff>43922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296333</xdr:colOff>
      <xdr:row>56</xdr:row>
      <xdr:rowOff>95250</xdr:rowOff>
    </xdr:from>
    <xdr:to>
      <xdr:col>12</xdr:col>
      <xdr:colOff>139700</xdr:colOff>
      <xdr:row>79</xdr:row>
      <xdr:rowOff>33338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603249</xdr:colOff>
      <xdr:row>56</xdr:row>
      <xdr:rowOff>95250</xdr:rowOff>
    </xdr:from>
    <xdr:to>
      <xdr:col>24</xdr:col>
      <xdr:colOff>450849</xdr:colOff>
      <xdr:row>79</xdr:row>
      <xdr:rowOff>33338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486834</xdr:colOff>
      <xdr:row>56</xdr:row>
      <xdr:rowOff>95250</xdr:rowOff>
    </xdr:from>
    <xdr:to>
      <xdr:col>41</xdr:col>
      <xdr:colOff>276224</xdr:colOff>
      <xdr:row>79</xdr:row>
      <xdr:rowOff>33338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275167</xdr:colOff>
      <xdr:row>82</xdr:row>
      <xdr:rowOff>0</xdr:rowOff>
    </xdr:from>
    <xdr:to>
      <xdr:col>12</xdr:col>
      <xdr:colOff>69228</xdr:colOff>
      <xdr:row>104</xdr:row>
      <xdr:rowOff>128588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82</xdr:row>
      <xdr:rowOff>0</xdr:rowOff>
    </xdr:from>
    <xdr:to>
      <xdr:col>24</xdr:col>
      <xdr:colOff>412127</xdr:colOff>
      <xdr:row>104</xdr:row>
      <xdr:rowOff>128588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723900</xdr:colOff>
      <xdr:row>6</xdr:row>
      <xdr:rowOff>149679</xdr:rowOff>
    </xdr:from>
    <xdr:to>
      <xdr:col>4</xdr:col>
      <xdr:colOff>231321</xdr:colOff>
      <xdr:row>8</xdr:row>
      <xdr:rowOff>171450</xdr:rowOff>
    </xdr:to>
    <xdr:cxnSp macro="">
      <xdr:nvCxnSpPr>
        <xdr:cNvPr id="2" name="Straight Arrow Connector 1"/>
        <xdr:cNvCxnSpPr/>
      </xdr:nvCxnSpPr>
      <xdr:spPr>
        <a:xfrm flipH="1">
          <a:off x="723900" y="1111704"/>
          <a:ext cx="2441121" cy="4027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683278</xdr:colOff>
      <xdr:row>6</xdr:row>
      <xdr:rowOff>3491</xdr:rowOff>
    </xdr:from>
    <xdr:ext cx="1073945" cy="436786"/>
    <xdr:sp macro="" textlink="">
      <xdr:nvSpPr>
        <xdr:cNvPr id="3" name="TextBox 2"/>
        <xdr:cNvSpPr txBox="1"/>
      </xdr:nvSpPr>
      <xdr:spPr>
        <a:xfrm rot="20945703">
          <a:off x="683278" y="965516"/>
          <a:ext cx="107394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First</a:t>
          </a:r>
          <a:r>
            <a:rPr lang="en-GB" sz="1100" baseline="0"/>
            <a:t> conductor to wind</a:t>
          </a:r>
          <a:endParaRPr lang="en-GB" sz="1100"/>
        </a:p>
      </xdr:txBody>
    </xdr:sp>
    <xdr:clientData/>
  </xdr:oneCellAnchor>
  <xdr:twoCellAnchor>
    <xdr:from>
      <xdr:col>0</xdr:col>
      <xdr:colOff>0</xdr:colOff>
      <xdr:row>3</xdr:row>
      <xdr:rowOff>133350</xdr:rowOff>
    </xdr:from>
    <xdr:to>
      <xdr:col>0</xdr:col>
      <xdr:colOff>759344</xdr:colOff>
      <xdr:row>33</xdr:row>
      <xdr:rowOff>80411</xdr:rowOff>
    </xdr:to>
    <xdr:grpSp>
      <xdr:nvGrpSpPr>
        <xdr:cNvPr id="6" name="Group 5"/>
        <xdr:cNvGrpSpPr/>
      </xdr:nvGrpSpPr>
      <xdr:grpSpPr>
        <a:xfrm>
          <a:off x="0" y="838200"/>
          <a:ext cx="759344" cy="5871611"/>
          <a:chOff x="0" y="839321"/>
          <a:chExt cx="759344" cy="5886178"/>
        </a:xfrm>
      </xdr:grpSpPr>
      <xdr:pic>
        <xdr:nvPicPr>
          <xdr:cNvPr id="4" name="Picture 3"/>
          <xdr:cNvPicPr>
            <a:picLocks noChangeAspect="1"/>
          </xdr:cNvPicPr>
        </xdr:nvPicPr>
        <xdr:blipFill>
          <a:blip xmlns:r="http://schemas.openxmlformats.org/officeDocument/2006/relationships" r:embed="rId1" cstate="print"/>
          <a:stretch>
            <a:fillRect/>
          </a:stretch>
        </xdr:blipFill>
        <xdr:spPr>
          <a:xfrm>
            <a:off x="0" y="839321"/>
            <a:ext cx="759344" cy="5886178"/>
          </a:xfrm>
          <a:prstGeom prst="rect">
            <a:avLst/>
          </a:prstGeom>
        </xdr:spPr>
      </xdr:pic>
      <xdr:sp macro="" textlink="">
        <xdr:nvSpPr>
          <xdr:cNvPr id="5" name="TextBox 4"/>
          <xdr:cNvSpPr txBox="1"/>
        </xdr:nvSpPr>
        <xdr:spPr>
          <a:xfrm>
            <a:off x="212912" y="1255058"/>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a:t>
            </a:r>
          </a:p>
        </xdr:txBody>
      </xdr:sp>
      <xdr:sp macro="" textlink="">
        <xdr:nvSpPr>
          <xdr:cNvPr id="8" name="TextBox 7"/>
          <xdr:cNvSpPr txBox="1"/>
        </xdr:nvSpPr>
        <xdr:spPr>
          <a:xfrm>
            <a:off x="208429" y="2561663"/>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IR1</a:t>
            </a:r>
          </a:p>
        </xdr:txBody>
      </xdr:sp>
      <xdr:sp macro="" textlink="">
        <xdr:nvSpPr>
          <xdr:cNvPr id="9" name="TextBox 8"/>
          <xdr:cNvSpPr txBox="1"/>
        </xdr:nvSpPr>
        <xdr:spPr>
          <a:xfrm>
            <a:off x="168087" y="4022912"/>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IR2</a:t>
            </a:r>
          </a:p>
        </xdr:txBody>
      </xdr:sp>
      <xdr:sp macro="" textlink="">
        <xdr:nvSpPr>
          <xdr:cNvPr id="10" name="TextBox 9"/>
          <xdr:cNvSpPr txBox="1"/>
        </xdr:nvSpPr>
        <xdr:spPr>
          <a:xfrm>
            <a:off x="212912" y="6140823"/>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IR3</a:t>
            </a:r>
          </a:p>
        </xdr:txBody>
      </xdr:sp>
    </xdr:grpSp>
    <xdr:clientData/>
  </xdr:twoCellAnchor>
  <xdr:twoCellAnchor>
    <xdr:from>
      <xdr:col>7</xdr:col>
      <xdr:colOff>555812</xdr:colOff>
      <xdr:row>4</xdr:row>
      <xdr:rowOff>67796</xdr:rowOff>
    </xdr:from>
    <xdr:to>
      <xdr:col>8</xdr:col>
      <xdr:colOff>558546</xdr:colOff>
      <xdr:row>30</xdr:row>
      <xdr:rowOff>37536</xdr:rowOff>
    </xdr:to>
    <xdr:grpSp>
      <xdr:nvGrpSpPr>
        <xdr:cNvPr id="17" name="Group 16"/>
        <xdr:cNvGrpSpPr/>
      </xdr:nvGrpSpPr>
      <xdr:grpSpPr>
        <a:xfrm>
          <a:off x="5318312" y="963146"/>
          <a:ext cx="612334" cy="5122765"/>
          <a:chOff x="5273488" y="1210796"/>
          <a:chExt cx="607852" cy="5124445"/>
        </a:xfrm>
      </xdr:grpSpPr>
      <xdr:pic>
        <xdr:nvPicPr>
          <xdr:cNvPr id="7" name="Picture 6"/>
          <xdr:cNvPicPr>
            <a:picLocks noChangeAspect="1"/>
          </xdr:cNvPicPr>
        </xdr:nvPicPr>
        <xdr:blipFill>
          <a:blip xmlns:r="http://schemas.openxmlformats.org/officeDocument/2006/relationships" r:embed="rId2" cstate="print"/>
          <a:stretch>
            <a:fillRect/>
          </a:stretch>
        </xdr:blipFill>
        <xdr:spPr>
          <a:xfrm>
            <a:off x="5273488" y="1210796"/>
            <a:ext cx="607852" cy="5124445"/>
          </a:xfrm>
          <a:prstGeom prst="rect">
            <a:avLst/>
          </a:prstGeom>
        </xdr:spPr>
      </xdr:pic>
      <xdr:sp macro="" textlink="">
        <xdr:nvSpPr>
          <xdr:cNvPr id="11" name="TextBox 10"/>
          <xdr:cNvSpPr txBox="1"/>
        </xdr:nvSpPr>
        <xdr:spPr>
          <a:xfrm>
            <a:off x="5463989" y="1340223"/>
            <a:ext cx="374276"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IC</a:t>
            </a:r>
          </a:p>
        </xdr:txBody>
      </xdr:sp>
      <xdr:sp macro="" textlink="">
        <xdr:nvSpPr>
          <xdr:cNvPr id="12" name="TextBox 11"/>
          <xdr:cNvSpPr txBox="1"/>
        </xdr:nvSpPr>
        <xdr:spPr>
          <a:xfrm>
            <a:off x="5414684" y="2375646"/>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IC1</a:t>
            </a:r>
          </a:p>
        </xdr:txBody>
      </xdr:sp>
      <xdr:sp macro="" textlink="">
        <xdr:nvSpPr>
          <xdr:cNvPr id="13" name="TextBox 12"/>
          <xdr:cNvSpPr txBox="1"/>
        </xdr:nvSpPr>
        <xdr:spPr>
          <a:xfrm>
            <a:off x="5443819" y="2628899"/>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IC2</a:t>
            </a:r>
          </a:p>
        </xdr:txBody>
      </xdr:sp>
      <xdr:sp macro="" textlink="">
        <xdr:nvSpPr>
          <xdr:cNvPr id="14" name="TextBox 13"/>
          <xdr:cNvSpPr txBox="1"/>
        </xdr:nvSpPr>
        <xdr:spPr>
          <a:xfrm>
            <a:off x="5439337" y="3823446"/>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IC3</a:t>
            </a:r>
          </a:p>
        </xdr:txBody>
      </xdr:sp>
      <xdr:sp macro="" textlink="">
        <xdr:nvSpPr>
          <xdr:cNvPr id="15" name="TextBox 14"/>
          <xdr:cNvSpPr txBox="1"/>
        </xdr:nvSpPr>
        <xdr:spPr>
          <a:xfrm>
            <a:off x="5423649" y="5757582"/>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IC4</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695325</xdr:colOff>
      <xdr:row>4</xdr:row>
      <xdr:rowOff>371475</xdr:rowOff>
    </xdr:from>
    <xdr:to>
      <xdr:col>4</xdr:col>
      <xdr:colOff>221798</xdr:colOff>
      <xdr:row>6</xdr:row>
      <xdr:rowOff>44905</xdr:rowOff>
    </xdr:to>
    <xdr:cxnSp macro="">
      <xdr:nvCxnSpPr>
        <xdr:cNvPr id="2" name="Straight Arrow Connector 1"/>
        <xdr:cNvCxnSpPr/>
      </xdr:nvCxnSpPr>
      <xdr:spPr>
        <a:xfrm flipH="1" flipV="1">
          <a:off x="695325" y="1266825"/>
          <a:ext cx="2460173" cy="2449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597553</xdr:colOff>
      <xdr:row>5</xdr:row>
      <xdr:rowOff>98741</xdr:rowOff>
    </xdr:from>
    <xdr:ext cx="1073945" cy="436786"/>
    <xdr:sp macro="" textlink="">
      <xdr:nvSpPr>
        <xdr:cNvPr id="3" name="TextBox 2"/>
        <xdr:cNvSpPr txBox="1"/>
      </xdr:nvSpPr>
      <xdr:spPr>
        <a:xfrm rot="567071">
          <a:off x="597553" y="1375091"/>
          <a:ext cx="107394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First</a:t>
          </a:r>
          <a:r>
            <a:rPr lang="en-GB" sz="1100" baseline="0"/>
            <a:t> conductor to wind</a:t>
          </a:r>
          <a:endParaRPr lang="en-GB" sz="1100"/>
        </a:p>
      </xdr:txBody>
    </xdr:sp>
    <xdr:clientData/>
  </xdr:oneCellAnchor>
  <xdr:twoCellAnchor>
    <xdr:from>
      <xdr:col>0</xdr:col>
      <xdr:colOff>85725</xdr:colOff>
      <xdr:row>2</xdr:row>
      <xdr:rowOff>161925</xdr:rowOff>
    </xdr:from>
    <xdr:to>
      <xdr:col>0</xdr:col>
      <xdr:colOff>684594</xdr:colOff>
      <xdr:row>30</xdr:row>
      <xdr:rowOff>68925</xdr:rowOff>
    </xdr:to>
    <xdr:grpSp>
      <xdr:nvGrpSpPr>
        <xdr:cNvPr id="4" name="Group 3"/>
        <xdr:cNvGrpSpPr/>
      </xdr:nvGrpSpPr>
      <xdr:grpSpPr>
        <a:xfrm>
          <a:off x="85725" y="666190"/>
          <a:ext cx="598869" cy="5442706"/>
          <a:chOff x="85725" y="666750"/>
          <a:chExt cx="598869" cy="5441025"/>
        </a:xfrm>
      </xdr:grpSpPr>
      <xdr:grpSp>
        <xdr:nvGrpSpPr>
          <xdr:cNvPr id="5" name="Group 4"/>
          <xdr:cNvGrpSpPr/>
        </xdr:nvGrpSpPr>
        <xdr:grpSpPr>
          <a:xfrm>
            <a:off x="95250" y="666750"/>
            <a:ext cx="589344" cy="5441025"/>
            <a:chOff x="1676246" y="5857875"/>
            <a:chExt cx="590704" cy="5460075"/>
          </a:xfrm>
        </xdr:grpSpPr>
        <xdr:grpSp>
          <xdr:nvGrpSpPr>
            <xdr:cNvPr id="7" name="Group 6"/>
            <xdr:cNvGrpSpPr/>
          </xdr:nvGrpSpPr>
          <xdr:grpSpPr>
            <a:xfrm>
              <a:off x="1676400" y="5876928"/>
              <a:ext cx="590550" cy="5441022"/>
              <a:chOff x="9677400" y="2133603"/>
              <a:chExt cx="647700" cy="5479122"/>
            </a:xfrm>
          </xdr:grpSpPr>
          <xdr:pic>
            <xdr:nvPicPr>
              <xdr:cNvPr id="11" name="Picture 10"/>
              <xdr:cNvPicPr>
                <a:picLocks noChangeAspect="1" noChangeArrowheads="1"/>
              </xdr:cNvPicPr>
            </xdr:nvPicPr>
            <xdr:blipFill rotWithShape="1">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l="44350" t="40202" r="30831" b="55174"/>
              <a:stretch/>
            </xdr:blipFill>
            <xdr:spPr bwMode="auto">
              <a:xfrm rot="5400000">
                <a:off x="7266451" y="4554076"/>
                <a:ext cx="5479122" cy="638176"/>
              </a:xfrm>
              <a:prstGeom prst="rect">
                <a:avLst/>
              </a:prstGeom>
              <a:solidFill>
                <a:srgbClr val="FFFF00"/>
              </a:solidFill>
              <a:ln w="9525">
                <a:noFill/>
                <a:miter lim="800000"/>
                <a:headEnd/>
                <a:tailEnd/>
              </a:ln>
              <a:extLst/>
            </xdr:spPr>
          </xdr:pic>
          <xdr:sp macro="" textlink="">
            <xdr:nvSpPr>
              <xdr:cNvPr id="12" name="TextBox 11"/>
              <xdr:cNvSpPr txBox="1"/>
            </xdr:nvSpPr>
            <xdr:spPr>
              <a:xfrm>
                <a:off x="9753600" y="2286003"/>
                <a:ext cx="518604"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a:t>
                </a:r>
              </a:p>
            </xdr:txBody>
          </xdr:sp>
          <xdr:sp macro="" textlink="">
            <xdr:nvSpPr>
              <xdr:cNvPr id="13" name="TextBox 12"/>
              <xdr:cNvSpPr txBox="1"/>
            </xdr:nvSpPr>
            <xdr:spPr>
              <a:xfrm>
                <a:off x="9677400" y="4604107"/>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OR2</a:t>
                </a:r>
              </a:p>
            </xdr:txBody>
          </xdr:sp>
          <xdr:sp macro="" textlink="">
            <xdr:nvSpPr>
              <xdr:cNvPr id="14" name="TextBox 13"/>
              <xdr:cNvSpPr txBox="1"/>
            </xdr:nvSpPr>
            <xdr:spPr>
              <a:xfrm>
                <a:off x="9705975" y="3115530"/>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OR1</a:t>
                </a:r>
              </a:p>
            </xdr:txBody>
          </xdr:sp>
          <xdr:sp macro="" textlink="">
            <xdr:nvSpPr>
              <xdr:cNvPr id="15" name="TextBox 14"/>
              <xdr:cNvSpPr txBox="1"/>
            </xdr:nvSpPr>
            <xdr:spPr>
              <a:xfrm>
                <a:off x="9686925" y="6887825"/>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OR3</a:t>
                </a:r>
              </a:p>
            </xdr:txBody>
          </xdr:sp>
        </xdr:grpSp>
        <xdr:sp macro="" textlink="">
          <xdr:nvSpPr>
            <xdr:cNvPr id="8" name="TextBox 7"/>
            <xdr:cNvSpPr txBox="1"/>
          </xdr:nvSpPr>
          <xdr:spPr>
            <a:xfrm>
              <a:off x="1733550" y="5857875"/>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FF0000"/>
                  </a:solidFill>
                </a:rPr>
                <a:t>z</a:t>
              </a:r>
            </a:p>
          </xdr:txBody>
        </xdr:sp>
        <xdr:cxnSp macro="">
          <xdr:nvCxnSpPr>
            <xdr:cNvPr id="9" name="Straight Arrow Connector 8"/>
            <xdr:cNvCxnSpPr/>
          </xdr:nvCxnSpPr>
          <xdr:spPr>
            <a:xfrm flipH="1">
              <a:off x="1695450" y="5888485"/>
              <a:ext cx="9526" cy="73139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0" name="TextBox 9"/>
            <xdr:cNvSpPr txBox="1"/>
          </xdr:nvSpPr>
          <xdr:spPr>
            <a:xfrm>
              <a:off x="1676246" y="8940576"/>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00B050"/>
                  </a:solidFill>
                </a:rPr>
                <a:t>z*</a:t>
              </a:r>
            </a:p>
          </xdr:txBody>
        </xdr:sp>
      </xdr:grpSp>
      <xdr:cxnSp macro="">
        <xdr:nvCxnSpPr>
          <xdr:cNvPr id="6" name="Straight Arrow Connector 5"/>
          <xdr:cNvCxnSpPr/>
        </xdr:nvCxnSpPr>
        <xdr:spPr>
          <a:xfrm flipV="1">
            <a:off x="85725" y="1371600"/>
            <a:ext cx="19050" cy="4686299"/>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247651</xdr:colOff>
      <xdr:row>2</xdr:row>
      <xdr:rowOff>161926</xdr:rowOff>
    </xdr:from>
    <xdr:to>
      <xdr:col>8</xdr:col>
      <xdr:colOff>1019176</xdr:colOff>
      <xdr:row>30</xdr:row>
      <xdr:rowOff>57150</xdr:rowOff>
    </xdr:to>
    <xdr:grpSp>
      <xdr:nvGrpSpPr>
        <xdr:cNvPr id="16" name="Group 15"/>
        <xdr:cNvGrpSpPr/>
      </xdr:nvGrpSpPr>
      <xdr:grpSpPr>
        <a:xfrm>
          <a:off x="5592857" y="666191"/>
          <a:ext cx="771525" cy="5430930"/>
          <a:chOff x="7820022" y="8639176"/>
          <a:chExt cx="907065" cy="5886452"/>
        </a:xfrm>
      </xdr:grpSpPr>
      <xdr:pic>
        <xdr:nvPicPr>
          <xdr:cNvPr id="17" name="Picture 16"/>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l="44983" t="40256" r="34111" b="55197"/>
          <a:stretch/>
        </xdr:blipFill>
        <xdr:spPr bwMode="auto">
          <a:xfrm rot="5400000">
            <a:off x="5276847" y="11182351"/>
            <a:ext cx="5886452" cy="800101"/>
          </a:xfrm>
          <a:prstGeom prst="rect">
            <a:avLst/>
          </a:prstGeom>
          <a:solidFill>
            <a:srgbClr val="FFFF00"/>
          </a:solidFill>
          <a:ln w="9525">
            <a:noFill/>
            <a:miter lim="800000"/>
            <a:headEnd/>
            <a:tailEnd/>
          </a:ln>
          <a:extLst/>
        </xdr:spPr>
      </xdr:pic>
      <xdr:sp macro="" textlink="">
        <xdr:nvSpPr>
          <xdr:cNvPr id="18" name="TextBox 17"/>
          <xdr:cNvSpPr txBox="1"/>
        </xdr:nvSpPr>
        <xdr:spPr>
          <a:xfrm>
            <a:off x="7827029" y="9642852"/>
            <a:ext cx="538031"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OC1</a:t>
            </a:r>
          </a:p>
        </xdr:txBody>
      </xdr:sp>
      <xdr:sp macro="" textlink="">
        <xdr:nvSpPr>
          <xdr:cNvPr id="19" name="TextBox 18"/>
          <xdr:cNvSpPr txBox="1"/>
        </xdr:nvSpPr>
        <xdr:spPr>
          <a:xfrm>
            <a:off x="7940504" y="14069896"/>
            <a:ext cx="786583"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OC4</a:t>
            </a:r>
          </a:p>
        </xdr:txBody>
      </xdr:sp>
      <xdr:sp macro="" textlink="">
        <xdr:nvSpPr>
          <xdr:cNvPr id="20" name="TextBox 19"/>
          <xdr:cNvSpPr txBox="1"/>
        </xdr:nvSpPr>
        <xdr:spPr>
          <a:xfrm>
            <a:off x="7858125" y="8648700"/>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FF0000"/>
                </a:solidFill>
              </a:rPr>
              <a:t>z</a:t>
            </a:r>
          </a:p>
        </xdr:txBody>
      </xdr:sp>
      <xdr:cxnSp macro="">
        <xdr:nvCxnSpPr>
          <xdr:cNvPr id="21" name="Straight Arrow Connector 20"/>
          <xdr:cNvCxnSpPr/>
        </xdr:nvCxnSpPr>
        <xdr:spPr>
          <a:xfrm flipH="1">
            <a:off x="7820025" y="8679310"/>
            <a:ext cx="9526" cy="73139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2" name="TextBox 21"/>
          <xdr:cNvSpPr txBox="1"/>
        </xdr:nvSpPr>
        <xdr:spPr>
          <a:xfrm>
            <a:off x="7867650" y="12036201"/>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00B050"/>
                </a:solidFill>
              </a:rPr>
              <a:t>z*</a:t>
            </a:r>
          </a:p>
        </xdr:txBody>
      </xdr:sp>
      <xdr:cxnSp macro="">
        <xdr:nvCxnSpPr>
          <xdr:cNvPr id="23" name="Straight Arrow Connector 22"/>
          <xdr:cNvCxnSpPr/>
        </xdr:nvCxnSpPr>
        <xdr:spPr>
          <a:xfrm flipV="1">
            <a:off x="7820025" y="9401176"/>
            <a:ext cx="0" cy="4914899"/>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TextBox 23"/>
          <xdr:cNvSpPr txBox="1"/>
        </xdr:nvSpPr>
        <xdr:spPr>
          <a:xfrm>
            <a:off x="8029575" y="8724900"/>
            <a:ext cx="538031"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a:t>
            </a:r>
          </a:p>
        </xdr:txBody>
      </xdr:sp>
      <xdr:sp macro="" textlink="">
        <xdr:nvSpPr>
          <xdr:cNvPr id="25" name="TextBox 24"/>
          <xdr:cNvSpPr txBox="1"/>
        </xdr:nvSpPr>
        <xdr:spPr>
          <a:xfrm>
            <a:off x="7858125" y="11087100"/>
            <a:ext cx="742950"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OC2</a:t>
            </a:r>
          </a:p>
        </xdr:txBody>
      </xdr:sp>
      <xdr:sp macro="" textlink="">
        <xdr:nvSpPr>
          <xdr:cNvPr id="26" name="TextBox 25"/>
          <xdr:cNvSpPr txBox="1"/>
        </xdr:nvSpPr>
        <xdr:spPr>
          <a:xfrm>
            <a:off x="7905750" y="12277725"/>
            <a:ext cx="742950"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OC3</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167141</xdr:colOff>
      <xdr:row>23</xdr:row>
      <xdr:rowOff>114300</xdr:rowOff>
    </xdr:to>
    <xdr:pic>
      <xdr:nvPicPr>
        <xdr:cNvPr id="2" name="Picture 1"/>
        <xdr:cNvPicPr>
          <a:picLocks noChangeAspect="1"/>
        </xdr:cNvPicPr>
      </xdr:nvPicPr>
      <xdr:blipFill rotWithShape="1">
        <a:blip xmlns:r="http://schemas.openxmlformats.org/officeDocument/2006/relationships" r:embed="rId1" cstate="print"/>
        <a:srcRect l="10749" t="24341" r="46752" b="8983"/>
        <a:stretch/>
      </xdr:blipFill>
      <xdr:spPr>
        <a:xfrm>
          <a:off x="0" y="0"/>
          <a:ext cx="5653541" cy="5543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33" sqref="B33"/>
    </sheetView>
  </sheetViews>
  <sheetFormatPr defaultRowHeight="15"/>
  <cols>
    <col min="1" max="1" width="20.42578125" bestFit="1" customWidth="1"/>
    <col min="2" max="2" width="21.42578125" bestFit="1" customWidth="1"/>
    <col min="3" max="3" width="23.140625" bestFit="1" customWidth="1"/>
    <col min="4" max="4" width="18.140625" bestFit="1" customWidth="1"/>
    <col min="5" max="5" width="14.7109375" bestFit="1" customWidth="1"/>
    <col min="6" max="6" width="18.85546875" bestFit="1" customWidth="1"/>
    <col min="7" max="7" width="9.7109375" bestFit="1" customWidth="1"/>
    <col min="8" max="8" width="15.140625" bestFit="1" customWidth="1"/>
    <col min="9" max="9" width="16.42578125" bestFit="1" customWidth="1"/>
    <col min="10" max="10" width="17.28515625" bestFit="1" customWidth="1"/>
  </cols>
  <sheetData>
    <row r="1" spans="1:10" s="2" customFormat="1">
      <c r="A1" s="3"/>
      <c r="B1" s="3"/>
    </row>
    <row r="2" spans="1:10" ht="14.25" customHeight="1">
      <c r="C2" s="1"/>
      <c r="D2" s="4" t="s">
        <v>16</v>
      </c>
      <c r="E2" s="4" t="s">
        <v>156</v>
      </c>
      <c r="F2" s="1"/>
      <c r="G2" s="1"/>
      <c r="H2" s="1"/>
    </row>
    <row r="3" spans="1:10" s="2" customFormat="1" ht="16.5" customHeight="1">
      <c r="C3" s="1"/>
      <c r="D3" s="4" t="s">
        <v>17</v>
      </c>
      <c r="E3" s="4" t="s">
        <v>18</v>
      </c>
      <c r="F3" s="1"/>
      <c r="G3" s="1"/>
      <c r="H3" s="1"/>
    </row>
    <row r="4" spans="1:10" s="2" customFormat="1" ht="15.75" customHeight="1">
      <c r="C4" s="1"/>
      <c r="D4" s="4" t="s">
        <v>19</v>
      </c>
      <c r="E4" s="4" t="s">
        <v>157</v>
      </c>
      <c r="F4" s="1"/>
      <c r="G4" s="1"/>
      <c r="H4" s="1"/>
    </row>
    <row r="5" spans="1:10" s="2" customFormat="1" ht="15.75" customHeight="1" thickBot="1">
      <c r="A5" s="1"/>
      <c r="B5" s="1"/>
      <c r="C5" s="1"/>
      <c r="D5" s="1"/>
      <c r="E5" s="1"/>
      <c r="F5" s="1"/>
      <c r="G5" s="1"/>
      <c r="H5" s="1"/>
    </row>
    <row r="6" spans="1:10" ht="15.75" thickBot="1">
      <c r="A6" s="254" t="s">
        <v>15</v>
      </c>
      <c r="B6" s="255"/>
      <c r="C6" s="255"/>
      <c r="D6" s="255"/>
      <c r="E6" s="255"/>
      <c r="F6" s="255"/>
      <c r="G6" s="255"/>
      <c r="H6" s="255"/>
      <c r="I6" s="255"/>
      <c r="J6" s="256"/>
    </row>
    <row r="7" spans="1:10">
      <c r="A7" s="14" t="s">
        <v>0</v>
      </c>
      <c r="B7" s="15"/>
      <c r="C7" s="15"/>
      <c r="D7" s="15"/>
      <c r="E7" s="15"/>
      <c r="F7" s="15"/>
      <c r="G7" s="15"/>
      <c r="H7" s="15"/>
      <c r="I7" s="15"/>
      <c r="J7" s="16"/>
    </row>
    <row r="8" spans="1:10">
      <c r="A8" s="17" t="s">
        <v>1</v>
      </c>
      <c r="B8" s="18" t="s">
        <v>2</v>
      </c>
      <c r="C8" s="18" t="s">
        <v>3</v>
      </c>
      <c r="D8" s="18" t="s">
        <v>4</v>
      </c>
      <c r="E8" s="18" t="s">
        <v>5</v>
      </c>
      <c r="F8" s="18" t="s">
        <v>6</v>
      </c>
      <c r="G8" s="18" t="s">
        <v>7</v>
      </c>
      <c r="H8" s="18" t="s">
        <v>8</v>
      </c>
      <c r="I8" s="18" t="s">
        <v>9</v>
      </c>
      <c r="J8" s="19" t="s">
        <v>10</v>
      </c>
    </row>
    <row r="9" spans="1:10">
      <c r="A9" s="17" t="s">
        <v>11</v>
      </c>
      <c r="B9" s="18" t="s">
        <v>11</v>
      </c>
      <c r="C9" s="18" t="s">
        <v>11</v>
      </c>
      <c r="D9" s="18" t="s">
        <v>11</v>
      </c>
      <c r="E9" s="18"/>
      <c r="F9" s="18" t="s">
        <v>11</v>
      </c>
      <c r="G9" s="18" t="s">
        <v>11</v>
      </c>
      <c r="H9" s="18" t="s">
        <v>11</v>
      </c>
      <c r="I9" s="18" t="s">
        <v>11</v>
      </c>
      <c r="J9" s="19" t="s">
        <v>11</v>
      </c>
    </row>
    <row r="10" spans="1:10" ht="15.75" thickBot="1">
      <c r="A10" s="20">
        <v>18.149999999999999</v>
      </c>
      <c r="B10" s="21">
        <v>1.437883577861105</v>
      </c>
      <c r="C10" s="21">
        <v>1.6121164221388948</v>
      </c>
      <c r="D10" s="21">
        <v>1.5249999999999999</v>
      </c>
      <c r="E10" s="21">
        <v>0.55000000000000004</v>
      </c>
      <c r="F10" s="21">
        <v>0.15</v>
      </c>
      <c r="G10" s="21">
        <v>18.45</v>
      </c>
      <c r="H10" s="21">
        <v>1.737883577861105</v>
      </c>
      <c r="I10" s="21">
        <v>1.9121164221388949</v>
      </c>
      <c r="J10" s="22">
        <v>1.825</v>
      </c>
    </row>
    <row r="11" spans="1:10">
      <c r="A11" s="14" t="s">
        <v>12</v>
      </c>
      <c r="B11" s="15" t="s">
        <v>13</v>
      </c>
      <c r="C11" s="15" t="s">
        <v>14</v>
      </c>
      <c r="D11" s="15"/>
      <c r="E11" s="15"/>
      <c r="F11" s="15"/>
      <c r="G11" s="15"/>
      <c r="H11" s="15"/>
      <c r="I11" s="15"/>
      <c r="J11" s="16"/>
    </row>
    <row r="12" spans="1:10">
      <c r="A12" s="17" t="s">
        <v>1</v>
      </c>
      <c r="B12" s="18" t="s">
        <v>2</v>
      </c>
      <c r="C12" s="18" t="s">
        <v>3</v>
      </c>
      <c r="D12" s="18" t="s">
        <v>4</v>
      </c>
      <c r="E12" s="18" t="s">
        <v>5</v>
      </c>
      <c r="F12" s="18" t="s">
        <v>6</v>
      </c>
      <c r="G12" s="18" t="s">
        <v>7</v>
      </c>
      <c r="H12" s="18" t="s">
        <v>8</v>
      </c>
      <c r="I12" s="18" t="s">
        <v>9</v>
      </c>
      <c r="J12" s="19" t="s">
        <v>10</v>
      </c>
    </row>
    <row r="13" spans="1:10">
      <c r="A13" s="17" t="s">
        <v>11</v>
      </c>
      <c r="B13" s="18" t="s">
        <v>11</v>
      </c>
      <c r="C13" s="18" t="s">
        <v>11</v>
      </c>
      <c r="D13" s="18" t="s">
        <v>11</v>
      </c>
      <c r="E13" s="18"/>
      <c r="F13" s="18"/>
      <c r="G13" s="18"/>
      <c r="H13" s="18"/>
      <c r="I13" s="18"/>
      <c r="J13" s="19"/>
    </row>
    <row r="14" spans="1:10" ht="15.75" thickBot="1">
      <c r="A14" s="20">
        <v>18.512999999999998</v>
      </c>
      <c r="B14" s="21">
        <v>1.5047662494183272</v>
      </c>
      <c r="C14" s="21">
        <v>1.6824837505816725</v>
      </c>
      <c r="D14" s="21">
        <v>1.5936249999999998</v>
      </c>
      <c r="E14" s="21">
        <v>0.55000000000000004</v>
      </c>
      <c r="F14" s="21">
        <v>0.15</v>
      </c>
      <c r="G14" s="21">
        <v>18.812999999999999</v>
      </c>
      <c r="H14" s="21">
        <v>1.8047662494183272</v>
      </c>
      <c r="I14" s="21">
        <v>1.9824837505816726</v>
      </c>
      <c r="J14" s="22">
        <v>1.8936249999999999</v>
      </c>
    </row>
    <row r="15" spans="1:10" ht="15.75" thickBot="1"/>
    <row r="16" spans="1:10" ht="15.75" thickBot="1">
      <c r="A16" s="257" t="s">
        <v>20</v>
      </c>
      <c r="B16" s="258"/>
      <c r="C16" s="258"/>
      <c r="D16" s="258"/>
      <c r="E16" s="258"/>
      <c r="F16" s="258"/>
      <c r="G16" s="258"/>
      <c r="H16" s="258"/>
      <c r="I16" s="258"/>
      <c r="J16" s="259"/>
    </row>
    <row r="17" spans="1:10">
      <c r="A17" s="5" t="s">
        <v>0</v>
      </c>
      <c r="B17" s="6"/>
      <c r="C17" s="6"/>
      <c r="D17" s="6"/>
      <c r="E17" s="6"/>
      <c r="F17" s="6"/>
      <c r="G17" s="6"/>
      <c r="H17" s="6"/>
      <c r="I17" s="6"/>
      <c r="J17" s="7"/>
    </row>
    <row r="18" spans="1:10">
      <c r="A18" s="8" t="s">
        <v>1</v>
      </c>
      <c r="B18" s="9" t="s">
        <v>2</v>
      </c>
      <c r="C18" s="9" t="s">
        <v>3</v>
      </c>
      <c r="D18" s="9" t="s">
        <v>4</v>
      </c>
      <c r="E18" s="9" t="s">
        <v>5</v>
      </c>
      <c r="F18" s="9" t="s">
        <v>6</v>
      </c>
      <c r="G18" s="9" t="s">
        <v>7</v>
      </c>
      <c r="H18" s="9" t="s">
        <v>8</v>
      </c>
      <c r="I18" s="9" t="s">
        <v>9</v>
      </c>
      <c r="J18" s="10" t="s">
        <v>10</v>
      </c>
    </row>
    <row r="19" spans="1:10">
      <c r="A19" s="8" t="s">
        <v>11</v>
      </c>
      <c r="B19" s="9" t="s">
        <v>11</v>
      </c>
      <c r="C19" s="9" t="s">
        <v>11</v>
      </c>
      <c r="D19" s="9" t="s">
        <v>11</v>
      </c>
      <c r="E19" s="9"/>
      <c r="F19" s="9" t="s">
        <v>11</v>
      </c>
      <c r="G19" s="9" t="s">
        <v>11</v>
      </c>
      <c r="H19" s="9" t="s">
        <v>11</v>
      </c>
      <c r="I19" s="9" t="s">
        <v>11</v>
      </c>
      <c r="J19" s="10" t="s">
        <v>11</v>
      </c>
    </row>
    <row r="20" spans="1:10" ht="15.75" thickBot="1">
      <c r="A20" s="11"/>
      <c r="B20" s="12"/>
      <c r="C20" s="12"/>
      <c r="D20" s="12"/>
      <c r="E20" s="12"/>
      <c r="F20" s="12"/>
      <c r="G20" s="12"/>
      <c r="H20" s="12"/>
      <c r="I20" s="12"/>
      <c r="J20" s="13"/>
    </row>
    <row r="21" spans="1:10" ht="15.75" thickBot="1">
      <c r="A21" s="23"/>
      <c r="B21" s="24"/>
      <c r="C21" s="24"/>
      <c r="D21" s="24"/>
      <c r="E21" s="24"/>
      <c r="F21" s="24"/>
      <c r="G21" s="24"/>
      <c r="H21" s="24"/>
      <c r="I21" s="24"/>
      <c r="J21" s="25"/>
    </row>
    <row r="22" spans="1:10">
      <c r="A22" s="5" t="s">
        <v>12</v>
      </c>
      <c r="B22" s="6" t="s">
        <v>13</v>
      </c>
      <c r="C22" s="6" t="s">
        <v>14</v>
      </c>
      <c r="D22" s="6"/>
      <c r="E22" s="6"/>
      <c r="F22" s="6"/>
      <c r="G22" s="6"/>
      <c r="H22" s="6"/>
      <c r="I22" s="6"/>
      <c r="J22" s="7"/>
    </row>
    <row r="23" spans="1:10">
      <c r="A23" s="8" t="s">
        <v>1</v>
      </c>
      <c r="B23" s="9" t="s">
        <v>2</v>
      </c>
      <c r="C23" s="9" t="s">
        <v>3</v>
      </c>
      <c r="D23" s="9" t="s">
        <v>4</v>
      </c>
      <c r="E23" s="9" t="s">
        <v>5</v>
      </c>
      <c r="F23" s="9" t="s">
        <v>6</v>
      </c>
      <c r="G23" s="9" t="s">
        <v>7</v>
      </c>
      <c r="H23" s="9" t="s">
        <v>8</v>
      </c>
      <c r="I23" s="9" t="s">
        <v>9</v>
      </c>
      <c r="J23" s="10" t="s">
        <v>10</v>
      </c>
    </row>
    <row r="24" spans="1:10">
      <c r="A24" s="8" t="s">
        <v>11</v>
      </c>
      <c r="B24" s="9" t="s">
        <v>11</v>
      </c>
      <c r="C24" s="9" t="s">
        <v>11</v>
      </c>
      <c r="D24" s="9" t="s">
        <v>11</v>
      </c>
      <c r="E24" s="9"/>
      <c r="F24" s="9"/>
      <c r="G24" s="9"/>
      <c r="H24" s="9"/>
      <c r="I24" s="9"/>
      <c r="J24" s="10"/>
    </row>
    <row r="25" spans="1:10" ht="15.75" thickBot="1">
      <c r="A25" s="11"/>
      <c r="B25" s="12"/>
      <c r="C25" s="12"/>
      <c r="D25" s="12"/>
      <c r="E25" s="12"/>
      <c r="F25" s="12"/>
      <c r="G25" s="12"/>
      <c r="H25" s="12"/>
      <c r="I25" s="12"/>
      <c r="J25" s="13"/>
    </row>
  </sheetData>
  <mergeCells count="2">
    <mergeCell ref="A6:J6"/>
    <mergeCell ref="A16:J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81"/>
  <sheetViews>
    <sheetView topLeftCell="A43" zoomScaleNormal="100" workbookViewId="0">
      <selection activeCell="R63" sqref="R63"/>
    </sheetView>
  </sheetViews>
  <sheetFormatPr defaultRowHeight="15"/>
  <cols>
    <col min="1" max="1" width="11.140625" customWidth="1"/>
    <col min="2" max="2" width="16.42578125" customWidth="1"/>
    <col min="3" max="3" width="10.28515625" bestFit="1" customWidth="1"/>
    <col min="5" max="5" width="10.140625" style="2" customWidth="1"/>
    <col min="6" max="7" width="9.140625" style="2"/>
    <col min="8" max="8" width="14.42578125" bestFit="1" customWidth="1"/>
    <col min="9" max="9" width="13.28515625" customWidth="1"/>
    <col min="10" max="10" width="11.5703125" customWidth="1"/>
    <col min="11" max="11" width="13.85546875" customWidth="1"/>
    <col min="12" max="12" width="13.28515625" customWidth="1"/>
    <col min="13" max="13" width="10.85546875" bestFit="1" customWidth="1"/>
    <col min="14" max="16" width="9.140625" style="2"/>
    <col min="17" max="17" width="10.42578125" bestFit="1" customWidth="1"/>
    <col min="18" max="18" width="11.7109375" customWidth="1"/>
    <col min="20" max="22" width="9.140625" style="2"/>
    <col min="23" max="23" width="14.42578125" bestFit="1" customWidth="1"/>
    <col min="27" max="27" width="7.140625" bestFit="1" customWidth="1"/>
    <col min="28" max="28" width="12.28515625" bestFit="1" customWidth="1"/>
    <col min="33" max="33" width="11.7109375" customWidth="1"/>
    <col min="34" max="34" width="11" customWidth="1"/>
  </cols>
  <sheetData>
    <row r="1" spans="1:28" s="2" customFormat="1" ht="3" customHeight="1" thickBot="1"/>
    <row r="2" spans="1:28" s="2" customFormat="1" ht="20.100000000000001" customHeight="1" thickBot="1">
      <c r="A2" s="260" t="s">
        <v>91</v>
      </c>
      <c r="B2" s="261"/>
      <c r="C2" s="266" t="s">
        <v>164</v>
      </c>
      <c r="D2" s="267"/>
      <c r="E2" s="267"/>
      <c r="F2" s="267"/>
      <c r="G2" s="267"/>
      <c r="H2" s="267"/>
      <c r="I2" s="268"/>
    </row>
    <row r="3" spans="1:28" s="2" customFormat="1" ht="20.100000000000001" customHeight="1" thickBot="1">
      <c r="A3" s="270" t="s">
        <v>95</v>
      </c>
      <c r="B3" s="271"/>
      <c r="C3" s="272" t="s">
        <v>175</v>
      </c>
      <c r="D3" s="267"/>
      <c r="E3" s="267"/>
      <c r="F3" s="267"/>
      <c r="G3" s="267"/>
      <c r="H3" s="267"/>
      <c r="I3" s="268"/>
    </row>
    <row r="4" spans="1:28" s="2" customFormat="1" ht="20.100000000000001" customHeight="1" thickBot="1">
      <c r="A4" s="270" t="s">
        <v>86</v>
      </c>
      <c r="B4" s="271"/>
      <c r="C4" s="286" t="s">
        <v>165</v>
      </c>
      <c r="D4" s="287"/>
      <c r="E4" s="287"/>
      <c r="F4" s="287"/>
      <c r="G4" s="287"/>
      <c r="H4" s="287"/>
      <c r="I4" s="288"/>
    </row>
    <row r="5" spans="1:28" s="2" customFormat="1" ht="20.100000000000001" customHeight="1" thickBot="1">
      <c r="A5" s="262" t="s">
        <v>92</v>
      </c>
      <c r="B5" s="263"/>
      <c r="C5" s="266" t="s">
        <v>163</v>
      </c>
      <c r="D5" s="267"/>
      <c r="E5" s="267"/>
      <c r="F5" s="267"/>
      <c r="G5" s="267"/>
      <c r="H5" s="267"/>
      <c r="I5" s="268"/>
    </row>
    <row r="6" spans="1:28" s="2" customFormat="1" ht="20.100000000000001" customHeight="1" thickBot="1">
      <c r="A6" s="264" t="s">
        <v>93</v>
      </c>
      <c r="B6" s="265"/>
      <c r="C6" s="269">
        <v>42123</v>
      </c>
      <c r="D6" s="267"/>
      <c r="E6" s="267"/>
      <c r="F6" s="267"/>
      <c r="G6" s="267"/>
      <c r="H6" s="267"/>
      <c r="I6" s="268"/>
    </row>
    <row r="7" spans="1:28" s="2" customFormat="1" ht="20.100000000000001" customHeight="1">
      <c r="A7" s="129"/>
      <c r="B7" s="129"/>
      <c r="C7" s="130"/>
      <c r="D7" s="130"/>
      <c r="E7" s="130"/>
      <c r="F7" s="130"/>
      <c r="G7" s="130"/>
      <c r="H7" s="130"/>
      <c r="I7" s="130"/>
    </row>
    <row r="8" spans="1:28" s="2" customFormat="1">
      <c r="A8" s="46" t="s">
        <v>21</v>
      </c>
      <c r="B8" s="54"/>
      <c r="C8" s="147">
        <v>66</v>
      </c>
      <c r="D8" s="47" t="s">
        <v>22</v>
      </c>
      <c r="E8" s="47"/>
      <c r="F8" s="47"/>
      <c r="G8" s="47"/>
    </row>
    <row r="9" spans="1:28" s="2" customFormat="1">
      <c r="A9" s="46" t="s">
        <v>23</v>
      </c>
      <c r="B9" s="47"/>
      <c r="C9" s="47" t="s">
        <v>94</v>
      </c>
      <c r="D9" s="47"/>
      <c r="E9" s="47"/>
      <c r="F9" s="47"/>
      <c r="G9" s="47"/>
    </row>
    <row r="10" spans="1:28" ht="19.5" thickBot="1">
      <c r="A10" s="57"/>
      <c r="B10" s="57"/>
      <c r="C10" s="279" t="s">
        <v>46</v>
      </c>
      <c r="D10" s="279"/>
      <c r="E10" s="279"/>
      <c r="F10" s="279"/>
      <c r="G10" s="279"/>
      <c r="H10" s="279"/>
      <c r="I10" s="279"/>
      <c r="J10" s="279"/>
      <c r="K10" s="279"/>
      <c r="L10" s="279"/>
      <c r="M10" s="58"/>
      <c r="N10" s="58"/>
      <c r="O10" s="58"/>
      <c r="P10" s="58"/>
      <c r="Q10" s="59"/>
      <c r="R10" s="60" t="s">
        <v>45</v>
      </c>
      <c r="S10" s="61"/>
      <c r="T10" s="61"/>
      <c r="U10" s="61"/>
      <c r="V10" s="61"/>
      <c r="W10" s="61"/>
      <c r="X10" s="61"/>
      <c r="Y10" s="61"/>
      <c r="Z10" s="61"/>
      <c r="AA10" s="61"/>
      <c r="AB10" s="57"/>
    </row>
    <row r="11" spans="1:28" ht="15.75" customHeight="1" thickBot="1">
      <c r="A11" s="57"/>
      <c r="B11" s="57"/>
      <c r="C11" s="280" t="s">
        <v>84</v>
      </c>
      <c r="D11" s="281"/>
      <c r="E11" s="145"/>
      <c r="F11" s="148"/>
      <c r="G11" s="148"/>
      <c r="H11" s="102"/>
      <c r="I11" s="62"/>
      <c r="J11" s="57"/>
      <c r="K11" s="57"/>
      <c r="L11" s="57"/>
      <c r="M11" s="57"/>
      <c r="N11" s="57"/>
      <c r="O11" s="57"/>
      <c r="P11" s="57"/>
      <c r="Q11" s="59"/>
      <c r="R11" s="280" t="s">
        <v>85</v>
      </c>
      <c r="S11" s="283"/>
      <c r="T11" s="146"/>
      <c r="U11" s="162"/>
      <c r="V11" s="162"/>
      <c r="W11" s="59"/>
      <c r="X11" s="59"/>
      <c r="Y11" s="57"/>
      <c r="Z11" s="57"/>
      <c r="AA11" s="57"/>
      <c r="AB11" s="57"/>
    </row>
    <row r="12" spans="1:28" ht="27.75" customHeight="1" thickTop="1" thickBot="1">
      <c r="A12" s="57"/>
      <c r="B12" s="221" t="s">
        <v>152</v>
      </c>
      <c r="C12" s="282"/>
      <c r="D12" s="282"/>
      <c r="E12" s="166" t="s">
        <v>148</v>
      </c>
      <c r="F12" s="148">
        <v>15.57</v>
      </c>
      <c r="G12" s="148"/>
      <c r="H12" s="62"/>
      <c r="I12" s="62"/>
      <c r="J12" s="273" t="s">
        <v>47</v>
      </c>
      <c r="K12" s="274"/>
      <c r="L12" s="275"/>
      <c r="M12" s="59"/>
      <c r="N12" s="59"/>
      <c r="O12" s="59" t="s">
        <v>150</v>
      </c>
      <c r="P12" s="222" t="s">
        <v>151</v>
      </c>
      <c r="Q12" s="59"/>
      <c r="R12" s="284"/>
      <c r="S12" s="285"/>
      <c r="T12" s="166" t="s">
        <v>148</v>
      </c>
      <c r="U12" s="148">
        <v>15.57</v>
      </c>
      <c r="V12" s="148"/>
      <c r="W12" s="59"/>
      <c r="X12" s="59"/>
      <c r="Y12" s="273" t="s">
        <v>47</v>
      </c>
      <c r="Z12" s="274"/>
      <c r="AA12" s="275"/>
      <c r="AB12" s="57"/>
    </row>
    <row r="13" spans="1:28" s="2" customFormat="1" ht="27" customHeight="1" thickTop="1" thickBot="1">
      <c r="A13" s="57"/>
      <c r="B13" s="57"/>
      <c r="C13" s="167" t="s">
        <v>146</v>
      </c>
      <c r="D13" s="159" t="s">
        <v>142</v>
      </c>
      <c r="E13" s="160" t="s">
        <v>143</v>
      </c>
      <c r="F13" s="161" t="s">
        <v>144</v>
      </c>
      <c r="G13" s="161" t="s">
        <v>145</v>
      </c>
      <c r="H13" s="62"/>
      <c r="I13" s="62"/>
      <c r="J13" s="276"/>
      <c r="K13" s="277"/>
      <c r="L13" s="278"/>
      <c r="M13" s="59"/>
      <c r="N13" s="59"/>
      <c r="O13" s="59"/>
      <c r="P13" s="59"/>
      <c r="Q13" s="59"/>
      <c r="R13" s="167" t="s">
        <v>146</v>
      </c>
      <c r="S13" s="159" t="s">
        <v>142</v>
      </c>
      <c r="T13" s="160" t="s">
        <v>143</v>
      </c>
      <c r="U13" s="161" t="s">
        <v>144</v>
      </c>
      <c r="V13" s="161" t="s">
        <v>145</v>
      </c>
      <c r="W13" s="59"/>
      <c r="X13" s="59"/>
      <c r="Y13" s="276"/>
      <c r="Z13" s="277"/>
      <c r="AA13" s="278"/>
      <c r="AB13" s="57"/>
    </row>
    <row r="14" spans="1:28" ht="27" thickBot="1">
      <c r="A14" s="155" t="s">
        <v>48</v>
      </c>
      <c r="B14" s="154" t="s">
        <v>141</v>
      </c>
      <c r="C14" s="142">
        <f>D14</f>
        <v>271</v>
      </c>
      <c r="D14" s="68">
        <v>271</v>
      </c>
      <c r="E14" s="214">
        <v>273.2</v>
      </c>
      <c r="F14" s="202"/>
      <c r="G14" s="235">
        <v>81</v>
      </c>
      <c r="H14" s="108" t="s">
        <v>134</v>
      </c>
      <c r="I14" s="62"/>
      <c r="J14" s="172" t="s">
        <v>49</v>
      </c>
      <c r="K14" s="173" t="s">
        <v>50</v>
      </c>
      <c r="L14" s="176" t="s">
        <v>51</v>
      </c>
      <c r="M14" s="178" t="s">
        <v>147</v>
      </c>
      <c r="N14" s="59"/>
      <c r="O14" s="59"/>
      <c r="P14" s="155" t="s">
        <v>48</v>
      </c>
      <c r="Q14" s="154" t="s">
        <v>141</v>
      </c>
      <c r="R14" s="142">
        <f>S14</f>
        <v>380.14</v>
      </c>
      <c r="S14" s="68">
        <v>380.14</v>
      </c>
      <c r="T14" s="165">
        <v>382.77</v>
      </c>
      <c r="U14" s="183"/>
      <c r="V14" s="164">
        <v>80</v>
      </c>
      <c r="W14" s="108" t="s">
        <v>88</v>
      </c>
      <c r="X14" s="59"/>
      <c r="Y14" s="172" t="s">
        <v>49</v>
      </c>
      <c r="Z14" s="173" t="s">
        <v>52</v>
      </c>
      <c r="AA14" s="176" t="s">
        <v>51</v>
      </c>
      <c r="AB14" s="178" t="s">
        <v>147</v>
      </c>
    </row>
    <row r="15" spans="1:28">
      <c r="A15" s="113">
        <v>25</v>
      </c>
      <c r="B15" s="113" t="s">
        <v>153</v>
      </c>
      <c r="C15" s="71">
        <f>(roxiedataIL_V5!$F$6+IL!$D$14)-roxiedataIL_V5!F7</f>
        <v>269.02480000000003</v>
      </c>
      <c r="D15" s="113">
        <v>269.14999999999998</v>
      </c>
      <c r="E15" s="149">
        <v>271.22000000000003</v>
      </c>
      <c r="F15" s="203">
        <f t="shared" ref="F15:F26" si="0">ATAN($F$12/(E15-D15))*180/PI()</f>
        <v>82.427051359456428</v>
      </c>
      <c r="G15" s="206">
        <v>81.547799999999995</v>
      </c>
      <c r="H15" s="105" t="s">
        <v>53</v>
      </c>
      <c r="I15" s="62"/>
      <c r="J15" s="69">
        <f>C14-C15</f>
        <v>1.9751999999999725</v>
      </c>
      <c r="K15" s="171">
        <f>IF(OR(ISBLANK(D15),0),"",D14-D15)</f>
        <v>1.8500000000000227</v>
      </c>
      <c r="L15" s="123">
        <f>IF(OR(ISBLANK(D15),0),"",J15-K15)</f>
        <v>0.1251999999999498</v>
      </c>
      <c r="M15" s="212">
        <f t="shared" ref="M15:M26" si="1">F15-G15</f>
        <v>0.87925135945643262</v>
      </c>
      <c r="N15" s="59"/>
      <c r="O15" s="59"/>
      <c r="P15" s="186">
        <v>25</v>
      </c>
      <c r="Q15" s="215">
        <v>4.5</v>
      </c>
      <c r="R15" s="72">
        <f>(roxiedataIL_V5!$N$6+IL!$S$14)-roxiedataIL_V5!N7</f>
        <v>378.15940000000001</v>
      </c>
      <c r="S15" s="73">
        <v>378.38</v>
      </c>
      <c r="T15" s="149">
        <v>380.5</v>
      </c>
      <c r="U15" s="203">
        <f t="shared" ref="U15:U26" si="2">ATAN($U$12/(T15-S15))*180/PI()</f>
        <v>82.246329265358284</v>
      </c>
      <c r="V15" s="208">
        <v>80.547799999999995</v>
      </c>
      <c r="W15" s="105" t="s">
        <v>53</v>
      </c>
      <c r="X15" s="59"/>
      <c r="Y15" s="69">
        <f t="shared" ref="Y15:Y38" si="3">R14-R15</f>
        <v>1.9805999999999813</v>
      </c>
      <c r="Z15" s="171">
        <f>IF(OR(ISBLANK(S15),0),"",S14-S15)</f>
        <v>1.7599999999999909</v>
      </c>
      <c r="AA15" s="123">
        <f>IF(OR(ISBLANK(S15),0),"",Y15-Z15)</f>
        <v>0.22059999999999036</v>
      </c>
      <c r="AB15" s="212">
        <f t="shared" ref="AB15:AB26" si="4">U15-V15</f>
        <v>1.6985292653582889</v>
      </c>
    </row>
    <row r="16" spans="1:28">
      <c r="A16" s="70">
        <f t="shared" ref="A16:A39" si="5">A15</f>
        <v>25</v>
      </c>
      <c r="B16" s="70" t="s">
        <v>153</v>
      </c>
      <c r="C16" s="71">
        <f>(roxiedataIL_V5!$F$6+IL!$D$14)-roxiedataIL_V5!F8</f>
        <v>267.05040000000002</v>
      </c>
      <c r="D16" s="113">
        <v>267.32</v>
      </c>
      <c r="E16" s="149">
        <v>269.01</v>
      </c>
      <c r="F16" s="203">
        <f t="shared" si="0"/>
        <v>83.805249209680298</v>
      </c>
      <c r="G16" s="206">
        <v>81.692999999999998</v>
      </c>
      <c r="H16" s="106" t="s">
        <v>54</v>
      </c>
      <c r="I16" s="62"/>
      <c r="J16" s="69">
        <f t="shared" ref="J16:J37" si="6">C15-C16</f>
        <v>1.9744000000000028</v>
      </c>
      <c r="K16" s="171">
        <f t="shared" ref="K16:K38" si="7">IF(OR(ISBLANK(D16),0),"",D15-D16)</f>
        <v>1.8299999999999841</v>
      </c>
      <c r="L16" s="123">
        <f t="shared" ref="L16:L38" si="8">IF(OR(ISBLANK(D16),0),"",J16-K16)</f>
        <v>0.14440000000001874</v>
      </c>
      <c r="M16" s="212">
        <f t="shared" si="1"/>
        <v>2.1122492096803001</v>
      </c>
      <c r="N16" s="59"/>
      <c r="O16" s="59"/>
      <c r="P16" s="70">
        <f t="shared" ref="P16:P39" si="9">P15</f>
        <v>25</v>
      </c>
      <c r="Q16" s="216"/>
      <c r="R16" s="72">
        <f>(roxiedataIL_V5!$N$6+IL!$S$14)-roxiedataIL_V5!N8</f>
        <v>376.17960000000005</v>
      </c>
      <c r="S16" s="73">
        <v>376.62</v>
      </c>
      <c r="T16" s="73">
        <v>378.49</v>
      </c>
      <c r="U16" s="203">
        <f t="shared" si="2"/>
        <v>83.151422425963275</v>
      </c>
      <c r="V16" s="208">
        <v>80.692999999999998</v>
      </c>
      <c r="W16" s="106" t="s">
        <v>54</v>
      </c>
      <c r="X16" s="59"/>
      <c r="Y16" s="69">
        <f t="shared" si="3"/>
        <v>1.9797999999999547</v>
      </c>
      <c r="Z16" s="171">
        <f t="shared" ref="Z16:Z38" si="10">IF(OR(ISBLANK(S16),0),"",S15-S16)</f>
        <v>1.7599999999999909</v>
      </c>
      <c r="AA16" s="123">
        <f t="shared" ref="AA16:AA38" si="11">IF(OR(ISBLANK(S16),0),"",Y16-Z16)</f>
        <v>0.2197999999999638</v>
      </c>
      <c r="AB16" s="212">
        <f t="shared" si="4"/>
        <v>2.4584224259632776</v>
      </c>
    </row>
    <row r="17" spans="1:28">
      <c r="A17" s="70">
        <f t="shared" si="5"/>
        <v>25</v>
      </c>
      <c r="B17" s="70" t="s">
        <v>153</v>
      </c>
      <c r="C17" s="71">
        <f>(roxiedataIL_V5!$F$6+IL!$D$14)-roxiedataIL_V5!F9</f>
        <v>265.08270000000005</v>
      </c>
      <c r="D17" s="113">
        <v>265.22000000000003</v>
      </c>
      <c r="E17" s="149">
        <v>267.20999999999998</v>
      </c>
      <c r="F17" s="203">
        <f t="shared" si="0"/>
        <v>82.716520816652107</v>
      </c>
      <c r="G17" s="206">
        <v>81.838099999999997</v>
      </c>
      <c r="H17" s="107" t="s">
        <v>55</v>
      </c>
      <c r="I17" s="62"/>
      <c r="J17" s="69">
        <f t="shared" si="6"/>
        <v>1.9676999999999794</v>
      </c>
      <c r="K17" s="171">
        <f t="shared" si="7"/>
        <v>2.0999999999999659</v>
      </c>
      <c r="L17" s="123">
        <f t="shared" si="8"/>
        <v>-0.13229999999998654</v>
      </c>
      <c r="M17" s="212">
        <f t="shared" si="1"/>
        <v>0.87842081665210969</v>
      </c>
      <c r="N17" s="59"/>
      <c r="O17" s="59"/>
      <c r="P17" s="70">
        <f t="shared" si="9"/>
        <v>25</v>
      </c>
      <c r="Q17" s="216">
        <v>8.5</v>
      </c>
      <c r="R17" s="72">
        <f>(roxiedataIL_V5!$N$6+IL!$S$14)-roxiedataIL_V5!N9</f>
        <v>374.20060000000001</v>
      </c>
      <c r="S17" s="73">
        <v>374.61</v>
      </c>
      <c r="T17" s="73">
        <v>376.4</v>
      </c>
      <c r="U17" s="203">
        <f t="shared" si="2"/>
        <v>83.441801125946853</v>
      </c>
      <c r="V17" s="208">
        <v>80.838099999999997</v>
      </c>
      <c r="W17" s="107" t="s">
        <v>55</v>
      </c>
      <c r="X17" s="59"/>
      <c r="Y17" s="69">
        <f t="shared" si="3"/>
        <v>1.9790000000000418</v>
      </c>
      <c r="Z17" s="171">
        <f t="shared" si="10"/>
        <v>2.0099999999999909</v>
      </c>
      <c r="AA17" s="123">
        <f t="shared" si="11"/>
        <v>-3.0999999999949068E-2</v>
      </c>
      <c r="AB17" s="212">
        <f t="shared" si="4"/>
        <v>2.6037011259468557</v>
      </c>
    </row>
    <row r="18" spans="1:28" ht="15.75" thickBot="1">
      <c r="A18" s="70">
        <f t="shared" si="5"/>
        <v>25</v>
      </c>
      <c r="B18" s="70" t="s">
        <v>153</v>
      </c>
      <c r="C18" s="71">
        <f>(roxiedataIL_V5!$F$6+IL!$D$14)-roxiedataIL_V5!F10</f>
        <v>263.1037</v>
      </c>
      <c r="D18" s="113">
        <v>263.16000000000003</v>
      </c>
      <c r="E18" s="149">
        <v>265.25</v>
      </c>
      <c r="F18" s="203">
        <f t="shared" si="0"/>
        <v>82.354744127441421</v>
      </c>
      <c r="G18" s="206">
        <v>81.9833</v>
      </c>
      <c r="H18" s="107" t="s">
        <v>56</v>
      </c>
      <c r="I18" s="62"/>
      <c r="J18" s="69">
        <f t="shared" si="6"/>
        <v>1.9790000000000418</v>
      </c>
      <c r="K18" s="171">
        <f t="shared" si="7"/>
        <v>2.0600000000000023</v>
      </c>
      <c r="L18" s="123">
        <f t="shared" si="8"/>
        <v>-8.0999999999960437E-2</v>
      </c>
      <c r="M18" s="212">
        <f t="shared" si="1"/>
        <v>0.3714441274414213</v>
      </c>
      <c r="N18" s="59"/>
      <c r="O18" s="59"/>
      <c r="P18" s="70">
        <f t="shared" si="9"/>
        <v>25</v>
      </c>
      <c r="Q18" s="216">
        <v>10</v>
      </c>
      <c r="R18" s="72">
        <f>(roxiedataIL_V5!$N$6+IL!$S$14)-roxiedataIL_V5!N10</f>
        <v>372.42070000000001</v>
      </c>
      <c r="S18" s="170">
        <v>372.66</v>
      </c>
      <c r="T18" s="170">
        <v>374.52</v>
      </c>
      <c r="U18" s="204">
        <f t="shared" si="2"/>
        <v>83.187700747294144</v>
      </c>
      <c r="V18" s="206">
        <v>80.9833</v>
      </c>
      <c r="W18" s="184" t="s">
        <v>56</v>
      </c>
      <c r="X18" s="59"/>
      <c r="Y18" s="69">
        <f t="shared" si="3"/>
        <v>1.7798999999999978</v>
      </c>
      <c r="Z18" s="171">
        <f t="shared" si="10"/>
        <v>1.9499999999999886</v>
      </c>
      <c r="AA18" s="123">
        <f t="shared" si="11"/>
        <v>-0.17009999999999081</v>
      </c>
      <c r="AB18" s="212">
        <f t="shared" si="4"/>
        <v>2.2044007472941445</v>
      </c>
    </row>
    <row r="19" spans="1:28" ht="15.75" thickBot="1">
      <c r="A19" s="70">
        <f t="shared" si="5"/>
        <v>25</v>
      </c>
      <c r="B19" s="70" t="s">
        <v>153</v>
      </c>
      <c r="C19" s="71">
        <f>(roxiedataIL_V5!$F$6+IL!$D$14)-roxiedataIL_V5!F11</f>
        <v>261.31830000000002</v>
      </c>
      <c r="D19" s="217">
        <v>261.14999999999998</v>
      </c>
      <c r="E19" s="163">
        <v>263.39</v>
      </c>
      <c r="F19" s="204">
        <f t="shared" si="0"/>
        <v>81.813235471144708</v>
      </c>
      <c r="G19" s="206">
        <v>82.128500000000003</v>
      </c>
      <c r="H19" s="184" t="s">
        <v>57</v>
      </c>
      <c r="I19" s="62"/>
      <c r="J19" s="69">
        <f t="shared" si="6"/>
        <v>1.7853999999999814</v>
      </c>
      <c r="K19" s="171">
        <f t="shared" si="7"/>
        <v>2.0100000000000477</v>
      </c>
      <c r="L19" s="123">
        <f t="shared" si="8"/>
        <v>-0.2246000000000663</v>
      </c>
      <c r="M19" s="212">
        <f t="shared" si="1"/>
        <v>-0.31526452885529466</v>
      </c>
      <c r="N19" s="59"/>
      <c r="O19" s="59"/>
      <c r="P19" s="70">
        <f t="shared" si="9"/>
        <v>25</v>
      </c>
      <c r="Q19" s="219" t="s">
        <v>153</v>
      </c>
      <c r="R19" s="239">
        <f>(roxiedataIL_V5!$N$6+IL!$S$14)-roxiedataIL_V5!N11</f>
        <v>365.49540000000002</v>
      </c>
      <c r="S19" s="238">
        <v>364.78</v>
      </c>
      <c r="T19" s="137">
        <v>368.14</v>
      </c>
      <c r="U19" s="137">
        <f t="shared" si="2"/>
        <v>77.822336696366548</v>
      </c>
      <c r="V19" s="137">
        <v>78</v>
      </c>
      <c r="W19" s="138" t="s">
        <v>130</v>
      </c>
      <c r="X19" s="59"/>
      <c r="Y19" s="110">
        <f t="shared" si="3"/>
        <v>6.9252999999999929</v>
      </c>
      <c r="Z19" s="111">
        <f t="shared" si="10"/>
        <v>7.8800000000000523</v>
      </c>
      <c r="AA19" s="124">
        <f t="shared" si="11"/>
        <v>-0.95470000000005939</v>
      </c>
      <c r="AB19" s="212">
        <f t="shared" si="4"/>
        <v>-0.17766330363345162</v>
      </c>
    </row>
    <row r="20" spans="1:28" ht="15.75" thickBot="1">
      <c r="A20" s="70">
        <f t="shared" si="5"/>
        <v>25</v>
      </c>
      <c r="B20" s="70" t="s">
        <v>153</v>
      </c>
      <c r="C20" s="71">
        <f>(roxiedataIL_V5!$F$6+IL!$D$14)-roxiedataIL_V5!F12</f>
        <v>247.39170000000001</v>
      </c>
      <c r="D20" s="238">
        <v>247.32</v>
      </c>
      <c r="E20" s="137">
        <v>251.03</v>
      </c>
      <c r="F20" s="235">
        <f t="shared" si="0"/>
        <v>76.59755275928363</v>
      </c>
      <c r="G20" s="235">
        <v>76</v>
      </c>
      <c r="H20" s="108" t="s">
        <v>135</v>
      </c>
      <c r="I20" s="62"/>
      <c r="J20" s="110">
        <f t="shared" si="6"/>
        <v>13.926600000000008</v>
      </c>
      <c r="K20" s="111">
        <f t="shared" si="7"/>
        <v>13.829999999999984</v>
      </c>
      <c r="L20" s="124">
        <f t="shared" si="8"/>
        <v>9.6600000000023556E-2</v>
      </c>
      <c r="M20" s="212">
        <f t="shared" si="1"/>
        <v>0.59755275928363005</v>
      </c>
      <c r="N20" s="59"/>
      <c r="O20" s="59"/>
      <c r="P20" s="70">
        <f t="shared" si="9"/>
        <v>25</v>
      </c>
      <c r="Q20" s="216" t="s">
        <v>153</v>
      </c>
      <c r="R20" s="72">
        <f>(roxiedataIL_V5!$N$6+IL!$S$14)-roxiedataIL_V5!N12</f>
        <v>363.72950000000003</v>
      </c>
      <c r="S20" s="149">
        <v>362.81</v>
      </c>
      <c r="T20" s="149">
        <v>366.19</v>
      </c>
      <c r="U20" s="203">
        <f t="shared" si="2"/>
        <v>77.752032585447751</v>
      </c>
      <c r="V20" s="208">
        <v>78.547799999999995</v>
      </c>
      <c r="W20" s="236" t="s">
        <v>57</v>
      </c>
      <c r="X20" s="59"/>
      <c r="Y20" s="69">
        <f t="shared" si="3"/>
        <v>1.7658999999999878</v>
      </c>
      <c r="Z20" s="171">
        <f t="shared" si="10"/>
        <v>1.9699999999999704</v>
      </c>
      <c r="AA20" s="123">
        <f t="shared" si="11"/>
        <v>-0.20409999999998263</v>
      </c>
      <c r="AB20" s="212">
        <f t="shared" si="4"/>
        <v>-0.79576741455224465</v>
      </c>
    </row>
    <row r="21" spans="1:28" ht="15.75" thickBot="1">
      <c r="A21" s="70">
        <f t="shared" si="5"/>
        <v>25</v>
      </c>
      <c r="B21" s="70" t="s">
        <v>153</v>
      </c>
      <c r="C21" s="71">
        <f>(roxiedataIL_V5!$F$6+IL!$D$14)-roxiedataIL_V5!F13</f>
        <v>245.36260000000004</v>
      </c>
      <c r="D21" s="113">
        <v>245.12</v>
      </c>
      <c r="E21" s="149">
        <v>249.05</v>
      </c>
      <c r="F21" s="203">
        <f t="shared" si="0"/>
        <v>75.833952088284619</v>
      </c>
      <c r="G21" s="206">
        <v>76.547799999999995</v>
      </c>
      <c r="H21" s="236" t="s">
        <v>58</v>
      </c>
      <c r="I21" s="62"/>
      <c r="J21" s="69">
        <f t="shared" si="6"/>
        <v>2.0290999999999713</v>
      </c>
      <c r="K21" s="171">
        <f t="shared" si="7"/>
        <v>2.1999999999999886</v>
      </c>
      <c r="L21" s="123">
        <f t="shared" si="8"/>
        <v>-0.17090000000001737</v>
      </c>
      <c r="M21" s="212">
        <f t="shared" si="1"/>
        <v>-0.71384791171537643</v>
      </c>
      <c r="N21" s="59"/>
      <c r="O21" s="59"/>
      <c r="P21" s="70">
        <f t="shared" si="9"/>
        <v>25</v>
      </c>
      <c r="Q21" s="219" t="s">
        <v>153</v>
      </c>
      <c r="R21" s="220">
        <f>(roxiedataIL_V5!$N$6+IL!$S$14)-roxiedataIL_V5!N13</f>
        <v>355.85559999999998</v>
      </c>
      <c r="S21" s="238">
        <v>354.2</v>
      </c>
      <c r="T21" s="137">
        <v>357.21</v>
      </c>
      <c r="U21" s="137">
        <f t="shared" si="2"/>
        <v>79.058524051317519</v>
      </c>
      <c r="V21" s="137">
        <v>76</v>
      </c>
      <c r="W21" s="138" t="s">
        <v>138</v>
      </c>
      <c r="X21" s="59"/>
      <c r="Y21" s="110">
        <f t="shared" si="3"/>
        <v>7.8739000000000487</v>
      </c>
      <c r="Z21" s="111">
        <f t="shared" si="10"/>
        <v>8.6100000000000136</v>
      </c>
      <c r="AA21" s="124">
        <f t="shared" si="11"/>
        <v>-0.73609999999996489</v>
      </c>
      <c r="AB21" s="212">
        <f t="shared" si="4"/>
        <v>3.0585240513175194</v>
      </c>
    </row>
    <row r="22" spans="1:28">
      <c r="A22" s="70">
        <f t="shared" si="5"/>
        <v>25</v>
      </c>
      <c r="B22" s="70" t="s">
        <v>153</v>
      </c>
      <c r="C22" s="71">
        <f>(roxiedataIL_V5!$F$6+IL!$D$14)-roxiedataIL_V5!F14</f>
        <v>243.33320000000003</v>
      </c>
      <c r="D22" s="70">
        <v>243.03</v>
      </c>
      <c r="E22" s="73">
        <v>246.76</v>
      </c>
      <c r="F22" s="203">
        <f t="shared" si="0"/>
        <v>76.527929430773952</v>
      </c>
      <c r="G22" s="206">
        <v>76.631</v>
      </c>
      <c r="H22" s="107" t="s">
        <v>59</v>
      </c>
      <c r="I22" s="62"/>
      <c r="J22" s="69">
        <f t="shared" si="6"/>
        <v>2.0294000000000096</v>
      </c>
      <c r="K22" s="171">
        <f t="shared" si="7"/>
        <v>2.0900000000000034</v>
      </c>
      <c r="L22" s="123">
        <f t="shared" si="8"/>
        <v>-6.059999999999377E-2</v>
      </c>
      <c r="M22" s="212">
        <f t="shared" si="1"/>
        <v>-0.10307056922604829</v>
      </c>
      <c r="N22" s="59"/>
      <c r="O22" s="59"/>
      <c r="P22" s="70">
        <f t="shared" si="9"/>
        <v>25</v>
      </c>
      <c r="Q22" s="216" t="s">
        <v>153</v>
      </c>
      <c r="R22" s="72">
        <f>(roxiedataIL_V5!$N$6+IL!$S$14)-roxiedataIL_V5!N14</f>
        <v>353.82600000000002</v>
      </c>
      <c r="S22" s="73">
        <v>351.98</v>
      </c>
      <c r="T22" s="163">
        <v>355.86</v>
      </c>
      <c r="U22" s="203">
        <f t="shared" si="2"/>
        <v>76.007057445469059</v>
      </c>
      <c r="V22" s="208">
        <v>76.547799999999995</v>
      </c>
      <c r="W22" s="120" t="s">
        <v>58</v>
      </c>
      <c r="X22" s="59"/>
      <c r="Y22" s="69">
        <f t="shared" si="3"/>
        <v>2.0295999999999594</v>
      </c>
      <c r="Z22" s="171">
        <f>IF(OR(ISBLANK(S22),0),"",S21-S22)</f>
        <v>2.2199999999999704</v>
      </c>
      <c r="AA22" s="123">
        <f t="shared" si="11"/>
        <v>-0.190400000000011</v>
      </c>
      <c r="AB22" s="212">
        <f t="shared" si="4"/>
        <v>-0.54074255453093656</v>
      </c>
    </row>
    <row r="23" spans="1:28">
      <c r="A23" s="70">
        <f t="shared" si="5"/>
        <v>25</v>
      </c>
      <c r="B23" s="70" t="s">
        <v>153</v>
      </c>
      <c r="C23" s="71">
        <f>(roxiedataIL_V5!$F$6+IL!$D$14)-roxiedataIL_V5!F15</f>
        <v>241.30510000000004</v>
      </c>
      <c r="D23" s="70">
        <v>241.08</v>
      </c>
      <c r="E23" s="73">
        <v>245.02</v>
      </c>
      <c r="F23" s="203">
        <f t="shared" si="0"/>
        <v>75.799362569006632</v>
      </c>
      <c r="G23" s="206">
        <v>76.714299999999994</v>
      </c>
      <c r="H23" s="107" t="s">
        <v>60</v>
      </c>
      <c r="I23" s="62"/>
      <c r="J23" s="69">
        <f t="shared" si="6"/>
        <v>2.0280999999999949</v>
      </c>
      <c r="K23" s="171">
        <f t="shared" si="7"/>
        <v>1.9499999999999886</v>
      </c>
      <c r="L23" s="123">
        <f t="shared" si="8"/>
        <v>7.8100000000006276E-2</v>
      </c>
      <c r="M23" s="212">
        <f t="shared" si="1"/>
        <v>-0.914937430993362</v>
      </c>
      <c r="N23" s="59"/>
      <c r="O23" s="59"/>
      <c r="P23" s="70">
        <f t="shared" si="9"/>
        <v>25</v>
      </c>
      <c r="Q23" s="216" t="s">
        <v>153</v>
      </c>
      <c r="R23" s="72">
        <f>(roxiedataIL_V5!$N$6+IL!$S$14)-roxiedataIL_V5!N15</f>
        <v>351.7971</v>
      </c>
      <c r="S23" s="73">
        <v>350.03</v>
      </c>
      <c r="T23" s="73">
        <v>353.83</v>
      </c>
      <c r="U23" s="203">
        <f t="shared" si="2"/>
        <v>76.284567925485987</v>
      </c>
      <c r="V23" s="208">
        <v>76.631</v>
      </c>
      <c r="W23" s="107" t="s">
        <v>59</v>
      </c>
      <c r="X23" s="59"/>
      <c r="Y23" s="69">
        <f t="shared" si="3"/>
        <v>2.0289000000000215</v>
      </c>
      <c r="Z23" s="171">
        <f t="shared" si="10"/>
        <v>1.9500000000000455</v>
      </c>
      <c r="AA23" s="123">
        <f t="shared" si="11"/>
        <v>7.8899999999975989E-2</v>
      </c>
      <c r="AB23" s="212">
        <f t="shared" si="4"/>
        <v>-0.34643207451401281</v>
      </c>
    </row>
    <row r="24" spans="1:28">
      <c r="A24" s="70">
        <f t="shared" si="5"/>
        <v>25</v>
      </c>
      <c r="B24" s="70" t="s">
        <v>153</v>
      </c>
      <c r="C24" s="71">
        <f>(roxiedataIL_V5!$F$6+IL!$D$14)-roxiedataIL_V5!F16</f>
        <v>239.27760000000001</v>
      </c>
      <c r="D24" s="70">
        <v>238.92</v>
      </c>
      <c r="E24" s="73">
        <v>242.85</v>
      </c>
      <c r="F24" s="203">
        <f t="shared" si="0"/>
        <v>75.833952088284619</v>
      </c>
      <c r="G24" s="206">
        <v>76.797499999999999</v>
      </c>
      <c r="H24" s="107" t="s">
        <v>61</v>
      </c>
      <c r="I24" s="62"/>
      <c r="J24" s="69">
        <f t="shared" si="6"/>
        <v>2.0275000000000318</v>
      </c>
      <c r="K24" s="171">
        <f t="shared" si="7"/>
        <v>2.160000000000025</v>
      </c>
      <c r="L24" s="123">
        <f t="shared" si="8"/>
        <v>-0.13249999999999318</v>
      </c>
      <c r="M24" s="212">
        <f t="shared" si="1"/>
        <v>-0.96354791171538068</v>
      </c>
      <c r="N24" s="59"/>
      <c r="O24" s="59"/>
      <c r="P24" s="70">
        <f t="shared" si="9"/>
        <v>25</v>
      </c>
      <c r="Q24" s="216" t="s">
        <v>153</v>
      </c>
      <c r="R24" s="72">
        <f>(roxiedataIL_V5!$N$6+IL!$S$14)-roxiedataIL_V5!N16</f>
        <v>349.76900000000001</v>
      </c>
      <c r="S24" s="73">
        <v>348.07</v>
      </c>
      <c r="T24" s="73">
        <v>351.77</v>
      </c>
      <c r="U24" s="203">
        <f t="shared" si="2"/>
        <v>76.632379562331053</v>
      </c>
      <c r="V24" s="208">
        <v>76.714299999999994</v>
      </c>
      <c r="W24" s="107" t="s">
        <v>60</v>
      </c>
      <c r="X24" s="59"/>
      <c r="Y24" s="69">
        <f t="shared" si="3"/>
        <v>2.0280999999999949</v>
      </c>
      <c r="Z24" s="171">
        <f t="shared" si="10"/>
        <v>1.9599999999999795</v>
      </c>
      <c r="AA24" s="123">
        <f t="shared" si="11"/>
        <v>6.810000000001537E-2</v>
      </c>
      <c r="AB24" s="212">
        <f t="shared" si="4"/>
        <v>-8.1920437668941304E-2</v>
      </c>
    </row>
    <row r="25" spans="1:28">
      <c r="A25" s="70">
        <f t="shared" si="5"/>
        <v>25</v>
      </c>
      <c r="B25" s="70" t="s">
        <v>153</v>
      </c>
      <c r="C25" s="71">
        <f>(roxiedataIL_V5!$F$6+IL!$D$14)-roxiedataIL_V5!F17</f>
        <v>237.25080000000003</v>
      </c>
      <c r="D25" s="70">
        <v>236.76</v>
      </c>
      <c r="E25" s="73">
        <v>240.94</v>
      </c>
      <c r="F25" s="203">
        <f t="shared" si="0"/>
        <v>74.972429847855423</v>
      </c>
      <c r="G25" s="206">
        <v>76.880700000000004</v>
      </c>
      <c r="H25" s="107" t="s">
        <v>62</v>
      </c>
      <c r="I25" s="62"/>
      <c r="J25" s="69">
        <f t="shared" si="6"/>
        <v>2.0267999999999802</v>
      </c>
      <c r="K25" s="171">
        <f t="shared" si="7"/>
        <v>2.1599999999999966</v>
      </c>
      <c r="L25" s="123">
        <f t="shared" si="8"/>
        <v>-0.13320000000001642</v>
      </c>
      <c r="M25" s="212">
        <f t="shared" si="1"/>
        <v>-1.9082701521445813</v>
      </c>
      <c r="N25" s="59"/>
      <c r="O25" s="59"/>
      <c r="P25" s="70">
        <f t="shared" si="9"/>
        <v>25</v>
      </c>
      <c r="Q25" s="216" t="s">
        <v>153</v>
      </c>
      <c r="R25" s="72">
        <f>(roxiedataIL_V5!$N$6+IL!$S$14)-roxiedataIL_V5!N17</f>
        <v>347.74150000000003</v>
      </c>
      <c r="S25" s="73">
        <v>346.07</v>
      </c>
      <c r="T25" s="73">
        <v>349.88</v>
      </c>
      <c r="U25" s="203">
        <f t="shared" si="2"/>
        <v>76.249842931031239</v>
      </c>
      <c r="V25" s="208">
        <v>76.797499999999999</v>
      </c>
      <c r="W25" s="107" t="s">
        <v>61</v>
      </c>
      <c r="X25" s="59"/>
      <c r="Y25" s="69">
        <f t="shared" si="3"/>
        <v>2.027499999999975</v>
      </c>
      <c r="Z25" s="171">
        <f t="shared" si="10"/>
        <v>2</v>
      </c>
      <c r="AA25" s="123">
        <f t="shared" si="11"/>
        <v>2.7499999999974989E-2</v>
      </c>
      <c r="AB25" s="212">
        <f t="shared" si="4"/>
        <v>-0.54765706896876054</v>
      </c>
    </row>
    <row r="26" spans="1:28">
      <c r="A26" s="70">
        <f t="shared" si="5"/>
        <v>25</v>
      </c>
      <c r="B26" s="70" t="s">
        <v>153</v>
      </c>
      <c r="C26" s="71">
        <f>(roxiedataIL_V5!$F$6+IL!$D$14)-roxiedataIL_V5!F18</f>
        <v>235.22480000000007</v>
      </c>
      <c r="D26" s="70">
        <v>234.75</v>
      </c>
      <c r="E26" s="73">
        <v>239.08</v>
      </c>
      <c r="F26" s="203">
        <f t="shared" si="0"/>
        <v>74.458809012508624</v>
      </c>
      <c r="G26" s="206">
        <v>76.963999999999999</v>
      </c>
      <c r="H26" s="107" t="s">
        <v>63</v>
      </c>
      <c r="I26" s="62"/>
      <c r="J26" s="69">
        <f t="shared" si="6"/>
        <v>2.0259999999999536</v>
      </c>
      <c r="K26" s="171">
        <f t="shared" si="7"/>
        <v>2.0099999999999909</v>
      </c>
      <c r="L26" s="123">
        <f t="shared" si="8"/>
        <v>1.5999999999962711E-2</v>
      </c>
      <c r="M26" s="212">
        <f t="shared" si="1"/>
        <v>-2.5051909874913747</v>
      </c>
      <c r="N26" s="59"/>
      <c r="O26" s="59"/>
      <c r="P26" s="70">
        <f t="shared" si="9"/>
        <v>25</v>
      </c>
      <c r="Q26" s="216" t="s">
        <v>153</v>
      </c>
      <c r="R26" s="72">
        <f>(roxiedataIL_V5!$N$6+IL!$S$14)-roxiedataIL_V5!N18</f>
        <v>345.71469999999999</v>
      </c>
      <c r="S26" s="73">
        <v>344.01</v>
      </c>
      <c r="T26" s="73">
        <v>347.7</v>
      </c>
      <c r="U26" s="203">
        <f t="shared" si="2"/>
        <v>76.667216429436195</v>
      </c>
      <c r="V26" s="208">
        <v>76.880700000000004</v>
      </c>
      <c r="W26" s="107" t="s">
        <v>62</v>
      </c>
      <c r="X26" s="59"/>
      <c r="Y26" s="69">
        <f t="shared" si="3"/>
        <v>2.026800000000037</v>
      </c>
      <c r="Z26" s="171">
        <f t="shared" si="10"/>
        <v>2.0600000000000023</v>
      </c>
      <c r="AA26" s="123">
        <f t="shared" si="11"/>
        <v>-3.3199999999965257E-2</v>
      </c>
      <c r="AB26" s="212">
        <f t="shared" si="4"/>
        <v>-0.21348357056380962</v>
      </c>
    </row>
    <row r="27" spans="1:28" ht="15.75" thickBot="1">
      <c r="A27" s="70">
        <f t="shared" si="5"/>
        <v>25</v>
      </c>
      <c r="B27" s="70" t="s">
        <v>153</v>
      </c>
      <c r="C27" s="71">
        <f>(roxiedataIL_V5!$F$6+IL!$D$14)-roxiedataIL_V5!F19</f>
        <v>233.22480000000007</v>
      </c>
      <c r="D27" s="169">
        <v>232.5</v>
      </c>
      <c r="E27" s="170">
        <v>237.02</v>
      </c>
      <c r="F27" s="204">
        <f>ATAN($F$12/(E27-D27))*180/PI()</f>
        <v>73.811888531919365</v>
      </c>
      <c r="G27" s="206">
        <v>77.047200000000004</v>
      </c>
      <c r="H27" s="184" t="s">
        <v>64</v>
      </c>
      <c r="I27" s="62"/>
      <c r="J27" s="69">
        <f t="shared" si="6"/>
        <v>2</v>
      </c>
      <c r="K27" s="171">
        <f t="shared" si="7"/>
        <v>2.25</v>
      </c>
      <c r="L27" s="123">
        <f t="shared" si="8"/>
        <v>-0.25</v>
      </c>
      <c r="M27" s="212">
        <f t="shared" ref="M27:M39" si="12">F27-G27</f>
        <v>-3.2353114680806385</v>
      </c>
      <c r="N27" s="59"/>
      <c r="O27" s="59"/>
      <c r="P27" s="70">
        <f t="shared" si="9"/>
        <v>25</v>
      </c>
      <c r="Q27" s="70" t="s">
        <v>153</v>
      </c>
      <c r="R27" s="72">
        <f>(roxiedataIL_V5!$N$6+IL!$S$14)-roxiedataIL_V5!N19</f>
        <v>343.95960000000002</v>
      </c>
      <c r="S27" s="73">
        <v>341.72</v>
      </c>
      <c r="T27" s="73">
        <v>345.74</v>
      </c>
      <c r="U27" s="203">
        <f t="shared" ref="U27:U38" si="13">ATAN($U$12/(T27-S27))*180/PI()</f>
        <v>75.523028459312584</v>
      </c>
      <c r="V27" s="208">
        <v>76.963999999999999</v>
      </c>
      <c r="W27" s="107" t="s">
        <v>63</v>
      </c>
      <c r="X27" s="59"/>
      <c r="Y27" s="69">
        <f t="shared" si="3"/>
        <v>1.7550999999999704</v>
      </c>
      <c r="Z27" s="171">
        <f>IF(OR(ISBLANK(S27),0),"",S26-S27)</f>
        <v>2.2899999999999636</v>
      </c>
      <c r="AA27" s="123">
        <f t="shared" si="11"/>
        <v>-0.53489999999999327</v>
      </c>
      <c r="AB27" s="212">
        <f t="shared" ref="AB27:AB39" si="14">U27-V27</f>
        <v>-1.4409715406874142</v>
      </c>
    </row>
    <row r="28" spans="1:28" ht="15.75" thickBot="1">
      <c r="A28" s="70">
        <f t="shared" si="5"/>
        <v>25</v>
      </c>
      <c r="B28" s="70" t="s">
        <v>153</v>
      </c>
      <c r="C28" s="71">
        <f>(roxiedataIL_V5!$F$6+IL!$D$14)-roxiedataIL_V5!F20</f>
        <v>185.81799999999998</v>
      </c>
      <c r="D28" s="238">
        <v>185.93</v>
      </c>
      <c r="E28" s="137">
        <v>191.2</v>
      </c>
      <c r="F28" s="235">
        <f t="shared" ref="F28:F38" si="15">ATAN($F$12/(E28-D28))*180/PI()</f>
        <v>71.300509250008147</v>
      </c>
      <c r="G28" s="235">
        <v>71</v>
      </c>
      <c r="H28" s="108" t="s">
        <v>136</v>
      </c>
      <c r="I28" s="62"/>
      <c r="J28" s="110">
        <f>C27-C28</f>
        <v>47.406800000000089</v>
      </c>
      <c r="K28" s="111">
        <f t="shared" si="7"/>
        <v>46.569999999999993</v>
      </c>
      <c r="L28" s="124">
        <f>IF(OR(ISBLANK(D28),0),"",J28-K28)</f>
        <v>0.83680000000009613</v>
      </c>
      <c r="M28" s="212">
        <f t="shared" si="12"/>
        <v>0.30050925000814743</v>
      </c>
      <c r="N28" s="59"/>
      <c r="O28" s="59"/>
      <c r="P28" s="70">
        <f t="shared" si="9"/>
        <v>25</v>
      </c>
      <c r="Q28" s="219" t="s">
        <v>153</v>
      </c>
      <c r="R28" s="220">
        <f>(roxiedataIL_V5!$N$6+IL!$S$14)-roxiedataIL_V5!N20</f>
        <v>305.28190000000001</v>
      </c>
      <c r="S28" s="238">
        <v>303.52</v>
      </c>
      <c r="T28" s="137">
        <v>308.32</v>
      </c>
      <c r="U28" s="137">
        <f t="shared" si="13"/>
        <v>72.866245838629681</v>
      </c>
      <c r="V28" s="137">
        <v>71</v>
      </c>
      <c r="W28" s="138" t="s">
        <v>131</v>
      </c>
      <c r="X28" s="59"/>
      <c r="Y28" s="110">
        <f t="shared" si="3"/>
        <v>38.677700000000016</v>
      </c>
      <c r="Z28" s="111">
        <f>IF(OR(ISBLANK(S28),0),"",S27-S28)</f>
        <v>38.200000000000045</v>
      </c>
      <c r="AA28" s="124">
        <f t="shared" si="11"/>
        <v>0.47769999999997026</v>
      </c>
      <c r="AB28" s="210">
        <f t="shared" si="14"/>
        <v>1.8662458386296805</v>
      </c>
    </row>
    <row r="29" spans="1:28">
      <c r="A29" s="70">
        <f t="shared" si="5"/>
        <v>25</v>
      </c>
      <c r="B29" s="70" t="s">
        <v>153</v>
      </c>
      <c r="C29" s="71">
        <f>(roxiedataIL_V5!$F$6+IL!$D$14)-roxiedataIL_V5!F21</f>
        <v>184.11</v>
      </c>
      <c r="D29" s="113">
        <v>183.57</v>
      </c>
      <c r="E29" s="149">
        <v>188.95</v>
      </c>
      <c r="F29" s="203">
        <f t="shared" si="15"/>
        <v>70.93811144013219</v>
      </c>
      <c r="G29" s="206">
        <v>71.547799999999995</v>
      </c>
      <c r="H29" s="236" t="s">
        <v>65</v>
      </c>
      <c r="I29" s="62"/>
      <c r="J29" s="69">
        <f>C28-C29</f>
        <v>1.70799999999997</v>
      </c>
      <c r="K29" s="171">
        <f>IF(OR(ISBLANK(D29),0),"",D28-D29)</f>
        <v>2.3600000000000136</v>
      </c>
      <c r="L29" s="123">
        <f t="shared" si="8"/>
        <v>-0.65200000000004366</v>
      </c>
      <c r="M29" s="212">
        <f t="shared" si="12"/>
        <v>-0.60968855986780568</v>
      </c>
      <c r="N29" s="59"/>
      <c r="O29" s="59"/>
      <c r="P29" s="70">
        <f t="shared" si="9"/>
        <v>25</v>
      </c>
      <c r="Q29" s="70" t="s">
        <v>153</v>
      </c>
      <c r="R29" s="72">
        <f>(roxiedataIL_V5!$N$6+IL!$S$14)-roxiedataIL_V5!N21</f>
        <v>302.8691</v>
      </c>
      <c r="S29" s="73">
        <v>301.55</v>
      </c>
      <c r="T29" s="73">
        <v>306.27999999999997</v>
      </c>
      <c r="U29" s="203">
        <f t="shared" si="13"/>
        <v>73.10177775663</v>
      </c>
      <c r="V29" s="208">
        <v>71.547799999999995</v>
      </c>
      <c r="W29" s="107" t="s">
        <v>64</v>
      </c>
      <c r="X29" s="59"/>
      <c r="Y29" s="69">
        <f t="shared" si="3"/>
        <v>2.4128000000000043</v>
      </c>
      <c r="Z29" s="171">
        <f t="shared" si="10"/>
        <v>1.9699999999999704</v>
      </c>
      <c r="AA29" s="123">
        <f>IF(OR(ISBLANK(S29),0),"",Y29-Z29)</f>
        <v>0.44280000000003383</v>
      </c>
      <c r="AB29" s="212">
        <f t="shared" si="14"/>
        <v>1.5539777566300046</v>
      </c>
    </row>
    <row r="30" spans="1:28">
      <c r="A30" s="70">
        <f t="shared" si="5"/>
        <v>25</v>
      </c>
      <c r="B30" s="70" t="s">
        <v>153</v>
      </c>
      <c r="C30" s="71">
        <f>(roxiedataIL_V5!$F$6+IL!$D$14)-roxiedataIL_V5!F22</f>
        <v>181.84220000000005</v>
      </c>
      <c r="D30" s="70">
        <v>181.43</v>
      </c>
      <c r="E30" s="73">
        <v>186.46</v>
      </c>
      <c r="F30" s="203">
        <f t="shared" si="15"/>
        <v>72.096577756429966</v>
      </c>
      <c r="G30" s="206">
        <v>71.073599999999999</v>
      </c>
      <c r="H30" s="107" t="s">
        <v>66</v>
      </c>
      <c r="I30" s="62"/>
      <c r="J30" s="69">
        <f t="shared" si="6"/>
        <v>2.2677999999999656</v>
      </c>
      <c r="K30" s="171">
        <f t="shared" si="7"/>
        <v>2.1399999999999864</v>
      </c>
      <c r="L30" s="123">
        <f t="shared" si="8"/>
        <v>0.12779999999997926</v>
      </c>
      <c r="M30" s="212">
        <f t="shared" si="12"/>
        <v>1.0229777564299667</v>
      </c>
      <c r="N30" s="59"/>
      <c r="O30" s="59"/>
      <c r="P30" s="70">
        <f t="shared" si="9"/>
        <v>25</v>
      </c>
      <c r="Q30" s="70" t="s">
        <v>153</v>
      </c>
      <c r="R30" s="72">
        <f>(roxiedataIL_V5!$N$6+IL!$S$14)-roxiedataIL_V5!N22</f>
        <v>301.05610000000001</v>
      </c>
      <c r="S30" s="73">
        <v>299.72000000000003</v>
      </c>
      <c r="T30" s="73">
        <v>304.35000000000002</v>
      </c>
      <c r="U30" s="203">
        <f t="shared" si="13"/>
        <v>73.439273507816182</v>
      </c>
      <c r="V30" s="208">
        <v>71.073689999999999</v>
      </c>
      <c r="W30" s="107" t="s">
        <v>65</v>
      </c>
      <c r="X30" s="59"/>
      <c r="Y30" s="69">
        <f t="shared" si="3"/>
        <v>1.8129999999999882</v>
      </c>
      <c r="Z30" s="171">
        <f t="shared" si="10"/>
        <v>1.8299999999999841</v>
      </c>
      <c r="AA30" s="123">
        <f t="shared" si="11"/>
        <v>-1.6999999999995907E-2</v>
      </c>
      <c r="AB30" s="212">
        <f t="shared" si="14"/>
        <v>2.3655835078161829</v>
      </c>
    </row>
    <row r="31" spans="1:28">
      <c r="A31" s="70">
        <f t="shared" si="5"/>
        <v>25</v>
      </c>
      <c r="B31" s="70" t="s">
        <v>153</v>
      </c>
      <c r="C31" s="71">
        <f>(roxiedataIL_V5!$F$6+IL!$D$14)-roxiedataIL_V5!F23</f>
        <v>179.56830000000002</v>
      </c>
      <c r="D31" s="70">
        <v>179.1</v>
      </c>
      <c r="E31" s="73">
        <v>184.46</v>
      </c>
      <c r="F31" s="203">
        <f t="shared" si="15"/>
        <v>71.003885185201312</v>
      </c>
      <c r="G31" s="206">
        <v>70.599400000000003</v>
      </c>
      <c r="H31" s="107" t="s">
        <v>67</v>
      </c>
      <c r="I31" s="62"/>
      <c r="J31" s="69">
        <f t="shared" si="6"/>
        <v>2.273900000000026</v>
      </c>
      <c r="K31" s="171">
        <f t="shared" si="7"/>
        <v>2.3300000000000125</v>
      </c>
      <c r="L31" s="123">
        <f t="shared" si="8"/>
        <v>-5.6099999999986494E-2</v>
      </c>
      <c r="M31" s="212">
        <f t="shared" si="12"/>
        <v>0.4044851852013096</v>
      </c>
      <c r="N31" s="59"/>
      <c r="O31" s="59"/>
      <c r="P31" s="70">
        <f t="shared" si="9"/>
        <v>25</v>
      </c>
      <c r="Q31" s="70" t="s">
        <v>153</v>
      </c>
      <c r="R31" s="72">
        <f>(roxiedataIL_V5!$N$6+IL!$S$14)-roxiedataIL_V5!N23</f>
        <v>298.94310000000002</v>
      </c>
      <c r="S31" s="73">
        <v>297.39</v>
      </c>
      <c r="T31" s="73">
        <v>302.36</v>
      </c>
      <c r="U31" s="203">
        <f>ATAN($U$12/(T31-S31))*180/PI()</f>
        <v>72.29672994730187</v>
      </c>
      <c r="V31" s="208">
        <v>70.599400000000003</v>
      </c>
      <c r="W31" s="107" t="s">
        <v>66</v>
      </c>
      <c r="X31" s="59"/>
      <c r="Y31" s="69">
        <f t="shared" si="3"/>
        <v>2.1129999999999995</v>
      </c>
      <c r="Z31" s="171">
        <f t="shared" si="10"/>
        <v>2.3300000000000409</v>
      </c>
      <c r="AA31" s="123">
        <f t="shared" si="11"/>
        <v>-0.21700000000004138</v>
      </c>
      <c r="AB31" s="212">
        <f t="shared" si="14"/>
        <v>1.697329947301867</v>
      </c>
    </row>
    <row r="32" spans="1:28">
      <c r="A32" s="70">
        <f t="shared" si="5"/>
        <v>25</v>
      </c>
      <c r="B32" s="70" t="s">
        <v>153</v>
      </c>
      <c r="C32" s="71">
        <f>(roxiedataIL_V5!$F$6+IL!$D$14)-roxiedataIL_V5!F24</f>
        <v>177.2878</v>
      </c>
      <c r="D32" s="70">
        <v>176.98</v>
      </c>
      <c r="E32" s="73">
        <v>182.52</v>
      </c>
      <c r="F32" s="203">
        <f t="shared" si="15"/>
        <v>70.413807691953437</v>
      </c>
      <c r="G32" s="206">
        <v>70.125200000000007</v>
      </c>
      <c r="H32" s="107" t="s">
        <v>68</v>
      </c>
      <c r="I32" s="62"/>
      <c r="J32" s="69">
        <f t="shared" si="6"/>
        <v>2.2805000000000177</v>
      </c>
      <c r="K32" s="171">
        <f t="shared" si="7"/>
        <v>2.1200000000000045</v>
      </c>
      <c r="L32" s="123">
        <f t="shared" si="8"/>
        <v>0.16050000000001319</v>
      </c>
      <c r="M32" s="212">
        <f t="shared" si="12"/>
        <v>0.28860769195343039</v>
      </c>
      <c r="N32" s="59"/>
      <c r="O32" s="59"/>
      <c r="P32" s="70">
        <f t="shared" si="9"/>
        <v>25</v>
      </c>
      <c r="Q32" s="217" t="s">
        <v>153</v>
      </c>
      <c r="R32" s="72">
        <f>(roxiedataIL_V5!$N$6+IL!$S$14)-roxiedataIL_V5!N24</f>
        <v>296.82990000000001</v>
      </c>
      <c r="S32" s="73">
        <v>295.08</v>
      </c>
      <c r="T32" s="73">
        <v>300.52999999999997</v>
      </c>
      <c r="U32" s="203">
        <f t="shared" si="13"/>
        <v>70.708314651087449</v>
      </c>
      <c r="V32" s="208">
        <v>70.125200000000007</v>
      </c>
      <c r="W32" s="107" t="s">
        <v>67</v>
      </c>
      <c r="X32" s="59"/>
      <c r="Y32" s="69">
        <f t="shared" si="3"/>
        <v>2.1132000000000062</v>
      </c>
      <c r="Z32" s="171">
        <f t="shared" si="10"/>
        <v>2.3100000000000023</v>
      </c>
      <c r="AA32" s="123">
        <f t="shared" si="11"/>
        <v>-0.19679999999999609</v>
      </c>
      <c r="AB32" s="212">
        <f t="shared" si="14"/>
        <v>0.58311465108744187</v>
      </c>
    </row>
    <row r="33" spans="1:28">
      <c r="A33" s="70">
        <f t="shared" si="5"/>
        <v>25</v>
      </c>
      <c r="B33" s="70" t="s">
        <v>153</v>
      </c>
      <c r="C33" s="71">
        <f>(roxiedataIL_V5!$F$6+IL!$D$14)-roxiedataIL_V5!F25</f>
        <v>175.00060000000002</v>
      </c>
      <c r="D33" s="70">
        <v>174.43</v>
      </c>
      <c r="E33" s="73">
        <v>180.67</v>
      </c>
      <c r="F33" s="203">
        <f t="shared" si="15"/>
        <v>68.160532877589318</v>
      </c>
      <c r="G33" s="206">
        <v>69.650899999999993</v>
      </c>
      <c r="H33" s="107" t="s">
        <v>69</v>
      </c>
      <c r="I33" s="62"/>
      <c r="J33" s="69">
        <f t="shared" si="6"/>
        <v>2.2871999999999844</v>
      </c>
      <c r="K33" s="171">
        <f t="shared" si="7"/>
        <v>2.5499999999999829</v>
      </c>
      <c r="L33" s="123">
        <f t="shared" si="8"/>
        <v>-0.26279999999999859</v>
      </c>
      <c r="M33" s="212">
        <f t="shared" si="12"/>
        <v>-1.4903671224106745</v>
      </c>
      <c r="N33" s="59"/>
      <c r="O33" s="59"/>
      <c r="P33" s="70">
        <f t="shared" si="9"/>
        <v>25</v>
      </c>
      <c r="Q33" s="70" t="s">
        <v>153</v>
      </c>
      <c r="R33" s="72">
        <f>(roxiedataIL_V5!$N$6+IL!$S$14)-roxiedataIL_V5!N25</f>
        <v>294.71660000000003</v>
      </c>
      <c r="S33" s="73">
        <v>293.25</v>
      </c>
      <c r="T33" s="73">
        <v>298.35000000000002</v>
      </c>
      <c r="U33" s="203">
        <f t="shared" si="13"/>
        <v>71.863636786545172</v>
      </c>
      <c r="V33" s="208">
        <v>69.650899999999993</v>
      </c>
      <c r="W33" s="107" t="s">
        <v>68</v>
      </c>
      <c r="X33" s="59"/>
      <c r="Y33" s="69">
        <f t="shared" si="3"/>
        <v>2.1132999999999811</v>
      </c>
      <c r="Z33" s="171">
        <f t="shared" si="10"/>
        <v>1.8299999999999841</v>
      </c>
      <c r="AA33" s="123">
        <f t="shared" si="11"/>
        <v>0.283299999999997</v>
      </c>
      <c r="AB33" s="212">
        <f t="shared" si="14"/>
        <v>2.2127367865451788</v>
      </c>
    </row>
    <row r="34" spans="1:28">
      <c r="A34" s="70">
        <f t="shared" si="5"/>
        <v>25</v>
      </c>
      <c r="B34" s="70" t="s">
        <v>153</v>
      </c>
      <c r="C34" s="71">
        <f>(roxiedataIL_V5!$F$6+IL!$D$14)-roxiedataIL_V5!F26</f>
        <v>172.70650000000001</v>
      </c>
      <c r="D34" s="70">
        <v>172.24</v>
      </c>
      <c r="E34" s="73">
        <v>178.23</v>
      </c>
      <c r="F34" s="203">
        <f t="shared" si="15"/>
        <v>68.957557335796054</v>
      </c>
      <c r="G34" s="206">
        <v>69.176699999999997</v>
      </c>
      <c r="H34" s="107" t="s">
        <v>70</v>
      </c>
      <c r="I34" s="62"/>
      <c r="J34" s="69">
        <f t="shared" si="6"/>
        <v>2.2941000000000145</v>
      </c>
      <c r="K34" s="171">
        <f t="shared" si="7"/>
        <v>2.1899999999999977</v>
      </c>
      <c r="L34" s="123">
        <f t="shared" si="8"/>
        <v>0.10410000000001673</v>
      </c>
      <c r="M34" s="212">
        <f t="shared" si="12"/>
        <v>-0.21914266420394313</v>
      </c>
      <c r="N34" s="59"/>
      <c r="O34" s="59"/>
      <c r="P34" s="70">
        <f t="shared" si="9"/>
        <v>25</v>
      </c>
      <c r="Q34" s="70" t="s">
        <v>153</v>
      </c>
      <c r="R34" s="72">
        <f>(roxiedataIL_V5!$N$6+IL!$S$14)-roxiedataIL_V5!N26</f>
        <v>292.60310000000004</v>
      </c>
      <c r="S34" s="73">
        <v>290.89999999999998</v>
      </c>
      <c r="T34" s="73">
        <v>296.47000000000003</v>
      </c>
      <c r="U34" s="203">
        <f t="shared" si="13"/>
        <v>70.315876748835933</v>
      </c>
      <c r="V34" s="208">
        <v>69.176699999999997</v>
      </c>
      <c r="W34" s="107" t="s">
        <v>69</v>
      </c>
      <c r="X34" s="59"/>
      <c r="Y34" s="69">
        <f t="shared" si="3"/>
        <v>2.1134999999999877</v>
      </c>
      <c r="Z34" s="171">
        <f t="shared" si="10"/>
        <v>2.3500000000000227</v>
      </c>
      <c r="AA34" s="123">
        <f t="shared" si="11"/>
        <v>-0.23650000000003502</v>
      </c>
      <c r="AB34" s="212">
        <f t="shared" si="14"/>
        <v>1.1391767488359363</v>
      </c>
    </row>
    <row r="35" spans="1:28">
      <c r="A35" s="70">
        <f t="shared" si="5"/>
        <v>25</v>
      </c>
      <c r="B35" s="70" t="s">
        <v>153</v>
      </c>
      <c r="C35" s="71">
        <f>(roxiedataIL_V5!$F$6+IL!$D$14)-roxiedataIL_V5!F27</f>
        <v>170.40520000000004</v>
      </c>
      <c r="D35" s="70">
        <v>169.88</v>
      </c>
      <c r="E35" s="73">
        <v>176.12</v>
      </c>
      <c r="F35" s="203">
        <f t="shared" si="15"/>
        <v>68.160532877589219</v>
      </c>
      <c r="G35" s="206">
        <v>68.702500000000001</v>
      </c>
      <c r="H35" s="107" t="s">
        <v>71</v>
      </c>
      <c r="I35" s="62"/>
      <c r="J35" s="69">
        <f t="shared" si="6"/>
        <v>2.3012999999999693</v>
      </c>
      <c r="K35" s="171">
        <f t="shared" si="7"/>
        <v>2.3600000000000136</v>
      </c>
      <c r="L35" s="123">
        <f t="shared" si="8"/>
        <v>-5.8700000000044383E-2</v>
      </c>
      <c r="M35" s="212">
        <f t="shared" si="12"/>
        <v>-0.5419671224107816</v>
      </c>
      <c r="N35" s="59"/>
      <c r="O35" s="59"/>
      <c r="P35" s="70">
        <f t="shared" si="9"/>
        <v>25</v>
      </c>
      <c r="Q35" s="70" t="s">
        <v>153</v>
      </c>
      <c r="R35" s="72">
        <f>(roxiedataIL_V5!$N$6+IL!$S$14)-roxiedataIL_V5!N27</f>
        <v>290.4896</v>
      </c>
      <c r="S35" s="73">
        <v>288.7</v>
      </c>
      <c r="T35" s="73">
        <v>294.33999999999997</v>
      </c>
      <c r="U35" s="203">
        <f t="shared" si="13"/>
        <v>70.087836985584829</v>
      </c>
      <c r="V35" s="208">
        <v>68.702500000000001</v>
      </c>
      <c r="W35" s="107" t="s">
        <v>70</v>
      </c>
      <c r="X35" s="59"/>
      <c r="Y35" s="69">
        <f t="shared" si="3"/>
        <v>2.1135000000000446</v>
      </c>
      <c r="Z35" s="171">
        <f t="shared" si="10"/>
        <v>2.1999999999999886</v>
      </c>
      <c r="AA35" s="123">
        <f t="shared" si="11"/>
        <v>-8.6499999999944066E-2</v>
      </c>
      <c r="AB35" s="212">
        <f t="shared" si="14"/>
        <v>1.3853369855848285</v>
      </c>
    </row>
    <row r="36" spans="1:28">
      <c r="A36" s="70">
        <f t="shared" si="5"/>
        <v>25</v>
      </c>
      <c r="B36" s="70" t="s">
        <v>153</v>
      </c>
      <c r="C36" s="71">
        <f>(roxiedataIL_V5!$F$6+IL!$D$14)-roxiedataIL_V5!F28</f>
        <v>168.09670000000006</v>
      </c>
      <c r="D36" s="70">
        <v>167.92</v>
      </c>
      <c r="E36" s="73">
        <v>174.28</v>
      </c>
      <c r="F36" s="203">
        <f t="shared" si="15"/>
        <v>67.781073177524405</v>
      </c>
      <c r="G36" s="206">
        <v>68.228300000000004</v>
      </c>
      <c r="H36" s="107" t="s">
        <v>72</v>
      </c>
      <c r="I36" s="62"/>
      <c r="J36" s="69">
        <f t="shared" si="6"/>
        <v>2.3084999999999809</v>
      </c>
      <c r="K36" s="171">
        <f t="shared" si="7"/>
        <v>1.960000000000008</v>
      </c>
      <c r="L36" s="123">
        <f t="shared" si="8"/>
        <v>0.34849999999997294</v>
      </c>
      <c r="M36" s="212">
        <f t="shared" si="12"/>
        <v>-0.44722682247559931</v>
      </c>
      <c r="N36" s="59"/>
      <c r="O36" s="59"/>
      <c r="P36" s="70">
        <f t="shared" si="9"/>
        <v>25</v>
      </c>
      <c r="Q36" s="70" t="s">
        <v>153</v>
      </c>
      <c r="R36" s="72">
        <f>(roxiedataIL_V5!$N$6+IL!$S$14)-roxiedataIL_V5!N28</f>
        <v>288.3759</v>
      </c>
      <c r="S36" s="73">
        <v>286.58</v>
      </c>
      <c r="T36" s="73">
        <v>292.3</v>
      </c>
      <c r="U36" s="203">
        <f t="shared" si="13"/>
        <v>69.828023191886643</v>
      </c>
      <c r="V36" s="208">
        <v>68.228300000000004</v>
      </c>
      <c r="W36" s="107" t="s">
        <v>71</v>
      </c>
      <c r="X36" s="59"/>
      <c r="Y36" s="69">
        <f t="shared" si="3"/>
        <v>2.1136999999999944</v>
      </c>
      <c r="Z36" s="171">
        <f t="shared" si="10"/>
        <v>2.1200000000000045</v>
      </c>
      <c r="AA36" s="123">
        <f t="shared" si="11"/>
        <v>-6.3000000000101863E-3</v>
      </c>
      <c r="AB36" s="212">
        <f t="shared" si="14"/>
        <v>1.599723191886639</v>
      </c>
    </row>
    <row r="37" spans="1:28">
      <c r="A37" s="70">
        <f t="shared" si="5"/>
        <v>25</v>
      </c>
      <c r="B37" s="70" t="s">
        <v>153</v>
      </c>
      <c r="C37" s="71">
        <f>(roxiedataIL_V5!$F$6+IL!$D$14)-roxiedataIL_V5!F29</f>
        <v>165.78070000000002</v>
      </c>
      <c r="D37" s="70">
        <v>165.9</v>
      </c>
      <c r="E37" s="73">
        <v>172.35</v>
      </c>
      <c r="F37" s="203">
        <f t="shared" si="15"/>
        <v>67.497817577514482</v>
      </c>
      <c r="G37" s="206">
        <v>67.754099999999994</v>
      </c>
      <c r="H37" s="107" t="s">
        <v>73</v>
      </c>
      <c r="I37" s="62"/>
      <c r="J37" s="69">
        <f t="shared" si="6"/>
        <v>2.3160000000000309</v>
      </c>
      <c r="K37" s="171">
        <f t="shared" si="7"/>
        <v>2.0199999999999818</v>
      </c>
      <c r="L37" s="123">
        <f t="shared" si="8"/>
        <v>0.29600000000004911</v>
      </c>
      <c r="M37" s="212">
        <f t="shared" si="12"/>
        <v>-0.25628242248551203</v>
      </c>
      <c r="N37" s="59"/>
      <c r="O37" s="59"/>
      <c r="P37" s="70">
        <f t="shared" si="9"/>
        <v>25</v>
      </c>
      <c r="Q37" s="70" t="s">
        <v>153</v>
      </c>
      <c r="R37" s="72">
        <f>(roxiedataIL_V5!$N$6+IL!$S$14)-roxiedataIL_V5!N29</f>
        <v>286.26210000000003</v>
      </c>
      <c r="S37" s="73">
        <v>283.75</v>
      </c>
      <c r="T37" s="73">
        <v>290.49</v>
      </c>
      <c r="U37" s="203">
        <f t="shared" si="13"/>
        <v>66.592997617276623</v>
      </c>
      <c r="V37" s="208">
        <v>67.754099999999994</v>
      </c>
      <c r="W37" s="107" t="s">
        <v>72</v>
      </c>
      <c r="X37" s="59"/>
      <c r="Y37" s="69">
        <f t="shared" si="3"/>
        <v>2.1137999999999693</v>
      </c>
      <c r="Z37" s="171">
        <f t="shared" si="10"/>
        <v>2.8299999999999841</v>
      </c>
      <c r="AA37" s="123">
        <f t="shared" si="11"/>
        <v>-0.71620000000001482</v>
      </c>
      <c r="AB37" s="212">
        <f t="shared" si="14"/>
        <v>-1.1611023827233709</v>
      </c>
    </row>
    <row r="38" spans="1:28" ht="15.75" thickBot="1">
      <c r="A38" s="70">
        <f t="shared" si="5"/>
        <v>25</v>
      </c>
      <c r="B38" s="70" t="s">
        <v>153</v>
      </c>
      <c r="C38" s="71">
        <f>(roxiedataIL_V5!$F$6+IL!$D$14)-roxiedataIL_V5!F30</f>
        <v>163.45690000000002</v>
      </c>
      <c r="D38" s="169">
        <v>163.88</v>
      </c>
      <c r="E38" s="170">
        <v>170.22</v>
      </c>
      <c r="F38" s="204">
        <f t="shared" si="15"/>
        <v>67.844175101138362</v>
      </c>
      <c r="G38" s="206">
        <v>67.279899999999998</v>
      </c>
      <c r="H38" s="184" t="s">
        <v>74</v>
      </c>
      <c r="I38" s="62"/>
      <c r="J38" s="69">
        <f>C37-C38</f>
        <v>2.3238000000000056</v>
      </c>
      <c r="K38" s="171">
        <f t="shared" si="7"/>
        <v>2.0200000000000102</v>
      </c>
      <c r="L38" s="123">
        <f t="shared" si="8"/>
        <v>0.30379999999999541</v>
      </c>
      <c r="M38" s="212">
        <f t="shared" si="12"/>
        <v>0.56427510113836377</v>
      </c>
      <c r="N38" s="59"/>
      <c r="O38" s="59"/>
      <c r="P38" s="70">
        <f t="shared" si="9"/>
        <v>25</v>
      </c>
      <c r="Q38" s="70" t="s">
        <v>153</v>
      </c>
      <c r="R38" s="74">
        <f>(roxiedataIL_V5!$N$6+IL!$S$14)-roxiedataIL_V5!N30</f>
        <v>284.55490000000003</v>
      </c>
      <c r="S38" s="170">
        <v>282.5</v>
      </c>
      <c r="T38" s="170">
        <v>288.66000000000003</v>
      </c>
      <c r="U38" s="204">
        <f t="shared" si="13"/>
        <v>68.414632131828967</v>
      </c>
      <c r="V38" s="206">
        <v>67.279899999999998</v>
      </c>
      <c r="W38" s="184" t="s">
        <v>73</v>
      </c>
      <c r="X38" s="59"/>
      <c r="Y38" s="69">
        <f t="shared" si="3"/>
        <v>1.7072000000000003</v>
      </c>
      <c r="Z38" s="171">
        <f t="shared" si="10"/>
        <v>1.25</v>
      </c>
      <c r="AA38" s="123">
        <f t="shared" si="11"/>
        <v>0.45720000000000027</v>
      </c>
      <c r="AB38" s="212">
        <f t="shared" si="14"/>
        <v>1.1347321318289687</v>
      </c>
    </row>
    <row r="39" spans="1:28" ht="15.75" thickBot="1">
      <c r="A39" s="70">
        <f t="shared" si="5"/>
        <v>25</v>
      </c>
      <c r="B39" s="77" t="s">
        <v>153</v>
      </c>
      <c r="C39" s="67"/>
      <c r="D39" s="238">
        <v>130.81</v>
      </c>
      <c r="E39" s="137"/>
      <c r="F39" s="209"/>
      <c r="G39" s="205"/>
      <c r="H39" s="108" t="s">
        <v>137</v>
      </c>
      <c r="I39" s="62"/>
      <c r="J39" s="174"/>
      <c r="K39" s="175"/>
      <c r="L39" s="177"/>
      <c r="M39" s="212">
        <f t="shared" si="12"/>
        <v>0</v>
      </c>
      <c r="N39" s="59"/>
      <c r="O39" s="59"/>
      <c r="P39" s="77">
        <f t="shared" si="9"/>
        <v>25</v>
      </c>
      <c r="Q39" s="77" t="s">
        <v>153</v>
      </c>
      <c r="R39" s="67"/>
      <c r="S39" s="168">
        <v>259.17</v>
      </c>
      <c r="T39" s="168"/>
      <c r="U39" s="209"/>
      <c r="V39" s="205"/>
      <c r="W39" s="108" t="s">
        <v>139</v>
      </c>
      <c r="X39" s="59"/>
      <c r="Y39" s="174"/>
      <c r="Z39" s="175"/>
      <c r="AA39" s="177"/>
      <c r="AB39" s="211">
        <f t="shared" si="14"/>
        <v>0</v>
      </c>
    </row>
    <row r="40" spans="1:28" ht="15.75" thickBot="1">
      <c r="A40" s="57"/>
      <c r="B40" s="57"/>
      <c r="C40" s="109" t="s">
        <v>75</v>
      </c>
      <c r="D40" s="237"/>
      <c r="E40" s="150"/>
      <c r="F40" s="150"/>
      <c r="G40" s="150"/>
      <c r="H40" s="102"/>
      <c r="I40" s="62"/>
      <c r="J40" s="103"/>
      <c r="K40" s="104" t="s">
        <v>76</v>
      </c>
      <c r="L40" s="182">
        <f>SUM(L15:L39)</f>
        <v>0.42309999999997672</v>
      </c>
      <c r="M40" s="207">
        <f>SUM(M15:M39)</f>
        <v>-6.8043424168312612</v>
      </c>
      <c r="N40" s="59"/>
      <c r="O40" s="59"/>
      <c r="P40" s="59"/>
      <c r="Q40" s="59"/>
      <c r="R40" s="75" t="s">
        <v>75</v>
      </c>
      <c r="S40" s="185"/>
      <c r="T40" s="150"/>
      <c r="U40" s="150"/>
      <c r="V40" s="150"/>
      <c r="W40" s="59"/>
      <c r="X40" s="59"/>
      <c r="Y40" s="78"/>
      <c r="Z40" s="104" t="s">
        <v>76</v>
      </c>
      <c r="AA40" s="79">
        <f>SUM(AA15:AA38)</f>
        <v>-2.0549000000000319</v>
      </c>
      <c r="AB40" s="213">
        <f>SUM(AB15:AB39)</f>
        <v>22.255794814183872</v>
      </c>
    </row>
    <row r="41" spans="1:28">
      <c r="A41" s="57"/>
      <c r="B41" s="57"/>
      <c r="C41" s="57"/>
      <c r="D41" s="57"/>
      <c r="E41" s="57"/>
      <c r="F41" s="57"/>
      <c r="G41" s="57"/>
      <c r="H41" s="102"/>
      <c r="I41" s="62"/>
      <c r="J41" s="57"/>
      <c r="K41" s="57"/>
      <c r="L41" s="57"/>
      <c r="M41" s="59"/>
      <c r="N41" s="59"/>
      <c r="O41" s="59"/>
      <c r="P41" s="59"/>
      <c r="Q41" s="59"/>
      <c r="R41" s="59"/>
      <c r="S41" s="59"/>
      <c r="T41" s="59"/>
      <c r="U41" s="59"/>
      <c r="V41" s="59"/>
      <c r="W41" s="59"/>
      <c r="X41" s="2"/>
      <c r="Y41" s="2"/>
      <c r="Z41" s="2"/>
      <c r="AA41" s="2"/>
      <c r="AB41" s="2"/>
    </row>
    <row r="42" spans="1:28">
      <c r="A42" s="57"/>
      <c r="B42" s="57"/>
      <c r="C42" s="57"/>
      <c r="D42" s="57"/>
      <c r="E42" s="57"/>
      <c r="F42" s="57"/>
      <c r="G42" s="57"/>
      <c r="H42" s="102"/>
      <c r="I42" s="62"/>
      <c r="J42" s="57"/>
      <c r="K42" s="57"/>
      <c r="L42" s="57"/>
      <c r="M42" s="59"/>
      <c r="N42" s="59"/>
      <c r="O42" s="59"/>
      <c r="P42" s="59"/>
      <c r="Q42" s="59"/>
      <c r="R42" s="59"/>
      <c r="S42" s="59"/>
      <c r="T42" s="59"/>
      <c r="U42" s="59"/>
      <c r="V42" s="59"/>
      <c r="W42" s="59"/>
      <c r="X42" s="62"/>
      <c r="Y42" s="57"/>
      <c r="AB42" s="57"/>
    </row>
    <row r="43" spans="1:28">
      <c r="A43" s="80" t="s">
        <v>77</v>
      </c>
      <c r="B43" s="57"/>
      <c r="C43" s="57"/>
      <c r="D43" s="57"/>
      <c r="E43" s="57"/>
      <c r="F43" s="57"/>
      <c r="G43" s="57"/>
      <c r="H43" s="57"/>
      <c r="I43" s="57"/>
      <c r="J43" s="57"/>
      <c r="K43" s="57"/>
      <c r="L43" s="57"/>
      <c r="M43" s="59"/>
      <c r="N43" s="59"/>
      <c r="O43" s="59"/>
      <c r="P43" s="59"/>
      <c r="Q43" s="59"/>
      <c r="R43" s="80" t="s">
        <v>77</v>
      </c>
      <c r="S43" s="59"/>
      <c r="T43" s="59"/>
      <c r="U43" s="59"/>
      <c r="V43" s="59"/>
      <c r="W43" s="59"/>
      <c r="X43" s="59"/>
      <c r="Y43" s="57"/>
      <c r="Z43" s="57"/>
      <c r="AA43" s="57"/>
      <c r="AB43" s="57"/>
    </row>
    <row r="44" spans="1:28" ht="15.75" thickBot="1">
      <c r="A44" s="57"/>
      <c r="B44" s="57"/>
      <c r="C44" s="57"/>
      <c r="D44" s="57"/>
      <c r="E44" s="57"/>
      <c r="F44" s="57"/>
      <c r="G44" s="57"/>
      <c r="H44" s="57"/>
      <c r="I44" s="57"/>
      <c r="J44" s="57"/>
      <c r="K44" s="57"/>
      <c r="L44" s="57"/>
      <c r="M44" s="59"/>
      <c r="N44" s="59"/>
      <c r="O44" s="59"/>
      <c r="P44" s="59"/>
      <c r="Q44" s="59"/>
      <c r="R44" s="59"/>
      <c r="S44" s="59"/>
      <c r="T44" s="59"/>
      <c r="U44" s="59"/>
      <c r="V44" s="59"/>
      <c r="W44" s="59"/>
      <c r="X44" s="59"/>
      <c r="Y44" s="57"/>
      <c r="Z44" s="57"/>
      <c r="AA44" s="57"/>
      <c r="AB44" s="57"/>
    </row>
    <row r="45" spans="1:28">
      <c r="A45" s="57"/>
      <c r="B45" s="57"/>
      <c r="C45" s="81"/>
      <c r="D45" s="82" t="s">
        <v>78</v>
      </c>
      <c r="E45" s="82"/>
      <c r="F45" s="82"/>
      <c r="G45" s="82"/>
      <c r="H45" s="83" t="s">
        <v>79</v>
      </c>
      <c r="I45" s="83" t="s">
        <v>80</v>
      </c>
      <c r="J45" s="84" t="s">
        <v>81</v>
      </c>
      <c r="K45" s="85" t="s">
        <v>51</v>
      </c>
      <c r="L45" s="57"/>
      <c r="M45" s="59"/>
      <c r="N45" s="59"/>
      <c r="O45" s="59"/>
      <c r="P45" s="59"/>
      <c r="Q45" s="59"/>
      <c r="R45" s="62"/>
      <c r="S45" s="62"/>
      <c r="T45" s="62"/>
      <c r="U45" s="62"/>
      <c r="V45" s="62"/>
    </row>
    <row r="46" spans="1:28" ht="15.75" thickBot="1">
      <c r="A46" s="57"/>
      <c r="B46" s="57"/>
      <c r="C46" s="86" t="s">
        <v>82</v>
      </c>
      <c r="D46" s="87">
        <v>1510</v>
      </c>
      <c r="E46" s="87"/>
      <c r="F46" s="87"/>
      <c r="G46" s="87"/>
      <c r="H46" s="88">
        <f>I47-D39-S40</f>
        <v>-130.81</v>
      </c>
      <c r="I46" s="89"/>
      <c r="J46" s="90">
        <f>I47-D40-S41</f>
        <v>0</v>
      </c>
      <c r="K46" s="91">
        <f>D46-J46</f>
        <v>1510</v>
      </c>
      <c r="L46" s="57"/>
      <c r="M46" s="57"/>
      <c r="N46" s="57"/>
      <c r="O46" s="57"/>
      <c r="P46" s="57"/>
      <c r="Q46" s="59"/>
      <c r="R46" s="62"/>
      <c r="S46" s="62"/>
      <c r="T46" s="62"/>
      <c r="U46" s="62"/>
      <c r="V46" s="62"/>
    </row>
    <row r="47" spans="1:28">
      <c r="A47" s="92" t="s">
        <v>107</v>
      </c>
      <c r="B47" s="57"/>
      <c r="C47" s="62"/>
      <c r="D47" s="62"/>
      <c r="E47" s="62"/>
      <c r="F47" s="62"/>
      <c r="G47" s="62"/>
      <c r="H47" s="62"/>
      <c r="I47" s="93"/>
      <c r="J47" s="57" t="s">
        <v>11</v>
      </c>
      <c r="K47" s="57"/>
      <c r="L47" s="57"/>
      <c r="M47" s="57"/>
      <c r="N47" s="57"/>
      <c r="O47" s="57"/>
      <c r="P47" s="57"/>
      <c r="Q47" s="59"/>
      <c r="R47" s="62"/>
      <c r="S47" s="62"/>
      <c r="T47" s="62"/>
      <c r="U47" s="62"/>
      <c r="V47" s="62"/>
    </row>
    <row r="48" spans="1:28">
      <c r="A48" s="92"/>
      <c r="B48" s="57"/>
      <c r="C48" s="62"/>
      <c r="D48" s="62"/>
      <c r="E48" s="62"/>
      <c r="F48" s="62"/>
      <c r="G48" s="62"/>
      <c r="H48" s="62"/>
      <c r="I48" s="93"/>
      <c r="J48" s="57"/>
      <c r="K48" s="57"/>
      <c r="L48" s="57"/>
      <c r="M48" s="57"/>
      <c r="N48" s="57"/>
      <c r="O48" s="57"/>
      <c r="P48" s="57"/>
      <c r="Q48" s="59"/>
      <c r="R48" s="62"/>
    </row>
    <row r="49" spans="1:29" ht="18.75">
      <c r="A49" s="94" t="s">
        <v>83</v>
      </c>
      <c r="B49" s="95"/>
      <c r="C49" s="242"/>
      <c r="D49" s="95"/>
      <c r="E49" s="95"/>
      <c r="F49" s="95"/>
      <c r="G49" s="95"/>
      <c r="H49" s="95"/>
      <c r="I49" s="95"/>
      <c r="J49" s="95"/>
      <c r="K49" s="95"/>
      <c r="L49" s="95"/>
      <c r="M49" s="95"/>
      <c r="N49" s="95"/>
      <c r="O49" s="95"/>
      <c r="P49" s="95"/>
      <c r="Q49" s="96"/>
      <c r="R49" s="62"/>
    </row>
    <row r="50" spans="1:29" s="2" customFormat="1">
      <c r="A50" s="218" t="s">
        <v>166</v>
      </c>
      <c r="B50" s="98"/>
      <c r="C50" s="98"/>
      <c r="D50" s="98"/>
      <c r="E50" s="98"/>
      <c r="F50" s="98"/>
      <c r="G50" s="98"/>
      <c r="H50" s="98"/>
      <c r="I50" s="98"/>
      <c r="J50" s="98"/>
      <c r="K50" s="98"/>
      <c r="L50" s="98"/>
      <c r="M50" s="98"/>
      <c r="N50" s="98"/>
      <c r="O50" s="98"/>
      <c r="P50" s="98"/>
      <c r="Q50" s="99"/>
      <c r="R50" s="62"/>
    </row>
    <row r="51" spans="1:29" s="2" customFormat="1">
      <c r="A51" s="97" t="s">
        <v>169</v>
      </c>
      <c r="B51" s="98"/>
      <c r="C51" s="98"/>
      <c r="D51" s="98"/>
      <c r="E51" s="98"/>
      <c r="F51" s="98"/>
      <c r="G51" s="98"/>
      <c r="H51" s="98"/>
      <c r="I51" s="98"/>
      <c r="J51" s="98"/>
      <c r="K51" s="98"/>
      <c r="L51" s="98"/>
      <c r="M51" s="98"/>
      <c r="N51" s="98"/>
      <c r="O51" s="98"/>
      <c r="P51" s="98"/>
      <c r="Q51" s="99"/>
      <c r="R51" s="62"/>
    </row>
    <row r="52" spans="1:29" s="2" customFormat="1" ht="15.75" thickBot="1">
      <c r="A52" s="97" t="s">
        <v>167</v>
      </c>
      <c r="B52" s="98"/>
      <c r="C52" s="98"/>
      <c r="D52" s="98"/>
      <c r="E52" s="98"/>
      <c r="F52" s="98"/>
      <c r="G52" s="98"/>
      <c r="H52" s="98"/>
      <c r="I52" s="98"/>
      <c r="J52" s="98"/>
      <c r="K52" s="98"/>
      <c r="L52" s="98"/>
      <c r="M52" s="98"/>
      <c r="N52" s="98"/>
      <c r="O52" s="98"/>
      <c r="P52" s="98"/>
      <c r="Q52" s="99"/>
      <c r="R52" s="62"/>
    </row>
    <row r="53" spans="1:29" ht="18.75">
      <c r="A53" s="97" t="s">
        <v>170</v>
      </c>
      <c r="B53" s="98"/>
      <c r="C53" s="98"/>
      <c r="D53" s="98"/>
      <c r="E53" s="98"/>
      <c r="F53" s="98"/>
      <c r="G53" s="98"/>
      <c r="H53" s="223"/>
      <c r="I53" s="98"/>
      <c r="J53" s="98"/>
      <c r="K53" s="98"/>
      <c r="L53" s="98"/>
      <c r="M53" s="98"/>
      <c r="N53" s="98"/>
      <c r="O53" s="98"/>
      <c r="P53" s="98"/>
      <c r="Q53" s="99"/>
      <c r="R53" s="100"/>
      <c r="S53" s="125" t="s">
        <v>89</v>
      </c>
      <c r="T53" s="126"/>
      <c r="U53" s="126"/>
      <c r="V53" s="126"/>
      <c r="W53" s="126"/>
      <c r="X53" s="126"/>
      <c r="Y53" s="126"/>
      <c r="Z53" s="126"/>
      <c r="AA53" s="126"/>
      <c r="AB53" s="26"/>
      <c r="AC53" s="27"/>
    </row>
    <row r="54" spans="1:29" ht="19.5" thickBot="1">
      <c r="A54" s="97" t="s">
        <v>168</v>
      </c>
      <c r="B54" s="98"/>
      <c r="C54" s="98"/>
      <c r="D54" s="98"/>
      <c r="E54" s="98"/>
      <c r="F54" s="98"/>
      <c r="G54" s="98"/>
      <c r="H54" s="223"/>
      <c r="I54" s="98"/>
      <c r="J54" s="98"/>
      <c r="K54" s="98"/>
      <c r="L54" s="98"/>
      <c r="M54" s="98"/>
      <c r="N54" s="98"/>
      <c r="O54" s="98"/>
      <c r="P54" s="98"/>
      <c r="Q54" s="99"/>
      <c r="R54" s="100"/>
      <c r="S54" s="127" t="s">
        <v>90</v>
      </c>
      <c r="T54" s="128"/>
      <c r="U54" s="128"/>
      <c r="V54" s="128"/>
      <c r="W54" s="128"/>
      <c r="X54" s="128"/>
      <c r="Y54" s="128"/>
      <c r="Z54" s="128"/>
      <c r="AA54" s="128"/>
      <c r="AB54" s="30"/>
      <c r="AC54" s="31"/>
    </row>
    <row r="55" spans="1:29" ht="18.75">
      <c r="A55" s="97" t="s">
        <v>171</v>
      </c>
      <c r="B55" s="98"/>
      <c r="C55" s="98"/>
      <c r="D55" s="98"/>
      <c r="E55" s="98"/>
      <c r="F55" s="98"/>
      <c r="G55" s="98"/>
      <c r="H55" s="223"/>
      <c r="I55" s="98"/>
      <c r="J55" s="98"/>
      <c r="K55" s="98"/>
      <c r="L55" s="98"/>
      <c r="M55" s="98"/>
      <c r="N55" s="98"/>
      <c r="O55" s="98"/>
      <c r="P55" s="98"/>
      <c r="Q55" s="99"/>
      <c r="R55" s="100"/>
      <c r="S55" s="122"/>
      <c r="T55" s="122"/>
      <c r="U55" s="122"/>
      <c r="V55" s="122"/>
      <c r="W55" s="122"/>
      <c r="X55" s="122"/>
      <c r="Y55" s="122"/>
      <c r="Z55" s="122"/>
      <c r="AA55" s="122"/>
    </row>
    <row r="56" spans="1:29">
      <c r="A56" s="97" t="s">
        <v>172</v>
      </c>
      <c r="B56" s="98"/>
      <c r="C56" s="98"/>
      <c r="D56" s="98"/>
      <c r="E56" s="98"/>
      <c r="F56" s="98"/>
      <c r="G56" s="98"/>
      <c r="H56" s="223"/>
      <c r="I56" s="98"/>
      <c r="J56" s="98"/>
      <c r="K56" s="98"/>
      <c r="L56" s="98"/>
      <c r="M56" s="98"/>
      <c r="N56" s="98"/>
      <c r="O56" s="98"/>
      <c r="P56" s="98"/>
      <c r="Q56" s="99"/>
      <c r="R56" s="66"/>
    </row>
    <row r="57" spans="1:29" s="2" customFormat="1">
      <c r="A57" s="97" t="s">
        <v>178</v>
      </c>
      <c r="B57" s="98"/>
      <c r="C57" s="98"/>
      <c r="D57" s="98"/>
      <c r="E57" s="98"/>
      <c r="F57" s="98"/>
      <c r="G57" s="98"/>
      <c r="H57" s="98"/>
      <c r="I57" s="98"/>
      <c r="J57" s="98"/>
      <c r="K57" s="98"/>
      <c r="L57" s="98"/>
      <c r="M57" s="98"/>
      <c r="N57" s="98"/>
      <c r="O57" s="98"/>
      <c r="P57" s="98"/>
      <c r="Q57" s="99"/>
      <c r="R57" s="66"/>
    </row>
    <row r="58" spans="1:29" s="2" customFormat="1">
      <c r="A58" s="97" t="s">
        <v>180</v>
      </c>
      <c r="B58" s="98"/>
      <c r="C58" s="98"/>
      <c r="D58" s="98"/>
      <c r="E58" s="98"/>
      <c r="F58" s="98"/>
      <c r="G58" s="98"/>
      <c r="H58" s="98"/>
      <c r="I58" s="98"/>
      <c r="J58" s="98"/>
      <c r="K58" s="98"/>
      <c r="L58" s="98"/>
      <c r="M58" s="98"/>
      <c r="N58" s="98"/>
      <c r="O58" s="98"/>
      <c r="P58" s="98"/>
      <c r="Q58" s="99"/>
      <c r="R58" s="66"/>
    </row>
    <row r="59" spans="1:29">
      <c r="A59" s="97" t="s">
        <v>173</v>
      </c>
      <c r="B59" s="98"/>
      <c r="C59" s="98"/>
      <c r="D59" s="98"/>
      <c r="E59" s="98"/>
      <c r="F59" s="98"/>
      <c r="G59" s="98"/>
      <c r="H59" s="98"/>
      <c r="I59" s="98"/>
      <c r="J59" s="98"/>
      <c r="K59" s="98"/>
      <c r="L59" s="98"/>
      <c r="M59" s="98"/>
      <c r="N59" s="98"/>
      <c r="O59" s="98"/>
      <c r="P59" s="98"/>
      <c r="Q59" s="99"/>
      <c r="R59" s="57"/>
    </row>
    <row r="60" spans="1:29">
      <c r="A60" s="97" t="s">
        <v>174</v>
      </c>
      <c r="B60" s="98"/>
      <c r="C60" s="98"/>
      <c r="D60" s="98"/>
      <c r="E60" s="98"/>
      <c r="F60" s="98"/>
      <c r="G60" s="98"/>
      <c r="H60" s="98"/>
      <c r="I60" s="98"/>
      <c r="J60" s="98"/>
      <c r="K60" s="98"/>
      <c r="L60" s="98"/>
      <c r="M60" s="98"/>
      <c r="N60" s="98"/>
      <c r="O60" s="98"/>
      <c r="P60" s="98"/>
      <c r="Q60" s="99"/>
      <c r="R60" s="57"/>
    </row>
    <row r="61" spans="1:29">
      <c r="A61" s="97" t="s">
        <v>179</v>
      </c>
      <c r="B61" s="98"/>
      <c r="C61" s="98"/>
      <c r="D61" s="98"/>
      <c r="E61" s="98"/>
      <c r="F61" s="98"/>
      <c r="G61" s="98"/>
      <c r="H61" s="98"/>
      <c r="I61" s="98"/>
      <c r="J61" s="98"/>
      <c r="K61" s="98"/>
      <c r="L61" s="98"/>
      <c r="M61" s="98"/>
      <c r="N61" s="98"/>
      <c r="O61" s="98"/>
      <c r="P61" s="98"/>
      <c r="Q61" s="99"/>
      <c r="R61" s="57"/>
    </row>
    <row r="62" spans="1:29">
      <c r="A62" s="97" t="s">
        <v>176</v>
      </c>
      <c r="B62" s="98"/>
      <c r="C62" s="98"/>
      <c r="D62" s="98"/>
      <c r="E62" s="98"/>
      <c r="F62" s="98"/>
      <c r="G62" s="98"/>
      <c r="H62" s="98"/>
      <c r="I62" s="98"/>
      <c r="J62" s="98"/>
      <c r="K62" s="98"/>
      <c r="L62" s="98"/>
      <c r="M62" s="98"/>
      <c r="N62" s="98"/>
      <c r="O62" s="98"/>
      <c r="P62" s="98"/>
      <c r="Q62" s="99"/>
      <c r="R62" s="57"/>
    </row>
    <row r="63" spans="1:29" ht="16.5" customHeight="1">
      <c r="A63" s="101" t="s">
        <v>177</v>
      </c>
      <c r="B63" s="243"/>
      <c r="C63" s="243"/>
      <c r="D63" s="243"/>
      <c r="E63" s="243"/>
      <c r="F63" s="243"/>
      <c r="G63" s="243"/>
      <c r="H63" s="243"/>
      <c r="I63" s="243"/>
      <c r="J63" s="243"/>
      <c r="K63" s="243"/>
      <c r="L63" s="243"/>
      <c r="M63" s="243"/>
      <c r="N63" s="243"/>
      <c r="O63" s="243"/>
      <c r="P63" s="243"/>
      <c r="Q63" s="244"/>
      <c r="R63" s="57"/>
    </row>
    <row r="64" spans="1:29">
      <c r="A64" s="57"/>
      <c r="B64" s="57"/>
      <c r="C64" s="57"/>
      <c r="D64" s="57"/>
      <c r="E64" s="57"/>
      <c r="F64" s="57"/>
      <c r="G64" s="57"/>
      <c r="H64" s="57"/>
      <c r="I64" s="57"/>
      <c r="J64" s="57"/>
      <c r="K64" s="57"/>
      <c r="L64" s="57"/>
      <c r="M64" s="57"/>
      <c r="N64" s="57"/>
      <c r="O64" s="57"/>
      <c r="P64" s="57"/>
      <c r="Q64" s="57"/>
      <c r="R64" s="57"/>
    </row>
    <row r="65" spans="1:18">
      <c r="A65" s="57" t="s">
        <v>181</v>
      </c>
      <c r="B65" s="57"/>
      <c r="C65" s="57"/>
      <c r="D65" s="57"/>
      <c r="E65" s="57"/>
      <c r="F65" s="57"/>
      <c r="G65" s="57"/>
      <c r="H65" s="57"/>
      <c r="I65" s="57"/>
      <c r="J65" s="57"/>
      <c r="K65" s="57"/>
      <c r="L65" s="57"/>
      <c r="M65" s="57"/>
      <c r="N65" s="57"/>
      <c r="O65" s="57"/>
      <c r="P65" s="57"/>
      <c r="Q65" s="57"/>
      <c r="R65" s="57"/>
    </row>
    <row r="66" spans="1:18">
      <c r="A66" s="57" t="s">
        <v>182</v>
      </c>
      <c r="B66" s="57"/>
      <c r="C66" s="57"/>
      <c r="D66" s="57"/>
      <c r="E66" s="57"/>
      <c r="F66" s="57"/>
      <c r="G66" s="57"/>
      <c r="H66" s="57"/>
      <c r="I66" s="57"/>
      <c r="J66" s="57"/>
      <c r="K66" s="57"/>
      <c r="L66" s="57"/>
      <c r="M66" s="57"/>
      <c r="N66" s="57"/>
      <c r="O66" s="57"/>
      <c r="P66" s="57"/>
      <c r="Q66" s="57"/>
      <c r="R66" s="57"/>
    </row>
    <row r="67" spans="1:18">
      <c r="A67" s="57"/>
      <c r="B67" s="57"/>
      <c r="C67" s="57"/>
      <c r="D67" s="57"/>
      <c r="E67" s="57"/>
      <c r="F67" s="57"/>
      <c r="G67" s="57"/>
      <c r="H67" s="57"/>
      <c r="I67" s="57"/>
      <c r="J67" s="57"/>
      <c r="K67" s="57"/>
      <c r="L67" s="57"/>
      <c r="M67" s="57"/>
      <c r="N67" s="57"/>
      <c r="O67" s="57"/>
      <c r="P67" s="57"/>
      <c r="Q67" s="57"/>
      <c r="R67" s="57"/>
    </row>
    <row r="68" spans="1:18">
      <c r="A68" s="57"/>
      <c r="H68" s="57"/>
      <c r="I68" s="57"/>
      <c r="J68" s="57"/>
      <c r="K68" s="57"/>
      <c r="L68" s="57"/>
      <c r="M68" s="57"/>
      <c r="N68" s="57"/>
      <c r="O68" s="57"/>
      <c r="P68" s="57"/>
      <c r="Q68" s="57"/>
      <c r="R68" s="57"/>
    </row>
    <row r="69" spans="1:18">
      <c r="A69" s="57"/>
      <c r="H69" s="57"/>
      <c r="I69" s="57"/>
      <c r="J69" s="57"/>
      <c r="K69" s="57"/>
      <c r="L69" s="57"/>
      <c r="M69" s="57"/>
      <c r="N69" s="57"/>
      <c r="O69" s="57"/>
      <c r="P69" s="57"/>
      <c r="Q69" s="57"/>
      <c r="R69" s="57"/>
    </row>
    <row r="70" spans="1:18">
      <c r="A70" s="57"/>
      <c r="H70" s="57"/>
      <c r="I70" s="57"/>
      <c r="J70" s="57"/>
      <c r="K70" s="57"/>
      <c r="L70" s="57"/>
      <c r="M70" s="57"/>
      <c r="N70" s="57"/>
      <c r="O70" s="57"/>
      <c r="P70" s="57"/>
      <c r="Q70" s="57"/>
      <c r="R70" s="57"/>
    </row>
    <row r="71" spans="1:18">
      <c r="A71" s="57"/>
      <c r="H71" s="57"/>
      <c r="I71" s="57"/>
      <c r="J71" s="57"/>
      <c r="K71" s="57"/>
      <c r="L71" s="57"/>
      <c r="M71" s="57"/>
      <c r="N71" s="57"/>
      <c r="O71" s="57"/>
      <c r="P71" s="57"/>
      <c r="Q71" s="57"/>
      <c r="R71" s="57"/>
    </row>
    <row r="72" spans="1:18">
      <c r="A72" s="57"/>
      <c r="H72" s="57"/>
      <c r="I72" s="57"/>
      <c r="J72" s="57"/>
      <c r="K72" s="57"/>
      <c r="L72" s="57"/>
      <c r="M72" s="57"/>
      <c r="N72" s="57"/>
      <c r="O72" s="57"/>
      <c r="P72" s="57"/>
      <c r="Q72" s="57"/>
      <c r="R72" s="57"/>
    </row>
    <row r="73" spans="1:18">
      <c r="A73" s="57"/>
      <c r="H73" s="57"/>
      <c r="I73" s="57"/>
      <c r="J73" s="57"/>
      <c r="K73" s="57"/>
      <c r="L73" s="57"/>
      <c r="M73" s="57"/>
      <c r="N73" s="57"/>
      <c r="O73" s="57"/>
      <c r="P73" s="57"/>
      <c r="Q73" s="57"/>
      <c r="R73" s="57"/>
    </row>
    <row r="74" spans="1:18">
      <c r="A74" s="57"/>
      <c r="H74" s="57"/>
      <c r="I74" s="57"/>
      <c r="J74" s="57"/>
      <c r="K74" s="57"/>
      <c r="L74" s="57"/>
      <c r="M74" s="57"/>
      <c r="N74" s="57"/>
      <c r="O74" s="57"/>
      <c r="P74" s="57"/>
      <c r="Q74" s="57"/>
      <c r="R74" s="57"/>
    </row>
    <row r="75" spans="1:18">
      <c r="A75" s="57"/>
    </row>
    <row r="76" spans="1:18">
      <c r="A76" s="57"/>
    </row>
    <row r="77" spans="1:18">
      <c r="A77" s="57"/>
      <c r="B77" s="2"/>
    </row>
    <row r="78" spans="1:18">
      <c r="A78" s="57"/>
    </row>
    <row r="79" spans="1:18">
      <c r="A79" s="57"/>
    </row>
    <row r="80" spans="1:18">
      <c r="A80" s="57"/>
    </row>
    <row r="81" spans="1:1">
      <c r="A81" s="57"/>
    </row>
  </sheetData>
  <mergeCells count="15">
    <mergeCell ref="Y12:AA13"/>
    <mergeCell ref="C10:L10"/>
    <mergeCell ref="C11:D12"/>
    <mergeCell ref="R11:S12"/>
    <mergeCell ref="C4:I4"/>
    <mergeCell ref="J12:L13"/>
    <mergeCell ref="A2:B2"/>
    <mergeCell ref="A5:B5"/>
    <mergeCell ref="A6:B6"/>
    <mergeCell ref="C2:I2"/>
    <mergeCell ref="C6:I6"/>
    <mergeCell ref="C5:I5"/>
    <mergeCell ref="A3:B3"/>
    <mergeCell ref="C3:I3"/>
    <mergeCell ref="A4:B4"/>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81"/>
  <sheetViews>
    <sheetView tabSelected="1" topLeftCell="A25" zoomScale="90" zoomScaleNormal="90" workbookViewId="0">
      <selection activeCell="A70" sqref="A70"/>
    </sheetView>
  </sheetViews>
  <sheetFormatPr defaultRowHeight="15"/>
  <cols>
    <col min="1" max="1" width="11.140625" style="2" customWidth="1"/>
    <col min="2" max="2" width="9.140625" style="2"/>
    <col min="3" max="3" width="13.5703125" style="2" bestFit="1" customWidth="1"/>
    <col min="4" max="4" width="9.140625" style="2"/>
    <col min="5" max="5" width="10.85546875" style="2" customWidth="1"/>
    <col min="6" max="7" width="9.140625" style="2"/>
    <col min="8" max="8" width="14.42578125" style="2" bestFit="1" customWidth="1"/>
    <col min="9" max="9" width="13.85546875" style="2" customWidth="1"/>
    <col min="10" max="10" width="11.5703125" style="2" customWidth="1"/>
    <col min="11" max="11" width="13.85546875" style="2" customWidth="1"/>
    <col min="12" max="13" width="13.28515625" style="2" customWidth="1"/>
    <col min="14" max="22" width="9.140625" style="2"/>
    <col min="23" max="23" width="14.42578125" style="2" bestFit="1" customWidth="1"/>
    <col min="24" max="24" width="12.5703125" style="2" customWidth="1"/>
    <col min="25" max="27" width="9.140625" style="2"/>
    <col min="28" max="28" width="10.85546875" style="2" bestFit="1" customWidth="1"/>
    <col min="29" max="16384" width="9.140625" style="2"/>
  </cols>
  <sheetData>
    <row r="1" spans="1:28" ht="3" customHeight="1" thickBot="1"/>
    <row r="2" spans="1:28" ht="20.100000000000001" customHeight="1" thickBot="1">
      <c r="A2" s="260" t="s">
        <v>91</v>
      </c>
      <c r="B2" s="261"/>
      <c r="C2" s="266" t="s">
        <v>164</v>
      </c>
      <c r="D2" s="267"/>
      <c r="E2" s="267"/>
      <c r="F2" s="267"/>
      <c r="G2" s="267"/>
      <c r="H2" s="267"/>
      <c r="I2" s="268"/>
    </row>
    <row r="3" spans="1:28" ht="20.100000000000001" customHeight="1" thickBot="1">
      <c r="A3" s="270" t="s">
        <v>95</v>
      </c>
      <c r="B3" s="271"/>
      <c r="C3" s="272" t="s">
        <v>175</v>
      </c>
      <c r="D3" s="267"/>
      <c r="E3" s="267"/>
      <c r="F3" s="267"/>
      <c r="G3" s="267"/>
      <c r="H3" s="267"/>
      <c r="I3" s="268"/>
    </row>
    <row r="4" spans="1:28" ht="20.100000000000001" customHeight="1" thickBot="1">
      <c r="A4" s="270" t="s">
        <v>86</v>
      </c>
      <c r="B4" s="271"/>
      <c r="C4" s="286" t="s">
        <v>184</v>
      </c>
      <c r="D4" s="287"/>
      <c r="E4" s="287"/>
      <c r="F4" s="287"/>
      <c r="G4" s="287"/>
      <c r="H4" s="287"/>
      <c r="I4" s="288"/>
    </row>
    <row r="5" spans="1:28" ht="20.100000000000001" customHeight="1" thickBot="1">
      <c r="A5" s="262" t="s">
        <v>92</v>
      </c>
      <c r="B5" s="263"/>
      <c r="C5" s="266" t="s">
        <v>183</v>
      </c>
      <c r="D5" s="267"/>
      <c r="E5" s="267"/>
      <c r="F5" s="267"/>
      <c r="G5" s="267"/>
      <c r="H5" s="267"/>
      <c r="I5" s="268"/>
    </row>
    <row r="6" spans="1:28" ht="20.100000000000001" customHeight="1" thickBot="1">
      <c r="A6" s="264" t="s">
        <v>93</v>
      </c>
      <c r="B6" s="265"/>
      <c r="C6" s="269">
        <v>42135</v>
      </c>
      <c r="D6" s="267"/>
      <c r="E6" s="267"/>
      <c r="F6" s="267"/>
      <c r="G6" s="267"/>
      <c r="H6" s="267"/>
      <c r="I6" s="268"/>
    </row>
    <row r="7" spans="1:28" ht="20.100000000000001" customHeight="1">
      <c r="A7" s="129"/>
      <c r="B7" s="129"/>
      <c r="C7" s="130"/>
      <c r="D7" s="130"/>
      <c r="E7" s="130"/>
      <c r="F7" s="130"/>
      <c r="G7" s="130"/>
      <c r="H7" s="130"/>
      <c r="I7" s="130"/>
    </row>
    <row r="8" spans="1:28">
      <c r="A8" s="46" t="s">
        <v>106</v>
      </c>
      <c r="B8" s="54"/>
      <c r="C8" s="54">
        <v>84</v>
      </c>
      <c r="D8" s="47" t="s">
        <v>22</v>
      </c>
      <c r="E8" s="47"/>
      <c r="F8" s="47"/>
      <c r="G8" s="47"/>
    </row>
    <row r="9" spans="1:28">
      <c r="A9" s="46" t="s">
        <v>23</v>
      </c>
      <c r="B9" s="47"/>
      <c r="C9" s="47" t="s">
        <v>140</v>
      </c>
      <c r="D9" s="47"/>
      <c r="E9" s="47"/>
      <c r="F9" s="47"/>
      <c r="G9" s="47"/>
    </row>
    <row r="10" spans="1:28" ht="19.5" thickBot="1">
      <c r="A10" s="57"/>
      <c r="B10" s="57"/>
      <c r="C10" s="279" t="s">
        <v>98</v>
      </c>
      <c r="D10" s="279"/>
      <c r="E10" s="279"/>
      <c r="F10" s="279"/>
      <c r="G10" s="279"/>
      <c r="H10" s="279"/>
      <c r="I10" s="279"/>
      <c r="J10" s="279"/>
      <c r="K10" s="279"/>
      <c r="L10" s="279"/>
      <c r="M10" s="144"/>
      <c r="N10" s="58"/>
      <c r="O10" s="58"/>
      <c r="P10" s="58"/>
      <c r="Q10" s="59"/>
      <c r="R10" s="60" t="s">
        <v>99</v>
      </c>
      <c r="S10" s="61"/>
      <c r="T10" s="61"/>
      <c r="U10" s="61"/>
      <c r="V10" s="61"/>
      <c r="W10" s="61"/>
      <c r="X10" s="61"/>
      <c r="Y10" s="61"/>
      <c r="Z10" s="61"/>
      <c r="AA10" s="61"/>
      <c r="AB10" s="57"/>
    </row>
    <row r="11" spans="1:28" ht="15.75" customHeight="1" thickBot="1">
      <c r="A11" s="57"/>
      <c r="B11" s="57"/>
      <c r="C11" s="280" t="s">
        <v>84</v>
      </c>
      <c r="D11" s="281"/>
      <c r="E11" s="145"/>
      <c r="F11" s="148"/>
      <c r="G11" s="148"/>
      <c r="H11" s="102"/>
      <c r="I11" s="62"/>
      <c r="J11" s="57"/>
      <c r="K11" s="57"/>
      <c r="L11" s="57"/>
      <c r="M11" s="57"/>
      <c r="N11" s="57"/>
      <c r="O11" s="57"/>
      <c r="P11" s="57"/>
      <c r="Q11" s="59"/>
      <c r="R11" s="280" t="s">
        <v>149</v>
      </c>
      <c r="S11" s="281"/>
      <c r="T11" s="145"/>
      <c r="U11" s="148"/>
      <c r="V11" s="148"/>
      <c r="W11" s="59"/>
      <c r="X11" s="59"/>
      <c r="Y11" s="57"/>
      <c r="Z11" s="57"/>
      <c r="AA11" s="57"/>
      <c r="AB11" s="57"/>
    </row>
    <row r="12" spans="1:28" ht="29.25" customHeight="1" thickBot="1">
      <c r="A12" s="57"/>
      <c r="B12" s="57"/>
      <c r="C12" s="293"/>
      <c r="D12" s="282"/>
      <c r="E12" s="166" t="s">
        <v>148</v>
      </c>
      <c r="F12" s="148">
        <v>15</v>
      </c>
      <c r="G12" s="148"/>
      <c r="H12" s="62"/>
      <c r="I12" s="62"/>
      <c r="J12" s="63" t="s">
        <v>47</v>
      </c>
      <c r="K12" s="64"/>
      <c r="L12" s="65"/>
      <c r="M12" s="152"/>
      <c r="N12" s="59"/>
      <c r="O12" s="59"/>
      <c r="P12" s="59"/>
      <c r="Q12" s="59"/>
      <c r="R12" s="293"/>
      <c r="S12" s="282"/>
      <c r="T12" s="166" t="s">
        <v>148</v>
      </c>
      <c r="U12" s="148">
        <v>15</v>
      </c>
      <c r="V12" s="148"/>
      <c r="W12" s="59"/>
      <c r="X12" s="59"/>
      <c r="Y12" s="63" t="s">
        <v>47</v>
      </c>
      <c r="Z12" s="64"/>
      <c r="AA12" s="65"/>
      <c r="AB12" s="57"/>
    </row>
    <row r="13" spans="1:28" ht="34.5" customHeight="1" thickBot="1">
      <c r="A13" s="289" t="s">
        <v>154</v>
      </c>
      <c r="B13" s="290"/>
      <c r="C13" s="167" t="s">
        <v>146</v>
      </c>
      <c r="D13" s="159" t="s">
        <v>142</v>
      </c>
      <c r="E13" s="160" t="s">
        <v>143</v>
      </c>
      <c r="F13" s="161" t="s">
        <v>144</v>
      </c>
      <c r="G13" s="161" t="s">
        <v>145</v>
      </c>
      <c r="H13" s="62" t="s">
        <v>154</v>
      </c>
      <c r="I13" s="62"/>
      <c r="J13" s="78"/>
      <c r="K13" s="194"/>
      <c r="L13" s="195"/>
      <c r="M13" s="152"/>
      <c r="N13" s="59"/>
      <c r="O13" s="59"/>
      <c r="P13" s="291" t="s">
        <v>155</v>
      </c>
      <c r="Q13" s="292"/>
      <c r="R13" s="167" t="s">
        <v>146</v>
      </c>
      <c r="S13" s="159" t="s">
        <v>142</v>
      </c>
      <c r="T13" s="160" t="s">
        <v>143</v>
      </c>
      <c r="U13" s="161" t="s">
        <v>144</v>
      </c>
      <c r="V13" s="161" t="s">
        <v>145</v>
      </c>
      <c r="W13" s="59" t="s">
        <v>155</v>
      </c>
      <c r="X13" s="59"/>
      <c r="Y13" s="151"/>
      <c r="Z13" s="152"/>
      <c r="AA13" s="153"/>
      <c r="AB13" s="57"/>
    </row>
    <row r="14" spans="1:28" ht="27" thickBot="1">
      <c r="A14" s="155" t="s">
        <v>48</v>
      </c>
      <c r="B14" s="154" t="s">
        <v>141</v>
      </c>
      <c r="C14" s="112">
        <f>D14</f>
        <v>288.2</v>
      </c>
      <c r="D14" s="68">
        <v>288.2</v>
      </c>
      <c r="E14" s="143">
        <v>290.58999999999997</v>
      </c>
      <c r="F14" s="187"/>
      <c r="G14" s="156">
        <v>79</v>
      </c>
      <c r="H14" s="108" t="s">
        <v>125</v>
      </c>
      <c r="I14" s="62"/>
      <c r="J14" s="198" t="s">
        <v>49</v>
      </c>
      <c r="K14" s="199" t="s">
        <v>50</v>
      </c>
      <c r="L14" s="200" t="s">
        <v>51</v>
      </c>
      <c r="M14" s="181" t="s">
        <v>147</v>
      </c>
      <c r="N14" s="59"/>
      <c r="O14" s="59"/>
      <c r="P14" s="155" t="s">
        <v>48</v>
      </c>
      <c r="Q14" s="154" t="s">
        <v>141</v>
      </c>
      <c r="R14" s="142">
        <f>S14</f>
        <v>395.15</v>
      </c>
      <c r="S14" s="143">
        <v>395.15</v>
      </c>
      <c r="T14" s="143">
        <v>397.77</v>
      </c>
      <c r="U14" s="187"/>
      <c r="V14" s="197">
        <v>80</v>
      </c>
      <c r="W14" s="108" t="s">
        <v>129</v>
      </c>
      <c r="X14" s="59"/>
      <c r="Y14" s="198" t="s">
        <v>49</v>
      </c>
      <c r="Z14" s="199" t="s">
        <v>52</v>
      </c>
      <c r="AA14" s="201" t="s">
        <v>51</v>
      </c>
      <c r="AB14" s="181" t="s">
        <v>147</v>
      </c>
    </row>
    <row r="15" spans="1:28">
      <c r="A15" s="186">
        <v>25</v>
      </c>
      <c r="B15" s="113"/>
      <c r="C15" s="71">
        <f>(roxiedataOL_V5!$F$6+OL!$D$14)-roxiedataOL_V5!F7</f>
        <v>286.42789999999997</v>
      </c>
      <c r="D15" s="113">
        <v>286.29000000000002</v>
      </c>
      <c r="E15" s="149">
        <v>288.33</v>
      </c>
      <c r="F15" s="188">
        <f>ATAN($F$12/(E15-D15))*180/PI()</f>
        <v>82.25528945357722</v>
      </c>
      <c r="G15" s="157">
        <v>79.547799999999995</v>
      </c>
      <c r="H15" s="105" t="s">
        <v>53</v>
      </c>
      <c r="I15" s="62"/>
      <c r="J15" s="69">
        <f t="shared" ref="J15:J44" si="0">C14-C15</f>
        <v>1.7721000000000231</v>
      </c>
      <c r="K15" s="171">
        <f t="shared" ref="K15:K30" si="1">IF(OR(ISBLANK(D15),0),"",D14-D15)</f>
        <v>1.9099999999999682</v>
      </c>
      <c r="L15" s="171">
        <f t="shared" ref="L15:L31" si="2">IF(OR(ISBLANK(D15),0),"",J15-K15)</f>
        <v>-0.13789999999994507</v>
      </c>
      <c r="M15" s="179">
        <f>F15-G15</f>
        <v>2.7074894535772245</v>
      </c>
      <c r="N15" s="59"/>
      <c r="O15" s="59"/>
      <c r="P15" s="186">
        <v>25</v>
      </c>
      <c r="Q15" s="113"/>
      <c r="R15" s="72">
        <f>(roxiedataOL_V5!$N$6+OL!$S$14)-roxiedataOL_V5!N7</f>
        <v>393.27290000000005</v>
      </c>
      <c r="S15" s="73">
        <v>393.34</v>
      </c>
      <c r="T15" s="149">
        <v>395.81</v>
      </c>
      <c r="U15" s="188">
        <f>ATAN($F$12/(T15-S15))*180/PI()</f>
        <v>80.649208313075192</v>
      </c>
      <c r="V15" s="157">
        <v>80.547799999999995</v>
      </c>
      <c r="W15" s="105" t="s">
        <v>53</v>
      </c>
      <c r="X15" s="59"/>
      <c r="Y15" s="69">
        <f>R14-R15</f>
        <v>1.8770999999999276</v>
      </c>
      <c r="Z15" s="171">
        <f t="shared" ref="Z15:Z30" si="3">IF(OR(ISBLANK(S15),0),"",S14-S15)</f>
        <v>1.8100000000000023</v>
      </c>
      <c r="AA15" s="123">
        <f t="shared" ref="AA15:AA29" si="4">IF(OR(ISBLANK(S15),0),"",Y15-Z15)</f>
        <v>6.709999999992533E-2</v>
      </c>
      <c r="AB15" s="179">
        <f>U15-V15</f>
        <v>0.10140831307519704</v>
      </c>
    </row>
    <row r="16" spans="1:28">
      <c r="A16" s="70">
        <f>A15</f>
        <v>25</v>
      </c>
      <c r="B16" s="70"/>
      <c r="C16" s="71">
        <f>(roxiedataOL_V5!$F$6+OL!$D$14)-roxiedataOL_V5!F8</f>
        <v>284.44039999999995</v>
      </c>
      <c r="D16" s="113">
        <v>284.33999999999997</v>
      </c>
      <c r="E16" s="149">
        <v>287.01</v>
      </c>
      <c r="F16" s="188">
        <f t="shared" ref="F16:F44" si="5">ATAN($F$12/(E16-D16))*180/PI()</f>
        <v>79.907060168017907</v>
      </c>
      <c r="G16" s="157">
        <v>79.692999999999998</v>
      </c>
      <c r="H16" s="106" t="s">
        <v>54</v>
      </c>
      <c r="I16" s="62"/>
      <c r="J16" s="69">
        <f t="shared" si="0"/>
        <v>1.9875000000000114</v>
      </c>
      <c r="K16" s="171">
        <f t="shared" si="1"/>
        <v>1.9500000000000455</v>
      </c>
      <c r="L16" s="171">
        <f t="shared" si="2"/>
        <v>3.7499999999965894E-2</v>
      </c>
      <c r="M16" s="179">
        <f t="shared" ref="M16:M45" si="6">F16-G16</f>
        <v>0.21406016801790884</v>
      </c>
      <c r="N16" s="59"/>
      <c r="O16" s="59"/>
      <c r="P16" s="70">
        <f>P15</f>
        <v>25</v>
      </c>
      <c r="Q16" s="70"/>
      <c r="R16" s="72">
        <f>(roxiedataOL_V5!$N$6+OL!$S$14)-roxiedataOL_V5!N8</f>
        <v>391.29480000000001</v>
      </c>
      <c r="S16" s="73">
        <v>391.27</v>
      </c>
      <c r="T16" s="73">
        <v>393.45</v>
      </c>
      <c r="U16" s="188">
        <f>ATAN($F$12/(T16-S16))*180/PI()</f>
        <v>81.730908343244806</v>
      </c>
      <c r="V16" s="158">
        <v>80.995599999999996</v>
      </c>
      <c r="W16" s="106" t="s">
        <v>54</v>
      </c>
      <c r="X16" s="59"/>
      <c r="Y16" s="69">
        <f t="shared" ref="Y16:Y45" si="7">R15-R16</f>
        <v>1.9781000000000404</v>
      </c>
      <c r="Z16" s="171">
        <f t="shared" si="3"/>
        <v>2.0699999999999932</v>
      </c>
      <c r="AA16" s="123">
        <f t="shared" si="4"/>
        <v>-9.1899999999952797E-2</v>
      </c>
      <c r="AB16" s="179">
        <f t="shared" ref="AB16:AB46" si="8">U16-V16</f>
        <v>0.7353083432448102</v>
      </c>
    </row>
    <row r="17" spans="1:28">
      <c r="A17" s="70">
        <f t="shared" ref="A17:A45" si="9">A16</f>
        <v>25</v>
      </c>
      <c r="B17" s="70"/>
      <c r="C17" s="71">
        <f>(roxiedataOL_V5!$F$6+OL!$D$14)-roxiedataOL_V5!F9</f>
        <v>282.45369999999997</v>
      </c>
      <c r="D17" s="113">
        <v>282.43</v>
      </c>
      <c r="E17" s="149">
        <v>285.06</v>
      </c>
      <c r="F17" s="188">
        <f t="shared" si="5"/>
        <v>80.055224463913007</v>
      </c>
      <c r="G17" s="157">
        <v>79.838099999999997</v>
      </c>
      <c r="H17" s="107" t="s">
        <v>55</v>
      </c>
      <c r="I17" s="62"/>
      <c r="J17" s="69">
        <f t="shared" si="0"/>
        <v>1.9866999999999848</v>
      </c>
      <c r="K17" s="171">
        <f t="shared" si="1"/>
        <v>1.9099999999999682</v>
      </c>
      <c r="L17" s="171">
        <f t="shared" si="2"/>
        <v>7.6700000000016644E-2</v>
      </c>
      <c r="M17" s="179">
        <f t="shared" si="6"/>
        <v>0.21712446391300944</v>
      </c>
      <c r="N17" s="59"/>
      <c r="O17" s="59"/>
      <c r="P17" s="70">
        <f t="shared" ref="P17:P45" si="10">P16</f>
        <v>25</v>
      </c>
      <c r="Q17" s="70"/>
      <c r="R17" s="72">
        <f>(roxiedataOL_V5!$N$6+OL!$S$14)-roxiedataOL_V5!N9</f>
        <v>389.3175</v>
      </c>
      <c r="S17" s="73">
        <v>389.36</v>
      </c>
      <c r="T17" s="73">
        <v>391.57</v>
      </c>
      <c r="U17" s="188">
        <f t="shared" ref="U17:U45" si="11">ATAN($F$12/(T17-S17))*180/PI()</f>
        <v>81.618719175000592</v>
      </c>
      <c r="V17" s="158">
        <v>81.140799999999999</v>
      </c>
      <c r="W17" s="107" t="s">
        <v>55</v>
      </c>
      <c r="X17" s="59"/>
      <c r="Y17" s="69">
        <f t="shared" si="7"/>
        <v>1.9773000000000138</v>
      </c>
      <c r="Z17" s="171">
        <f t="shared" si="3"/>
        <v>1.9099999999999682</v>
      </c>
      <c r="AA17" s="123">
        <f t="shared" si="4"/>
        <v>6.7300000000045657E-2</v>
      </c>
      <c r="AB17" s="179">
        <f t="shared" si="8"/>
        <v>0.47791917500059355</v>
      </c>
    </row>
    <row r="18" spans="1:28" ht="15.75" thickBot="1">
      <c r="A18" s="70">
        <f t="shared" si="9"/>
        <v>25</v>
      </c>
      <c r="B18" s="70"/>
      <c r="C18" s="71">
        <f>(roxiedataOL_V5!$F$6+OL!$D$14)-roxiedataOL_V5!F10</f>
        <v>280.46799999999996</v>
      </c>
      <c r="D18" s="113">
        <v>280.62</v>
      </c>
      <c r="E18" s="149">
        <v>283.05</v>
      </c>
      <c r="F18" s="188">
        <f t="shared" si="5"/>
        <v>80.798026832042723</v>
      </c>
      <c r="G18" s="157">
        <v>79.9833</v>
      </c>
      <c r="H18" s="107" t="s">
        <v>56</v>
      </c>
      <c r="I18" s="62"/>
      <c r="J18" s="69">
        <f t="shared" si="0"/>
        <v>1.9857000000000085</v>
      </c>
      <c r="K18" s="171">
        <f t="shared" si="1"/>
        <v>1.8100000000000023</v>
      </c>
      <c r="L18" s="171">
        <f t="shared" si="2"/>
        <v>0.17570000000000618</v>
      </c>
      <c r="M18" s="179">
        <f t="shared" si="6"/>
        <v>0.814726832042723</v>
      </c>
      <c r="N18" s="59"/>
      <c r="O18" s="59"/>
      <c r="P18" s="70">
        <f t="shared" si="10"/>
        <v>25</v>
      </c>
      <c r="Q18" s="70"/>
      <c r="R18" s="72">
        <f>(roxiedataOL_V5!$N$6+OL!$S$14)-roxiedataOL_V5!N10</f>
        <v>387.53610000000003</v>
      </c>
      <c r="S18" s="73">
        <v>387.4</v>
      </c>
      <c r="T18" s="73">
        <v>389.58</v>
      </c>
      <c r="U18" s="188">
        <f t="shared" si="11"/>
        <v>81.730908343244806</v>
      </c>
      <c r="V18" s="158">
        <v>81.285899999999998</v>
      </c>
      <c r="W18" s="107" t="s">
        <v>56</v>
      </c>
      <c r="X18" s="59"/>
      <c r="Y18" s="69">
        <f t="shared" si="7"/>
        <v>1.7813999999999623</v>
      </c>
      <c r="Z18" s="171">
        <f t="shared" si="3"/>
        <v>1.9600000000000364</v>
      </c>
      <c r="AA18" s="123">
        <f t="shared" si="4"/>
        <v>-0.17860000000007403</v>
      </c>
      <c r="AB18" s="179">
        <f t="shared" si="8"/>
        <v>0.4450083432448082</v>
      </c>
    </row>
    <row r="19" spans="1:28" ht="15.75" thickBot="1">
      <c r="A19" s="70">
        <f t="shared" si="9"/>
        <v>25</v>
      </c>
      <c r="B19" s="70"/>
      <c r="C19" s="71">
        <f>(roxiedataOL_V5!$F$6+OL!$D$14)-roxiedataOL_V5!F11</f>
        <v>269.23839999999996</v>
      </c>
      <c r="D19" s="238">
        <v>269.5</v>
      </c>
      <c r="E19" s="137">
        <v>273.83999999999997</v>
      </c>
      <c r="F19" s="235">
        <f t="shared" si="5"/>
        <v>73.863081270766273</v>
      </c>
      <c r="G19" s="235">
        <v>76</v>
      </c>
      <c r="H19" s="108" t="s">
        <v>126</v>
      </c>
      <c r="I19" s="62"/>
      <c r="J19" s="110">
        <f t="shared" si="0"/>
        <v>11.229600000000005</v>
      </c>
      <c r="K19" s="111">
        <f t="shared" si="1"/>
        <v>11.120000000000005</v>
      </c>
      <c r="L19" s="111">
        <f t="shared" si="2"/>
        <v>0.10960000000000036</v>
      </c>
      <c r="M19" s="179">
        <f t="shared" si="6"/>
        <v>-2.1369187292337273</v>
      </c>
      <c r="N19" s="59"/>
      <c r="O19" s="59"/>
      <c r="P19" s="70">
        <f t="shared" si="10"/>
        <v>25</v>
      </c>
      <c r="Q19" s="70"/>
      <c r="R19" s="72">
        <f>(roxiedataOL_V5!$N$6+OL!$S$14)-roxiedataOL_V5!N11</f>
        <v>375.19560000000001</v>
      </c>
      <c r="S19" s="238">
        <v>375.39</v>
      </c>
      <c r="T19" s="137">
        <v>378.3</v>
      </c>
      <c r="U19" s="235">
        <f t="shared" si="11"/>
        <v>79.020998267479413</v>
      </c>
      <c r="V19" s="235">
        <v>76</v>
      </c>
      <c r="W19" s="108" t="s">
        <v>132</v>
      </c>
      <c r="X19" s="59"/>
      <c r="Y19" s="110">
        <f t="shared" si="7"/>
        <v>12.34050000000002</v>
      </c>
      <c r="Z19" s="111">
        <f t="shared" si="3"/>
        <v>12.009999999999991</v>
      </c>
      <c r="AA19" s="124">
        <f t="shared" si="4"/>
        <v>0.3305000000000291</v>
      </c>
      <c r="AB19" s="179">
        <f t="shared" si="8"/>
        <v>3.0209982674794134</v>
      </c>
    </row>
    <row r="20" spans="1:28">
      <c r="A20" s="70">
        <f t="shared" si="9"/>
        <v>25</v>
      </c>
      <c r="B20" s="70"/>
      <c r="C20" s="71">
        <f>(roxiedataOL_V5!$F$6+OL!$D$14)-roxiedataOL_V5!F12</f>
        <v>267.48629999999997</v>
      </c>
      <c r="D20" s="113">
        <v>267.60000000000002</v>
      </c>
      <c r="E20" s="149">
        <v>270.86</v>
      </c>
      <c r="F20" s="188">
        <f t="shared" si="5"/>
        <v>77.738397917801208</v>
      </c>
      <c r="G20" s="157">
        <v>76.547799999999995</v>
      </c>
      <c r="H20" s="107" t="s">
        <v>57</v>
      </c>
      <c r="I20" s="62"/>
      <c r="J20" s="69">
        <f t="shared" si="0"/>
        <v>1.7520999999999844</v>
      </c>
      <c r="K20" s="171">
        <f t="shared" si="1"/>
        <v>1.8999999999999773</v>
      </c>
      <c r="L20" s="171">
        <f t="shared" si="2"/>
        <v>-0.14789999999999281</v>
      </c>
      <c r="M20" s="179">
        <f t="shared" si="6"/>
        <v>1.1905979178012132</v>
      </c>
      <c r="N20" s="59"/>
      <c r="O20" s="59"/>
      <c r="P20" s="70">
        <f t="shared" si="10"/>
        <v>25</v>
      </c>
      <c r="Q20" s="70"/>
      <c r="R20" s="72">
        <f>(roxiedataOL_V5!$N$6+OL!$S$14)-roxiedataOL_V5!N12</f>
        <v>372.85670000000005</v>
      </c>
      <c r="S20" s="73">
        <v>373.3</v>
      </c>
      <c r="T20" s="73">
        <v>376.24</v>
      </c>
      <c r="U20" s="188"/>
      <c r="V20" s="158">
        <v>76.547799999999995</v>
      </c>
      <c r="W20" s="107" t="s">
        <v>57</v>
      </c>
      <c r="X20" s="59"/>
      <c r="Y20" s="69">
        <f t="shared" si="7"/>
        <v>2.3388999999999669</v>
      </c>
      <c r="Z20" s="171">
        <f t="shared" si="3"/>
        <v>2.089999999999975</v>
      </c>
      <c r="AA20" s="123">
        <f t="shared" si="4"/>
        <v>0.24889999999999191</v>
      </c>
      <c r="AB20" s="179">
        <f t="shared" si="8"/>
        <v>-76.547799999999995</v>
      </c>
    </row>
    <row r="21" spans="1:28">
      <c r="A21" s="70">
        <f t="shared" si="9"/>
        <v>25</v>
      </c>
      <c r="B21" s="70"/>
      <c r="C21" s="71">
        <f>(roxiedataOL_V5!$F$6+OL!$D$14)-roxiedataOL_V5!F13</f>
        <v>265.47629999999998</v>
      </c>
      <c r="D21" s="113">
        <v>265.58</v>
      </c>
      <c r="E21" s="149">
        <v>268.75</v>
      </c>
      <c r="F21" s="188">
        <f t="shared" si="5"/>
        <v>78.067072857087595</v>
      </c>
      <c r="G21" s="157">
        <v>76.692999999999998</v>
      </c>
      <c r="H21" s="107" t="s">
        <v>58</v>
      </c>
      <c r="I21" s="62"/>
      <c r="J21" s="69">
        <f t="shared" si="0"/>
        <v>2.0099999999999909</v>
      </c>
      <c r="K21" s="171">
        <f t="shared" si="1"/>
        <v>2.0200000000000387</v>
      </c>
      <c r="L21" s="171">
        <f t="shared" si="2"/>
        <v>-1.0000000000047748E-2</v>
      </c>
      <c r="M21" s="179">
        <f t="shared" si="6"/>
        <v>1.3740728570875973</v>
      </c>
      <c r="N21" s="59"/>
      <c r="O21" s="59"/>
      <c r="P21" s="70">
        <f t="shared" si="10"/>
        <v>25</v>
      </c>
      <c r="Q21" s="70"/>
      <c r="R21" s="72">
        <f>(roxiedataOL_V5!$N$6+OL!$S$14)-roxiedataOL_V5!N13</f>
        <v>370.84890000000001</v>
      </c>
      <c r="S21" s="73">
        <v>371.18</v>
      </c>
      <c r="T21" s="163">
        <v>374.78</v>
      </c>
      <c r="U21" s="188">
        <f t="shared" si="11"/>
        <v>76.50426671920431</v>
      </c>
      <c r="V21" s="190">
        <v>76.692999999999998</v>
      </c>
      <c r="W21" s="120" t="s">
        <v>58</v>
      </c>
      <c r="X21" s="59"/>
      <c r="Y21" s="69">
        <f t="shared" si="7"/>
        <v>2.0078000000000316</v>
      </c>
      <c r="Z21" s="171">
        <f t="shared" si="3"/>
        <v>2.1200000000000045</v>
      </c>
      <c r="AA21" s="123">
        <f t="shared" si="4"/>
        <v>-0.11219999999997299</v>
      </c>
      <c r="AB21" s="179">
        <f t="shared" si="8"/>
        <v>-0.18873328079568807</v>
      </c>
    </row>
    <row r="22" spans="1:28">
      <c r="A22" s="70">
        <f t="shared" si="9"/>
        <v>25</v>
      </c>
      <c r="B22" s="70"/>
      <c r="C22" s="71">
        <f>(roxiedataOL_V5!$F$6+OL!$D$14)-roxiedataOL_V5!F14</f>
        <v>263.46749999999997</v>
      </c>
      <c r="D22" s="113">
        <v>263.64</v>
      </c>
      <c r="E22" s="149">
        <v>266.5</v>
      </c>
      <c r="F22" s="188">
        <f t="shared" si="5"/>
        <v>79.205171110711845</v>
      </c>
      <c r="G22" s="157">
        <v>76.838099999999997</v>
      </c>
      <c r="H22" s="107" t="s">
        <v>59</v>
      </c>
      <c r="I22" s="62"/>
      <c r="J22" s="69">
        <f t="shared" si="0"/>
        <v>2.0088000000000079</v>
      </c>
      <c r="K22" s="171">
        <f t="shared" si="1"/>
        <v>1.9399999999999977</v>
      </c>
      <c r="L22" s="171">
        <f t="shared" si="2"/>
        <v>6.8800000000010186E-2</v>
      </c>
      <c r="M22" s="179">
        <f t="shared" si="6"/>
        <v>2.3670711107118478</v>
      </c>
      <c r="N22" s="59"/>
      <c r="O22" s="59"/>
      <c r="P22" s="70">
        <f t="shared" si="10"/>
        <v>25</v>
      </c>
      <c r="Q22" s="70"/>
      <c r="R22" s="72">
        <f>(roxiedataOL_V5!$N$6+OL!$S$14)-roxiedataOL_V5!N14</f>
        <v>368.8424</v>
      </c>
      <c r="S22" s="73">
        <v>369.36</v>
      </c>
      <c r="T22" s="73">
        <v>372.09</v>
      </c>
      <c r="U22" s="188">
        <f t="shared" si="11"/>
        <v>79.685069796823441</v>
      </c>
      <c r="V22" s="158">
        <v>76.838099999999997</v>
      </c>
      <c r="W22" s="107" t="s">
        <v>59</v>
      </c>
      <c r="X22" s="59"/>
      <c r="Y22" s="69">
        <f t="shared" si="7"/>
        <v>2.0065000000000168</v>
      </c>
      <c r="Z22" s="171">
        <f t="shared" si="3"/>
        <v>1.8199999999999932</v>
      </c>
      <c r="AA22" s="123">
        <f t="shared" si="4"/>
        <v>0.18650000000002365</v>
      </c>
      <c r="AB22" s="179">
        <f t="shared" si="8"/>
        <v>2.8469697968234442</v>
      </c>
    </row>
    <row r="23" spans="1:28">
      <c r="A23" s="70">
        <f t="shared" si="9"/>
        <v>25</v>
      </c>
      <c r="B23" s="70"/>
      <c r="C23" s="71">
        <f>(roxiedataOL_V5!$F$6+OL!$D$14)-roxiedataOL_V5!F15</f>
        <v>261.45999999999998</v>
      </c>
      <c r="D23" s="113">
        <v>261.60000000000002</v>
      </c>
      <c r="E23" s="149">
        <v>264.62</v>
      </c>
      <c r="F23" s="188">
        <f t="shared" si="5"/>
        <v>78.616630268689804</v>
      </c>
      <c r="G23" s="157">
        <v>76.9833</v>
      </c>
      <c r="H23" s="107" t="s">
        <v>60</v>
      </c>
      <c r="I23" s="62"/>
      <c r="J23" s="69">
        <f t="shared" si="0"/>
        <v>2.0074999999999932</v>
      </c>
      <c r="K23" s="171">
        <f t="shared" si="1"/>
        <v>2.0399999999999636</v>
      </c>
      <c r="L23" s="171">
        <f t="shared" si="2"/>
        <v>-3.2499999999970441E-2</v>
      </c>
      <c r="M23" s="179">
        <f t="shared" si="6"/>
        <v>1.6333302686898037</v>
      </c>
      <c r="N23" s="59"/>
      <c r="O23" s="59"/>
      <c r="P23" s="70">
        <f t="shared" si="10"/>
        <v>25</v>
      </c>
      <c r="Q23" s="70"/>
      <c r="R23" s="72">
        <f>(roxiedataOL_V5!$N$6+OL!$S$14)-roxiedataOL_V5!N15</f>
        <v>366.83710000000002</v>
      </c>
      <c r="S23" s="73">
        <v>367.25</v>
      </c>
      <c r="T23" s="73">
        <v>370.1</v>
      </c>
      <c r="U23" s="188">
        <f t="shared" si="11"/>
        <v>79.242032911609911</v>
      </c>
      <c r="V23" s="158">
        <v>76.9833</v>
      </c>
      <c r="W23" s="107" t="s">
        <v>60</v>
      </c>
      <c r="X23" s="59"/>
      <c r="Y23" s="69">
        <f t="shared" si="7"/>
        <v>2.005299999999977</v>
      </c>
      <c r="Z23" s="171">
        <f t="shared" si="3"/>
        <v>2.1100000000000136</v>
      </c>
      <c r="AA23" s="123">
        <f t="shared" si="4"/>
        <v>-0.10470000000003665</v>
      </c>
      <c r="AB23" s="179">
        <f t="shared" si="8"/>
        <v>2.2587329116099113</v>
      </c>
    </row>
    <row r="24" spans="1:28">
      <c r="A24" s="70">
        <f t="shared" si="9"/>
        <v>25</v>
      </c>
      <c r="B24" s="70"/>
      <c r="C24" s="71">
        <f>(roxiedataOL_V5!$F$6+OL!$D$14)-roxiedataOL_V5!F16</f>
        <v>259.45359999999994</v>
      </c>
      <c r="D24" s="113">
        <v>259.08999999999997</v>
      </c>
      <c r="E24" s="149">
        <v>262.64999999999998</v>
      </c>
      <c r="F24" s="188">
        <f t="shared" si="5"/>
        <v>76.648821310850295</v>
      </c>
      <c r="G24" s="157">
        <v>77.128500000000003</v>
      </c>
      <c r="H24" s="107" t="s">
        <v>61</v>
      </c>
      <c r="I24" s="62"/>
      <c r="J24" s="69">
        <f t="shared" si="0"/>
        <v>2.0064000000000419</v>
      </c>
      <c r="K24" s="171">
        <f t="shared" si="1"/>
        <v>2.5100000000000477</v>
      </c>
      <c r="L24" s="171">
        <f t="shared" si="2"/>
        <v>-0.50360000000000582</v>
      </c>
      <c r="M24" s="179">
        <f t="shared" si="6"/>
        <v>-0.47967868914970779</v>
      </c>
      <c r="N24" s="59"/>
      <c r="O24" s="59"/>
      <c r="P24" s="70">
        <f t="shared" si="10"/>
        <v>25</v>
      </c>
      <c r="Q24" s="70"/>
      <c r="R24" s="72">
        <f>(roxiedataOL_V5!$N$6+OL!$S$14)-roxiedataOL_V5!N16</f>
        <v>364.83299999999997</v>
      </c>
      <c r="S24" s="73">
        <v>365.03</v>
      </c>
      <c r="T24" s="73">
        <v>368.12</v>
      </c>
      <c r="U24" s="188">
        <f t="shared" si="11"/>
        <v>78.359899573739341</v>
      </c>
      <c r="V24" s="158">
        <v>77.128500000000003</v>
      </c>
      <c r="W24" s="107" t="s">
        <v>61</v>
      </c>
      <c r="X24" s="59"/>
      <c r="Y24" s="69">
        <f t="shared" si="7"/>
        <v>2.0041000000000508</v>
      </c>
      <c r="Z24" s="171">
        <f t="shared" si="3"/>
        <v>2.2200000000000273</v>
      </c>
      <c r="AA24" s="123">
        <f t="shared" si="4"/>
        <v>-0.21589999999997644</v>
      </c>
      <c r="AB24" s="179">
        <f t="shared" si="8"/>
        <v>1.2313995737393384</v>
      </c>
    </row>
    <row r="25" spans="1:28">
      <c r="A25" s="70">
        <f t="shared" si="9"/>
        <v>25</v>
      </c>
      <c r="B25" s="70"/>
      <c r="C25" s="71">
        <f>(roxiedataOL_V5!$F$6+OL!$D$14)-roxiedataOL_V5!F17</f>
        <v>257.44839999999999</v>
      </c>
      <c r="D25" s="113">
        <v>257.01</v>
      </c>
      <c r="E25" s="149">
        <v>260.66000000000003</v>
      </c>
      <c r="F25" s="188">
        <f t="shared" si="5"/>
        <v>76.323819534523878</v>
      </c>
      <c r="G25" s="157">
        <v>77.273700000000005</v>
      </c>
      <c r="H25" s="107" t="s">
        <v>62</v>
      </c>
      <c r="I25" s="62"/>
      <c r="J25" s="69">
        <f t="shared" si="0"/>
        <v>2.0051999999999452</v>
      </c>
      <c r="K25" s="171">
        <f t="shared" si="1"/>
        <v>2.0799999999999841</v>
      </c>
      <c r="L25" s="171">
        <f t="shared" si="2"/>
        <v>-7.4800000000038835E-2</v>
      </c>
      <c r="M25" s="179">
        <f t="shared" si="6"/>
        <v>-0.94988046547612726</v>
      </c>
      <c r="N25" s="59"/>
      <c r="O25" s="59"/>
      <c r="P25" s="70">
        <f t="shared" si="10"/>
        <v>25</v>
      </c>
      <c r="Q25" s="70"/>
      <c r="R25" s="72">
        <f>(roxiedataOL_V5!$N$6+OL!$S$14)-roxiedataOL_V5!N17</f>
        <v>362.83000000000004</v>
      </c>
      <c r="S25" s="73">
        <v>362.84</v>
      </c>
      <c r="T25" s="73">
        <v>366.28</v>
      </c>
      <c r="U25" s="188">
        <f t="shared" si="11"/>
        <v>77.083518841818588</v>
      </c>
      <c r="V25" s="158">
        <v>77.273700000000005</v>
      </c>
      <c r="W25" s="107" t="s">
        <v>62</v>
      </c>
      <c r="X25" s="59"/>
      <c r="Y25" s="69">
        <f t="shared" si="7"/>
        <v>2.0029999999999291</v>
      </c>
      <c r="Z25" s="171">
        <f t="shared" si="3"/>
        <v>2.1899999999999977</v>
      </c>
      <c r="AA25" s="123">
        <f t="shared" si="4"/>
        <v>-0.18700000000006867</v>
      </c>
      <c r="AB25" s="179">
        <f t="shared" si="8"/>
        <v>-0.19018115818141723</v>
      </c>
    </row>
    <row r="26" spans="1:28">
      <c r="A26" s="70">
        <f t="shared" si="9"/>
        <v>25</v>
      </c>
      <c r="B26" s="70"/>
      <c r="C26" s="71">
        <f>(roxiedataOL_V5!$F$6+OL!$D$14)-roxiedataOL_V5!F18</f>
        <v>255.44439999999997</v>
      </c>
      <c r="D26" s="113">
        <v>255</v>
      </c>
      <c r="E26" s="149">
        <v>258.91000000000003</v>
      </c>
      <c r="F26" s="188">
        <f t="shared" si="5"/>
        <v>75.390011058639772</v>
      </c>
      <c r="G26" s="157">
        <v>77.418800000000005</v>
      </c>
      <c r="H26" s="107" t="s">
        <v>63</v>
      </c>
      <c r="I26" s="62"/>
      <c r="J26" s="69">
        <f t="shared" si="0"/>
        <v>2.0040000000000191</v>
      </c>
      <c r="K26" s="171">
        <f t="shared" si="1"/>
        <v>2.0099999999999909</v>
      </c>
      <c r="L26" s="171">
        <f t="shared" si="2"/>
        <v>-5.9999999999718057E-3</v>
      </c>
      <c r="M26" s="179">
        <f t="shared" si="6"/>
        <v>-2.0287889413602329</v>
      </c>
      <c r="N26" s="59"/>
      <c r="O26" s="59"/>
      <c r="P26" s="70">
        <f t="shared" si="10"/>
        <v>25</v>
      </c>
      <c r="Q26" s="70"/>
      <c r="R26" s="72">
        <f>(roxiedataOL_V5!$N$6+OL!$S$14)-roxiedataOL_V5!N18</f>
        <v>360.82810000000001</v>
      </c>
      <c r="S26" s="73">
        <v>360.98</v>
      </c>
      <c r="T26" s="73">
        <v>364.45</v>
      </c>
      <c r="U26" s="188">
        <f t="shared" si="11"/>
        <v>76.974700499627502</v>
      </c>
      <c r="V26" s="158">
        <v>77.148799999999994</v>
      </c>
      <c r="W26" s="107" t="s">
        <v>63</v>
      </c>
      <c r="X26" s="59"/>
      <c r="Y26" s="69">
        <f t="shared" si="7"/>
        <v>2.0019000000000347</v>
      </c>
      <c r="Z26" s="171">
        <f t="shared" si="3"/>
        <v>1.8599999999999568</v>
      </c>
      <c r="AA26" s="123">
        <f t="shared" si="4"/>
        <v>0.14190000000007785</v>
      </c>
      <c r="AB26" s="179">
        <f t="shared" si="8"/>
        <v>-0.17409950037249189</v>
      </c>
    </row>
    <row r="27" spans="1:28" ht="15.75" thickBot="1">
      <c r="A27" s="70">
        <f t="shared" si="9"/>
        <v>25</v>
      </c>
      <c r="B27" s="70"/>
      <c r="C27" s="71">
        <f>(roxiedataOL_V5!$F$6+OL!$D$14)-roxiedataOL_V5!F19</f>
        <v>253.44149999999996</v>
      </c>
      <c r="D27" s="113">
        <v>253.08</v>
      </c>
      <c r="E27" s="149">
        <v>257.19</v>
      </c>
      <c r="F27" s="188">
        <f t="shared" si="5"/>
        <v>74.677029788042987</v>
      </c>
      <c r="G27" s="157">
        <v>77.563999999999993</v>
      </c>
      <c r="H27" s="107" t="s">
        <v>64</v>
      </c>
      <c r="I27" s="62"/>
      <c r="J27" s="69">
        <f t="shared" si="0"/>
        <v>2.002900000000011</v>
      </c>
      <c r="K27" s="171">
        <f t="shared" si="1"/>
        <v>1.9199999999999875</v>
      </c>
      <c r="L27" s="171">
        <f t="shared" si="2"/>
        <v>8.290000000002351E-2</v>
      </c>
      <c r="M27" s="179">
        <f t="shared" si="6"/>
        <v>-2.8869702119570064</v>
      </c>
      <c r="N27" s="59"/>
      <c r="O27" s="59"/>
      <c r="P27" s="70">
        <f t="shared" si="10"/>
        <v>25</v>
      </c>
      <c r="Q27" s="70"/>
      <c r="R27" s="72">
        <f>(roxiedataOL_V5!$N$6+OL!$S$14)-roxiedataOL_V5!N19</f>
        <v>359.06870000000004</v>
      </c>
      <c r="S27" s="73">
        <v>358.85</v>
      </c>
      <c r="T27" s="73">
        <v>362.44</v>
      </c>
      <c r="U27" s="188">
        <f t="shared" si="11"/>
        <v>76.540389034684395</v>
      </c>
      <c r="V27" s="158">
        <v>77.563999999999993</v>
      </c>
      <c r="W27" s="107" t="s">
        <v>64</v>
      </c>
      <c r="X27" s="59"/>
      <c r="Y27" s="69">
        <f t="shared" si="7"/>
        <v>1.759399999999971</v>
      </c>
      <c r="Z27" s="171">
        <f>IF(OR(ISBLANK(S27),0),"",S26-S27)</f>
        <v>2.1299999999999955</v>
      </c>
      <c r="AA27" s="123">
        <f t="shared" si="4"/>
        <v>-0.37060000000002447</v>
      </c>
      <c r="AB27" s="179">
        <f t="shared" si="8"/>
        <v>-1.0236109653155978</v>
      </c>
    </row>
    <row r="28" spans="1:28" ht="15.75" thickBot="1">
      <c r="A28" s="70">
        <f t="shared" si="9"/>
        <v>25</v>
      </c>
      <c r="B28" s="70"/>
      <c r="C28" s="71">
        <f>(roxiedataOL_V5!$F$6+OL!$D$14)-roxiedataOL_V5!F20</f>
        <v>201.89459999999997</v>
      </c>
      <c r="D28" s="238">
        <v>202.1</v>
      </c>
      <c r="E28" s="137">
        <v>209.67</v>
      </c>
      <c r="F28" s="235">
        <f t="shared" si="5"/>
        <v>63.221444111609564</v>
      </c>
      <c r="G28" s="235">
        <v>68.5</v>
      </c>
      <c r="H28" s="108" t="s">
        <v>127</v>
      </c>
      <c r="I28" s="62"/>
      <c r="J28" s="110">
        <f t="shared" si="0"/>
        <v>51.546899999999994</v>
      </c>
      <c r="K28" s="111">
        <f t="shared" si="1"/>
        <v>50.980000000000018</v>
      </c>
      <c r="L28" s="111">
        <f t="shared" si="2"/>
        <v>0.56689999999997553</v>
      </c>
      <c r="M28" s="179">
        <f t="shared" si="6"/>
        <v>-5.2785558883904358</v>
      </c>
      <c r="N28" s="59"/>
      <c r="O28" s="59"/>
      <c r="P28" s="70">
        <f t="shared" si="10"/>
        <v>25</v>
      </c>
      <c r="Q28" s="70"/>
      <c r="R28" s="72">
        <f>(roxiedataOL_V5!$N$6+OL!$S$14)-roxiedataOL_V5!N20</f>
        <v>333.60329999999999</v>
      </c>
      <c r="S28" s="238">
        <v>334.05</v>
      </c>
      <c r="T28" s="137">
        <v>339.4</v>
      </c>
      <c r="U28" s="235">
        <f t="shared" si="11"/>
        <v>70.3703769033431</v>
      </c>
      <c r="V28" s="235">
        <v>72</v>
      </c>
      <c r="W28" s="108" t="s">
        <v>161</v>
      </c>
      <c r="X28" s="59"/>
      <c r="Y28" s="110">
        <f t="shared" si="7"/>
        <v>25.465400000000045</v>
      </c>
      <c r="Z28" s="111">
        <f t="shared" si="3"/>
        <v>24.800000000000011</v>
      </c>
      <c r="AA28" s="124">
        <f t="shared" si="4"/>
        <v>0.66540000000003374</v>
      </c>
      <c r="AB28" s="179">
        <f t="shared" si="8"/>
        <v>-1.6296230966568999</v>
      </c>
    </row>
    <row r="29" spans="1:28" ht="15.75" thickBot="1">
      <c r="A29" s="70">
        <f t="shared" si="9"/>
        <v>25</v>
      </c>
      <c r="B29" s="70"/>
      <c r="C29" s="71">
        <f>(roxiedataOL_V5!$F$6+OL!$D$14)-roxiedataOL_V5!F21</f>
        <v>199.74839999999995</v>
      </c>
      <c r="D29" s="113">
        <v>199.99</v>
      </c>
      <c r="E29" s="149">
        <v>205.51</v>
      </c>
      <c r="F29" s="188">
        <f t="shared" si="5"/>
        <v>69.796384831674928</v>
      </c>
      <c r="G29" s="157">
        <v>69.047799999999995</v>
      </c>
      <c r="H29" s="107" t="s">
        <v>65</v>
      </c>
      <c r="I29" s="62"/>
      <c r="J29" s="69">
        <f t="shared" si="0"/>
        <v>2.1462000000000216</v>
      </c>
      <c r="K29" s="171">
        <f t="shared" si="1"/>
        <v>2.1099999999999852</v>
      </c>
      <c r="L29" s="171">
        <f t="shared" si="2"/>
        <v>3.6200000000036425E-2</v>
      </c>
      <c r="M29" s="179">
        <f t="shared" si="6"/>
        <v>0.74858483167493262</v>
      </c>
      <c r="N29" s="59"/>
      <c r="O29" s="59"/>
      <c r="P29" s="70">
        <f t="shared" si="10"/>
        <v>25</v>
      </c>
      <c r="Q29" s="70"/>
      <c r="R29" s="72">
        <f>(roxiedataOL_V5!$N$6+OL!$S$14)-roxiedataOL_V5!N21</f>
        <v>331.8854</v>
      </c>
      <c r="S29" s="73">
        <v>331.71</v>
      </c>
      <c r="T29" s="73">
        <v>336.68</v>
      </c>
      <c r="U29" s="188">
        <f t="shared" si="11"/>
        <v>71.668245385209772</v>
      </c>
      <c r="V29" s="158">
        <v>72.547799999999995</v>
      </c>
      <c r="W29" s="107" t="s">
        <v>65</v>
      </c>
      <c r="X29" s="59"/>
      <c r="Y29" s="69">
        <f t="shared" si="7"/>
        <v>1.717899999999986</v>
      </c>
      <c r="Z29" s="171">
        <f t="shared" si="3"/>
        <v>2.3400000000000318</v>
      </c>
      <c r="AA29" s="123">
        <f t="shared" si="4"/>
        <v>-0.62210000000004584</v>
      </c>
      <c r="AB29" s="179">
        <f t="shared" si="8"/>
        <v>-0.8795546147902229</v>
      </c>
    </row>
    <row r="30" spans="1:28" ht="15.75" thickBot="1">
      <c r="A30" s="70">
        <f t="shared" si="9"/>
        <v>25</v>
      </c>
      <c r="B30" s="70"/>
      <c r="C30" s="71">
        <f>(roxiedataOL_V5!$F$6+OL!$D$14)-roxiedataOL_V5!F22</f>
        <v>197.60209999999995</v>
      </c>
      <c r="D30" s="113">
        <v>197.95</v>
      </c>
      <c r="E30" s="149">
        <v>202.95</v>
      </c>
      <c r="F30" s="188">
        <f t="shared" si="5"/>
        <v>71.56505117707799</v>
      </c>
      <c r="G30" s="157">
        <v>69.0381</v>
      </c>
      <c r="H30" s="107" t="s">
        <v>66</v>
      </c>
      <c r="I30" s="62"/>
      <c r="J30" s="69">
        <f t="shared" si="0"/>
        <v>2.1462999999999965</v>
      </c>
      <c r="K30" s="171">
        <f t="shared" si="1"/>
        <v>2.0400000000000205</v>
      </c>
      <c r="L30" s="171">
        <f t="shared" si="2"/>
        <v>0.10629999999997608</v>
      </c>
      <c r="M30" s="179">
        <f t="shared" si="6"/>
        <v>2.52695117707799</v>
      </c>
      <c r="N30" s="59"/>
      <c r="O30" s="59"/>
      <c r="P30" s="70">
        <f t="shared" si="10"/>
        <v>25</v>
      </c>
      <c r="Q30" s="70"/>
      <c r="R30" s="72">
        <f>(roxiedataOL_V5!$N$6+OL!$S$14)-roxiedataOL_V5!N22</f>
        <v>311.52179999999998</v>
      </c>
      <c r="S30" s="238">
        <v>311.58</v>
      </c>
      <c r="T30" s="137">
        <v>316.88</v>
      </c>
      <c r="U30" s="235">
        <f t="shared" si="11"/>
        <v>70.539987564713869</v>
      </c>
      <c r="V30" s="235">
        <v>68.5</v>
      </c>
      <c r="W30" s="108" t="s">
        <v>133</v>
      </c>
      <c r="X30" s="59"/>
      <c r="Y30" s="110">
        <f t="shared" si="7"/>
        <v>20.363600000000019</v>
      </c>
      <c r="Z30" s="111">
        <f t="shared" si="3"/>
        <v>20.129999999999995</v>
      </c>
      <c r="AA30" s="124">
        <f t="shared" ref="AA30:AA39" si="12">IF(OR(ISBLANK(S30),0),"",Y30-Z30)</f>
        <v>0.23360000000002401</v>
      </c>
      <c r="AB30" s="179">
        <f t="shared" si="8"/>
        <v>2.0399875647138686</v>
      </c>
    </row>
    <row r="31" spans="1:28">
      <c r="A31" s="70">
        <f t="shared" si="9"/>
        <v>25</v>
      </c>
      <c r="B31" s="70"/>
      <c r="C31" s="71">
        <f>(roxiedataOL_V5!$F$6+OL!$D$14)-roxiedataOL_V5!F23</f>
        <v>195.45559999999995</v>
      </c>
      <c r="D31" s="113">
        <v>195.98</v>
      </c>
      <c r="E31" s="149">
        <v>201.2</v>
      </c>
      <c r="F31" s="188">
        <f t="shared" si="5"/>
        <v>70.812103395372432</v>
      </c>
      <c r="G31" s="157">
        <v>69.028400000000005</v>
      </c>
      <c r="H31" s="107" t="s">
        <v>67</v>
      </c>
      <c r="I31" s="62"/>
      <c r="J31" s="69">
        <f t="shared" si="0"/>
        <v>2.1465000000000032</v>
      </c>
      <c r="K31" s="171">
        <f t="shared" ref="K31:K44" si="13">IF(OR(ISBLANK(D31),0),"",D30-D31)</f>
        <v>1.9699999999999989</v>
      </c>
      <c r="L31" s="171">
        <f t="shared" si="2"/>
        <v>0.17650000000000432</v>
      </c>
      <c r="M31" s="179">
        <f t="shared" si="6"/>
        <v>1.7837033953724273</v>
      </c>
      <c r="N31" s="59"/>
      <c r="O31" s="59"/>
      <c r="P31" s="70">
        <f t="shared" si="10"/>
        <v>25</v>
      </c>
      <c r="Q31" s="70"/>
      <c r="R31" s="72">
        <f>(roxiedataOL_V5!$N$6+OL!$S$14)-roxiedataOL_V5!N23</f>
        <v>309.37560000000002</v>
      </c>
      <c r="S31" s="73">
        <v>309.37</v>
      </c>
      <c r="T31" s="73">
        <v>313.83</v>
      </c>
      <c r="U31" s="188">
        <f t="shared" si="11"/>
        <v>73.441031601567929</v>
      </c>
      <c r="V31" s="158">
        <v>69.047799999999995</v>
      </c>
      <c r="W31" s="107" t="s">
        <v>66</v>
      </c>
      <c r="X31" s="59"/>
      <c r="Y31" s="69">
        <f t="shared" si="7"/>
        <v>2.1461999999999648</v>
      </c>
      <c r="Z31" s="171">
        <f t="shared" ref="Z31:Z39" si="14">IF(OR(ISBLANK(S31),0),"",S30-S31)</f>
        <v>2.2099999999999795</v>
      </c>
      <c r="AA31" s="123">
        <f t="shared" si="12"/>
        <v>-6.3800000000014734E-2</v>
      </c>
      <c r="AB31" s="179">
        <f t="shared" si="8"/>
        <v>4.3932316015679334</v>
      </c>
    </row>
    <row r="32" spans="1:28">
      <c r="A32" s="70">
        <f t="shared" si="9"/>
        <v>25</v>
      </c>
      <c r="B32" s="70"/>
      <c r="C32" s="71">
        <f>(roxiedataOL_V5!$F$6+OL!$D$14)-roxiedataOL_V5!F24</f>
        <v>193.38169999999997</v>
      </c>
      <c r="D32" s="113">
        <v>193.91</v>
      </c>
      <c r="E32" s="149">
        <v>198.86</v>
      </c>
      <c r="F32" s="188">
        <f t="shared" si="5"/>
        <v>71.737110057805822</v>
      </c>
      <c r="G32" s="157">
        <v>69.018799999999999</v>
      </c>
      <c r="H32" s="107" t="s">
        <v>68</v>
      </c>
      <c r="I32" s="62"/>
      <c r="J32" s="69">
        <f t="shared" si="0"/>
        <v>2.0738999999999805</v>
      </c>
      <c r="K32" s="171">
        <f t="shared" si="13"/>
        <v>2.0699999999999932</v>
      </c>
      <c r="L32" s="171">
        <f t="shared" ref="L32:L38" si="15">IF(OR(ISBLANK(D32),0),"",J32-K32)</f>
        <v>3.899999999987358E-3</v>
      </c>
      <c r="M32" s="179">
        <f t="shared" si="6"/>
        <v>2.718310057805823</v>
      </c>
      <c r="N32" s="59"/>
      <c r="O32" s="59"/>
      <c r="P32" s="70">
        <f t="shared" si="10"/>
        <v>25</v>
      </c>
      <c r="Q32" s="70"/>
      <c r="R32" s="72">
        <f>(roxiedataOL_V5!$N$6+OL!$S$14)-roxiedataOL_V5!N24</f>
        <v>307.22930000000002</v>
      </c>
      <c r="S32" s="73">
        <v>307.45999999999998</v>
      </c>
      <c r="T32" s="73">
        <v>312.31</v>
      </c>
      <c r="U32" s="188">
        <f t="shared" si="11"/>
        <v>72.082250785416363</v>
      </c>
      <c r="V32" s="158">
        <v>69.0381</v>
      </c>
      <c r="W32" s="107" t="s">
        <v>67</v>
      </c>
      <c r="X32" s="59"/>
      <c r="Y32" s="69">
        <f t="shared" si="7"/>
        <v>2.1462999999999965</v>
      </c>
      <c r="Z32" s="171">
        <f t="shared" si="14"/>
        <v>1.910000000000025</v>
      </c>
      <c r="AA32" s="123">
        <f t="shared" si="12"/>
        <v>0.23629999999997153</v>
      </c>
      <c r="AB32" s="179">
        <f t="shared" si="8"/>
        <v>3.0441507854163632</v>
      </c>
    </row>
    <row r="33" spans="1:28">
      <c r="A33" s="70">
        <f t="shared" si="9"/>
        <v>25</v>
      </c>
      <c r="B33" s="70"/>
      <c r="C33" s="71">
        <f>(roxiedataOL_V5!$F$6+OL!$D$14)-roxiedataOL_V5!F25</f>
        <v>191.16219999999998</v>
      </c>
      <c r="D33" s="113">
        <v>192.24</v>
      </c>
      <c r="E33" s="149">
        <v>197.15</v>
      </c>
      <c r="F33" s="188">
        <f t="shared" si="5"/>
        <v>71.87500328209407</v>
      </c>
      <c r="G33" s="157">
        <v>69.009100000000004</v>
      </c>
      <c r="H33" s="107" t="s">
        <v>69</v>
      </c>
      <c r="I33" s="62"/>
      <c r="J33" s="69">
        <f t="shared" si="0"/>
        <v>2.2194999999999823</v>
      </c>
      <c r="K33" s="171">
        <f t="shared" si="13"/>
        <v>1.6699999999999875</v>
      </c>
      <c r="L33" s="171">
        <f t="shared" si="15"/>
        <v>0.54949999999999477</v>
      </c>
      <c r="M33" s="179">
        <f t="shared" si="6"/>
        <v>2.8659032820940666</v>
      </c>
      <c r="N33" s="59"/>
      <c r="O33" s="59"/>
      <c r="P33" s="70">
        <f t="shared" si="10"/>
        <v>25</v>
      </c>
      <c r="Q33" s="70"/>
      <c r="R33" s="72">
        <f>(roxiedataOL_V5!$N$6+OL!$S$14)-roxiedataOL_V5!N25</f>
        <v>305.08280000000002</v>
      </c>
      <c r="S33" s="73">
        <v>305.51</v>
      </c>
      <c r="T33" s="73">
        <v>309.57</v>
      </c>
      <c r="U33" s="188">
        <f t="shared" si="11"/>
        <v>74.854829040044692</v>
      </c>
      <c r="V33" s="158">
        <v>69.028400000000005</v>
      </c>
      <c r="W33" s="107" t="s">
        <v>68</v>
      </c>
      <c r="X33" s="59"/>
      <c r="Y33" s="69">
        <f t="shared" si="7"/>
        <v>2.1465000000000032</v>
      </c>
      <c r="Z33" s="171">
        <f t="shared" si="14"/>
        <v>1.9499999999999886</v>
      </c>
      <c r="AA33" s="123">
        <f t="shared" si="12"/>
        <v>0.19650000000001455</v>
      </c>
      <c r="AB33" s="179">
        <f t="shared" si="8"/>
        <v>5.8264290400446868</v>
      </c>
    </row>
    <row r="34" spans="1:28">
      <c r="A34" s="70">
        <f t="shared" si="9"/>
        <v>25</v>
      </c>
      <c r="B34" s="70"/>
      <c r="C34" s="71">
        <f>(roxiedataOL_V5!$F$6+OL!$D$14)-roxiedataOL_V5!F26</f>
        <v>189.01529999999997</v>
      </c>
      <c r="D34" s="113">
        <v>189.84</v>
      </c>
      <c r="E34" s="149">
        <v>194.94</v>
      </c>
      <c r="F34" s="188">
        <f t="shared" si="5"/>
        <v>71.221966777554499</v>
      </c>
      <c r="G34" s="157">
        <v>68.999399999999994</v>
      </c>
      <c r="H34" s="107" t="s">
        <v>70</v>
      </c>
      <c r="I34" s="62"/>
      <c r="J34" s="69">
        <f t="shared" si="0"/>
        <v>2.1469000000000165</v>
      </c>
      <c r="K34" s="171">
        <f t="shared" si="13"/>
        <v>2.4000000000000057</v>
      </c>
      <c r="L34" s="171">
        <f t="shared" si="15"/>
        <v>-0.25309999999998922</v>
      </c>
      <c r="M34" s="179">
        <f t="shared" si="6"/>
        <v>2.2225667775545048</v>
      </c>
      <c r="N34" s="59"/>
      <c r="O34" s="59"/>
      <c r="P34" s="70">
        <f t="shared" si="10"/>
        <v>25</v>
      </c>
      <c r="Q34" s="70"/>
      <c r="R34" s="72">
        <f>(roxiedataOL_V5!$N$6+OL!$S$14)-roxiedataOL_V5!N26</f>
        <v>302.93610000000001</v>
      </c>
      <c r="S34" s="73">
        <v>303.57</v>
      </c>
      <c r="T34" s="73">
        <v>308.02999999999997</v>
      </c>
      <c r="U34" s="188">
        <f t="shared" si="11"/>
        <v>73.441031601567929</v>
      </c>
      <c r="V34" s="158">
        <v>69.018799999999999</v>
      </c>
      <c r="W34" s="107" t="s">
        <v>69</v>
      </c>
      <c r="X34" s="59"/>
      <c r="Y34" s="69">
        <f t="shared" si="7"/>
        <v>2.1467000000000098</v>
      </c>
      <c r="Z34" s="171">
        <f t="shared" si="14"/>
        <v>1.9399999999999977</v>
      </c>
      <c r="AA34" s="123">
        <f t="shared" si="12"/>
        <v>0.2067000000000121</v>
      </c>
      <c r="AB34" s="179">
        <f t="shared" si="8"/>
        <v>4.4222316015679297</v>
      </c>
    </row>
    <row r="35" spans="1:28">
      <c r="A35" s="70">
        <f t="shared" si="9"/>
        <v>25</v>
      </c>
      <c r="B35" s="70"/>
      <c r="C35" s="71">
        <f>(roxiedataOL_V5!$F$6+OL!$D$14)-roxiedataOL_V5!F27</f>
        <v>186.86819999999994</v>
      </c>
      <c r="D35" s="113">
        <v>187.38</v>
      </c>
      <c r="E35" s="149">
        <v>192.92</v>
      </c>
      <c r="F35" s="188">
        <f t="shared" si="5"/>
        <v>69.729131243143513</v>
      </c>
      <c r="G35" s="157">
        <v>69.989699999999999</v>
      </c>
      <c r="H35" s="107" t="s">
        <v>71</v>
      </c>
      <c r="I35" s="62"/>
      <c r="J35" s="69">
        <f t="shared" si="0"/>
        <v>2.1471000000000231</v>
      </c>
      <c r="K35" s="171">
        <f t="shared" si="13"/>
        <v>2.460000000000008</v>
      </c>
      <c r="L35" s="171">
        <f t="shared" si="15"/>
        <v>-0.31289999999998486</v>
      </c>
      <c r="M35" s="179">
        <f t="shared" si="6"/>
        <v>-0.26056875685648606</v>
      </c>
      <c r="N35" s="59"/>
      <c r="O35" s="59"/>
      <c r="P35" s="70">
        <f t="shared" si="10"/>
        <v>25</v>
      </c>
      <c r="Q35" s="70"/>
      <c r="R35" s="72">
        <f>(roxiedataOL_V5!$N$6+OL!$S$14)-roxiedataOL_V5!N27</f>
        <v>300.7894</v>
      </c>
      <c r="S35" s="73">
        <v>301.38</v>
      </c>
      <c r="T35" s="73">
        <v>305.8</v>
      </c>
      <c r="U35" s="188">
        <f t="shared" si="11"/>
        <v>73.581511963152764</v>
      </c>
      <c r="V35" s="158">
        <v>69.009100000000004</v>
      </c>
      <c r="W35" s="107" t="s">
        <v>70</v>
      </c>
      <c r="X35" s="59"/>
      <c r="Y35" s="69">
        <f t="shared" si="7"/>
        <v>2.1467000000000098</v>
      </c>
      <c r="Z35" s="171">
        <f t="shared" si="14"/>
        <v>2.1899999999999977</v>
      </c>
      <c r="AA35" s="123">
        <f t="shared" si="12"/>
        <v>-4.3299999999987904E-2</v>
      </c>
      <c r="AB35" s="179">
        <f t="shared" si="8"/>
        <v>4.57241196315276</v>
      </c>
    </row>
    <row r="36" spans="1:28">
      <c r="A36" s="70">
        <f t="shared" si="9"/>
        <v>25</v>
      </c>
      <c r="B36" s="70"/>
      <c r="C36" s="71">
        <f>(roxiedataOL_V5!$F$6+OL!$D$14)-roxiedataOL_V5!F28</f>
        <v>184.72099999999995</v>
      </c>
      <c r="D36" s="113">
        <v>185.45</v>
      </c>
      <c r="E36" s="149">
        <v>190.95</v>
      </c>
      <c r="F36" s="188">
        <f t="shared" si="5"/>
        <v>69.863696571751859</v>
      </c>
      <c r="G36" s="157">
        <v>69.980099999999993</v>
      </c>
      <c r="H36" s="107" t="s">
        <v>72</v>
      </c>
      <c r="I36" s="62"/>
      <c r="J36" s="69">
        <f t="shared" si="0"/>
        <v>2.147199999999998</v>
      </c>
      <c r="K36" s="171">
        <f t="shared" si="13"/>
        <v>1.9300000000000068</v>
      </c>
      <c r="L36" s="171">
        <f t="shared" si="15"/>
        <v>0.21719999999999118</v>
      </c>
      <c r="M36" s="179">
        <f t="shared" si="6"/>
        <v>-0.11640342824813388</v>
      </c>
      <c r="N36" s="59"/>
      <c r="O36" s="59"/>
      <c r="P36" s="70">
        <f t="shared" si="10"/>
        <v>25</v>
      </c>
      <c r="Q36" s="70"/>
      <c r="R36" s="72">
        <f>(roxiedataOL_V5!$N$6+OL!$S$14)-roxiedataOL_V5!N28</f>
        <v>298.64249999999998</v>
      </c>
      <c r="S36" s="73">
        <v>299.11</v>
      </c>
      <c r="T36" s="73">
        <v>304.18</v>
      </c>
      <c r="U36" s="188">
        <f t="shared" si="11"/>
        <v>71.324746740342562</v>
      </c>
      <c r="V36" s="158">
        <v>68.999399999999994</v>
      </c>
      <c r="W36" s="107" t="s">
        <v>71</v>
      </c>
      <c r="X36" s="59"/>
      <c r="Y36" s="69">
        <f t="shared" si="7"/>
        <v>2.1469000000000165</v>
      </c>
      <c r="Z36" s="171">
        <f t="shared" si="14"/>
        <v>2.2699999999999818</v>
      </c>
      <c r="AA36" s="123">
        <f t="shared" si="12"/>
        <v>-0.12309999999996535</v>
      </c>
      <c r="AB36" s="179">
        <f t="shared" si="8"/>
        <v>2.3253467403425674</v>
      </c>
    </row>
    <row r="37" spans="1:28">
      <c r="A37" s="70">
        <f t="shared" si="9"/>
        <v>25</v>
      </c>
      <c r="B37" s="70"/>
      <c r="C37" s="71">
        <f>(roxiedataOL_V5!$F$6+OL!$D$14)-roxiedataOL_V5!F29</f>
        <v>182.57369999999997</v>
      </c>
      <c r="D37" s="113">
        <v>183.27</v>
      </c>
      <c r="E37" s="149">
        <v>189.2</v>
      </c>
      <c r="F37" s="188">
        <f t="shared" si="5"/>
        <v>68.429461044348514</v>
      </c>
      <c r="G37" s="157">
        <v>68.970399999999998</v>
      </c>
      <c r="H37" s="107" t="s">
        <v>73</v>
      </c>
      <c r="I37" s="62"/>
      <c r="J37" s="69">
        <f t="shared" si="0"/>
        <v>2.1472999999999729</v>
      </c>
      <c r="K37" s="171">
        <f t="shared" si="13"/>
        <v>2.1799999999999784</v>
      </c>
      <c r="L37" s="171">
        <f t="shared" si="15"/>
        <v>-3.2700000000005502E-2</v>
      </c>
      <c r="M37" s="179">
        <f t="shared" si="6"/>
        <v>-0.54093895565148387</v>
      </c>
      <c r="N37" s="59"/>
      <c r="O37" s="59"/>
      <c r="P37" s="70">
        <f t="shared" si="10"/>
        <v>25</v>
      </c>
      <c r="Q37" s="70"/>
      <c r="R37" s="72">
        <f>(roxiedataOL_V5!$N$6+OL!$S$14)-roxiedataOL_V5!N29</f>
        <v>296.49540000000002</v>
      </c>
      <c r="S37" s="73">
        <v>297.20999999999998</v>
      </c>
      <c r="T37" s="73">
        <v>302.14999999999998</v>
      </c>
      <c r="U37" s="188">
        <f t="shared" si="11"/>
        <v>71.771562904198234</v>
      </c>
      <c r="V37" s="158">
        <v>68.989699999999999</v>
      </c>
      <c r="W37" s="107" t="s">
        <v>72</v>
      </c>
      <c r="X37" s="59"/>
      <c r="Y37" s="69">
        <f t="shared" si="7"/>
        <v>2.1470999999999663</v>
      </c>
      <c r="Z37" s="171">
        <f t="shared" si="14"/>
        <v>1.9000000000000341</v>
      </c>
      <c r="AA37" s="123">
        <f t="shared" si="12"/>
        <v>0.24709999999993215</v>
      </c>
      <c r="AB37" s="179">
        <f t="shared" si="8"/>
        <v>2.7818629041982348</v>
      </c>
    </row>
    <row r="38" spans="1:28">
      <c r="A38" s="70">
        <f t="shared" si="9"/>
        <v>25</v>
      </c>
      <c r="B38" s="70"/>
      <c r="C38" s="71">
        <f>(roxiedataOL_V5!$F$6+OL!$D$14)-roxiedataOL_V5!F30</f>
        <v>180.42619999999999</v>
      </c>
      <c r="D38" s="113">
        <v>180.96</v>
      </c>
      <c r="E38" s="149">
        <v>186.75</v>
      </c>
      <c r="F38" s="188">
        <f t="shared" si="5"/>
        <v>68.893411711915959</v>
      </c>
      <c r="G38" s="157">
        <v>68.960700000000003</v>
      </c>
      <c r="H38" s="107" t="s">
        <v>74</v>
      </c>
      <c r="I38" s="62"/>
      <c r="J38" s="69">
        <f t="shared" si="0"/>
        <v>2.1474999999999795</v>
      </c>
      <c r="K38" s="171">
        <f t="shared" si="13"/>
        <v>2.3100000000000023</v>
      </c>
      <c r="L38" s="171">
        <f t="shared" si="15"/>
        <v>-0.16250000000002274</v>
      </c>
      <c r="M38" s="179">
        <f t="shared" si="6"/>
        <v>-6.7288288084043302E-2</v>
      </c>
      <c r="N38" s="59"/>
      <c r="O38" s="59"/>
      <c r="P38" s="70">
        <f t="shared" si="10"/>
        <v>25</v>
      </c>
      <c r="Q38" s="70"/>
      <c r="R38" s="72">
        <f>(roxiedataOL_V5!$N$6+OL!$S$14)-roxiedataOL_V5!N30</f>
        <v>294.34820000000002</v>
      </c>
      <c r="S38" s="73">
        <v>294.93</v>
      </c>
      <c r="T38" s="73">
        <v>300</v>
      </c>
      <c r="U38" s="188">
        <f t="shared" si="11"/>
        <v>71.324746740342562</v>
      </c>
      <c r="V38" s="158">
        <v>68.980099999999993</v>
      </c>
      <c r="W38" s="107" t="s">
        <v>73</v>
      </c>
      <c r="X38" s="59"/>
      <c r="Y38" s="69">
        <f t="shared" si="7"/>
        <v>2.147199999999998</v>
      </c>
      <c r="Z38" s="171">
        <f t="shared" si="14"/>
        <v>2.2799999999999727</v>
      </c>
      <c r="AA38" s="123">
        <f t="shared" si="12"/>
        <v>-0.13279999999997472</v>
      </c>
      <c r="AB38" s="179">
        <f t="shared" si="8"/>
        <v>2.3446467403425686</v>
      </c>
    </row>
    <row r="39" spans="1:28">
      <c r="A39" s="70">
        <f t="shared" si="9"/>
        <v>25</v>
      </c>
      <c r="B39" s="70"/>
      <c r="C39" s="71">
        <f>(roxiedataOL_V5!$F$6+OL!$D$14)-roxiedataOL_V5!F31</f>
        <v>178.27859999999998</v>
      </c>
      <c r="D39" s="113">
        <v>178.85</v>
      </c>
      <c r="E39" s="149">
        <v>184.96</v>
      </c>
      <c r="F39" s="188">
        <f t="shared" si="5"/>
        <v>67.837294239295034</v>
      </c>
      <c r="G39" s="157">
        <v>68.850999999999999</v>
      </c>
      <c r="H39" s="107" t="s">
        <v>100</v>
      </c>
      <c r="I39" s="62"/>
      <c r="J39" s="69">
        <f t="shared" si="0"/>
        <v>2.1476000000000113</v>
      </c>
      <c r="K39" s="171">
        <f t="shared" si="13"/>
        <v>2.1100000000000136</v>
      </c>
      <c r="L39" s="171">
        <f t="shared" ref="L39:L44" si="16">IF(OR(ISBLANK(D39),0),"",J39-K39)</f>
        <v>3.7599999999997635E-2</v>
      </c>
      <c r="M39" s="179">
        <f t="shared" si="6"/>
        <v>-1.0137057607049655</v>
      </c>
      <c r="N39" s="59"/>
      <c r="O39" s="59"/>
      <c r="P39" s="70">
        <f t="shared" si="10"/>
        <v>25</v>
      </c>
      <c r="Q39" s="70"/>
      <c r="R39" s="72">
        <f>(roxiedataOL_V5!$N$6+OL!$S$14)-roxiedataOL_V5!N31</f>
        <v>292.20089999999999</v>
      </c>
      <c r="S39" s="73">
        <v>292.8</v>
      </c>
      <c r="T39" s="73">
        <v>298.11</v>
      </c>
      <c r="U39" s="188">
        <f t="shared" si="11"/>
        <v>70.506036928428927</v>
      </c>
      <c r="V39" s="158">
        <v>68.970399999999998</v>
      </c>
      <c r="W39" s="107" t="s">
        <v>74</v>
      </c>
      <c r="X39" s="59"/>
      <c r="Y39" s="69">
        <f t="shared" si="7"/>
        <v>2.1473000000000297</v>
      </c>
      <c r="Z39" s="171">
        <f t="shared" si="14"/>
        <v>2.1299999999999955</v>
      </c>
      <c r="AA39" s="123">
        <f t="shared" si="12"/>
        <v>1.7300000000034288E-2</v>
      </c>
      <c r="AB39" s="179">
        <f t="shared" si="8"/>
        <v>1.5356369284289286</v>
      </c>
    </row>
    <row r="40" spans="1:28">
      <c r="A40" s="70">
        <f t="shared" si="9"/>
        <v>25</v>
      </c>
      <c r="B40" s="70"/>
      <c r="C40" s="71">
        <f>(roxiedataOL_V5!$F$6+OL!$D$14)-roxiedataOL_V5!F32</f>
        <v>176.1309</v>
      </c>
      <c r="D40" s="113">
        <v>176.47</v>
      </c>
      <c r="E40" s="149">
        <v>183.39</v>
      </c>
      <c r="F40" s="188">
        <f t="shared" si="5"/>
        <v>65.234549229741916</v>
      </c>
      <c r="G40" s="157">
        <v>68.941400000000002</v>
      </c>
      <c r="H40" s="107" t="s">
        <v>101</v>
      </c>
      <c r="I40" s="62"/>
      <c r="J40" s="69">
        <f t="shared" si="0"/>
        <v>2.1476999999999862</v>
      </c>
      <c r="K40" s="171">
        <f t="shared" si="13"/>
        <v>2.3799999999999955</v>
      </c>
      <c r="L40" s="171">
        <f t="shared" si="16"/>
        <v>-0.23230000000000928</v>
      </c>
      <c r="M40" s="179">
        <f t="shared" si="6"/>
        <v>-3.706850770258086</v>
      </c>
      <c r="N40" s="59"/>
      <c r="O40" s="59"/>
      <c r="P40" s="70">
        <f t="shared" si="10"/>
        <v>25</v>
      </c>
      <c r="Q40" s="70"/>
      <c r="R40" s="72">
        <f>(roxiedataOL_V5!$N$6+OL!$S$14)-roxiedataOL_V5!N32</f>
        <v>290.05340000000001</v>
      </c>
      <c r="S40" s="73">
        <v>290.62</v>
      </c>
      <c r="T40" s="73">
        <v>296.14</v>
      </c>
      <c r="U40" s="188">
        <f t="shared" si="11"/>
        <v>69.796384831674928</v>
      </c>
      <c r="V40" s="158">
        <v>68.960700000000003</v>
      </c>
      <c r="W40" s="107" t="s">
        <v>100</v>
      </c>
      <c r="X40" s="59"/>
      <c r="Y40" s="69">
        <f t="shared" si="7"/>
        <v>2.1474999999999795</v>
      </c>
      <c r="Z40" s="171">
        <f t="shared" ref="Z40:Z45" si="17">IF(OR(ISBLANK(S40),0),"",S39-S40)</f>
        <v>2.1800000000000068</v>
      </c>
      <c r="AA40" s="123">
        <f t="shared" ref="AA40:AA45" si="18">IF(OR(ISBLANK(S40),0),"",Y40-Z40)</f>
        <v>-3.2500000000027285E-2</v>
      </c>
      <c r="AB40" s="179">
        <f t="shared" si="8"/>
        <v>0.83568483167492502</v>
      </c>
    </row>
    <row r="41" spans="1:28">
      <c r="A41" s="70">
        <f t="shared" si="9"/>
        <v>25</v>
      </c>
      <c r="B41" s="70"/>
      <c r="C41" s="71">
        <f>(roxiedataOL_V5!$F$6+OL!$D$14)-roxiedataOL_V5!F33</f>
        <v>173.98299999999995</v>
      </c>
      <c r="D41" s="113">
        <v>174.17</v>
      </c>
      <c r="E41" s="149">
        <v>180.66</v>
      </c>
      <c r="F41" s="188">
        <f t="shared" si="5"/>
        <v>66.603473540503359</v>
      </c>
      <c r="G41" s="157">
        <v>68.931700000000006</v>
      </c>
      <c r="H41" s="107" t="s">
        <v>102</v>
      </c>
      <c r="I41" s="62"/>
      <c r="J41" s="69">
        <f t="shared" si="0"/>
        <v>2.1479000000000497</v>
      </c>
      <c r="K41" s="171">
        <f t="shared" si="13"/>
        <v>2.3000000000000114</v>
      </c>
      <c r="L41" s="171">
        <f t="shared" si="16"/>
        <v>-0.15209999999996171</v>
      </c>
      <c r="M41" s="179">
        <f t="shared" si="6"/>
        <v>-2.3282264594966477</v>
      </c>
      <c r="N41" s="59"/>
      <c r="O41" s="59"/>
      <c r="P41" s="70">
        <f t="shared" si="10"/>
        <v>25</v>
      </c>
      <c r="Q41" s="70"/>
      <c r="R41" s="72">
        <f>(roxiedataOL_V5!$N$6+OL!$S$14)-roxiedataOL_V5!N33</f>
        <v>287.9058</v>
      </c>
      <c r="S41" s="73">
        <v>288.13</v>
      </c>
      <c r="T41" s="73">
        <v>293.75</v>
      </c>
      <c r="U41" s="188">
        <f t="shared" si="11"/>
        <v>69.460700587191823</v>
      </c>
      <c r="V41" s="158">
        <v>68.950999999999993</v>
      </c>
      <c r="W41" s="107" t="s">
        <v>101</v>
      </c>
      <c r="X41" s="59"/>
      <c r="Y41" s="69">
        <f t="shared" si="7"/>
        <v>2.1476000000000113</v>
      </c>
      <c r="Z41" s="171">
        <f t="shared" si="17"/>
        <v>2.4900000000000091</v>
      </c>
      <c r="AA41" s="123">
        <f t="shared" si="18"/>
        <v>-0.34239999999999782</v>
      </c>
      <c r="AB41" s="179">
        <f t="shared" si="8"/>
        <v>0.50970058719182987</v>
      </c>
    </row>
    <row r="42" spans="1:28">
      <c r="A42" s="70">
        <f t="shared" si="9"/>
        <v>25</v>
      </c>
      <c r="B42" s="70"/>
      <c r="C42" s="71">
        <f>(roxiedataOL_V5!$F$6+OL!$D$14)-roxiedataOL_V5!F34</f>
        <v>171.83489999999995</v>
      </c>
      <c r="D42" s="113">
        <v>172.1</v>
      </c>
      <c r="E42" s="149">
        <v>178.83</v>
      </c>
      <c r="F42" s="188">
        <f t="shared" si="5"/>
        <v>65.835815994422376</v>
      </c>
      <c r="G42" s="157">
        <v>68.921999999999997</v>
      </c>
      <c r="H42" s="107" t="s">
        <v>103</v>
      </c>
      <c r="I42" s="62"/>
      <c r="J42" s="69">
        <f t="shared" si="0"/>
        <v>2.1480999999999995</v>
      </c>
      <c r="K42" s="171">
        <f t="shared" si="13"/>
        <v>2.0699999999999932</v>
      </c>
      <c r="L42" s="171">
        <f t="shared" si="16"/>
        <v>7.8100000000006276E-2</v>
      </c>
      <c r="M42" s="179">
        <f t="shared" si="6"/>
        <v>-3.0861840055776213</v>
      </c>
      <c r="N42" s="59"/>
      <c r="O42" s="59"/>
      <c r="P42" s="70">
        <f t="shared" si="10"/>
        <v>25</v>
      </c>
      <c r="Q42" s="70"/>
      <c r="R42" s="72">
        <f>(roxiedataOL_V5!$N$6+OL!$S$14)-roxiedataOL_V5!N34</f>
        <v>285.75810000000001</v>
      </c>
      <c r="S42" s="73">
        <v>286.02</v>
      </c>
      <c r="T42" s="73">
        <v>291.68</v>
      </c>
      <c r="U42" s="188">
        <f t="shared" si="11"/>
        <v>69.326836982783902</v>
      </c>
      <c r="V42" s="158">
        <v>68.941400000000002</v>
      </c>
      <c r="W42" s="107" t="s">
        <v>102</v>
      </c>
      <c r="X42" s="59"/>
      <c r="Y42" s="69">
        <f t="shared" si="7"/>
        <v>2.1476999999999862</v>
      </c>
      <c r="Z42" s="171">
        <f>IF(OR(ISBLANK(S42),0),"",S41-S42)</f>
        <v>2.1100000000000136</v>
      </c>
      <c r="AA42" s="123">
        <f t="shared" si="18"/>
        <v>3.7699999999972533E-2</v>
      </c>
      <c r="AB42" s="179">
        <f t="shared" si="8"/>
        <v>0.38543698278390082</v>
      </c>
    </row>
    <row r="43" spans="1:28">
      <c r="A43" s="70">
        <f t="shared" si="9"/>
        <v>25</v>
      </c>
      <c r="B43" s="70"/>
      <c r="C43" s="71">
        <f>(roxiedataOL_V5!$F$6+OL!$D$14)-roxiedataOL_V5!F35</f>
        <v>169.68679999999995</v>
      </c>
      <c r="D43" s="113">
        <v>169.73</v>
      </c>
      <c r="E43" s="149">
        <v>176.3</v>
      </c>
      <c r="F43" s="188">
        <f t="shared" si="5"/>
        <v>66.34658124295035</v>
      </c>
      <c r="G43" s="157">
        <v>68.912300000000002</v>
      </c>
      <c r="H43" s="107" t="s">
        <v>105</v>
      </c>
      <c r="I43" s="62"/>
      <c r="J43" s="69">
        <f t="shared" si="0"/>
        <v>2.1480999999999995</v>
      </c>
      <c r="K43" s="171">
        <f t="shared" si="13"/>
        <v>2.3700000000000045</v>
      </c>
      <c r="L43" s="171">
        <f t="shared" si="16"/>
        <v>-0.22190000000000509</v>
      </c>
      <c r="M43" s="179">
        <f t="shared" si="6"/>
        <v>-2.5657187570496518</v>
      </c>
      <c r="N43" s="59"/>
      <c r="O43" s="59"/>
      <c r="P43" s="70">
        <f t="shared" si="10"/>
        <v>25</v>
      </c>
      <c r="Q43" s="70"/>
      <c r="R43" s="72">
        <f>(roxiedataOL_V5!$N$6+OL!$S$14)-roxiedataOL_V5!N35</f>
        <v>283.61020000000002</v>
      </c>
      <c r="S43" s="73">
        <v>283.73</v>
      </c>
      <c r="T43" s="73">
        <v>289.75</v>
      </c>
      <c r="U43" s="188">
        <f t="shared" si="11"/>
        <v>68.132763590045727</v>
      </c>
      <c r="V43" s="158">
        <v>68.931700000000006</v>
      </c>
      <c r="W43" s="107" t="s">
        <v>103</v>
      </c>
      <c r="X43" s="59"/>
      <c r="Y43" s="69">
        <f t="shared" si="7"/>
        <v>2.1478999999999928</v>
      </c>
      <c r="Z43" s="171">
        <f t="shared" si="17"/>
        <v>2.2899999999999636</v>
      </c>
      <c r="AA43" s="123">
        <f t="shared" si="18"/>
        <v>-0.14209999999997081</v>
      </c>
      <c r="AB43" s="179">
        <f t="shared" si="8"/>
        <v>-0.79893640995427972</v>
      </c>
    </row>
    <row r="44" spans="1:28" ht="15.75" thickBot="1">
      <c r="A44" s="70">
        <f t="shared" si="9"/>
        <v>25</v>
      </c>
      <c r="B44" s="70"/>
      <c r="C44" s="71">
        <f>(roxiedataOL_V5!$F$6+OL!$D$14)-roxiedataOL_V5!F36</f>
        <v>168.00719999999995</v>
      </c>
      <c r="D44" s="113">
        <v>167.46</v>
      </c>
      <c r="E44" s="149">
        <v>174.16</v>
      </c>
      <c r="F44" s="188">
        <f t="shared" si="5"/>
        <v>65.931276698125174</v>
      </c>
      <c r="G44" s="157">
        <v>68.902699999999996</v>
      </c>
      <c r="H44" s="107" t="s">
        <v>104</v>
      </c>
      <c r="I44" s="62"/>
      <c r="J44" s="69">
        <f t="shared" si="0"/>
        <v>1.6795999999999935</v>
      </c>
      <c r="K44" s="171">
        <f t="shared" si="13"/>
        <v>2.2699999999999818</v>
      </c>
      <c r="L44" s="171">
        <f t="shared" si="16"/>
        <v>-0.59039999999998827</v>
      </c>
      <c r="M44" s="179">
        <f t="shared" si="6"/>
        <v>-2.9714233018748217</v>
      </c>
      <c r="N44" s="59"/>
      <c r="O44" s="59"/>
      <c r="P44" s="70">
        <f t="shared" si="10"/>
        <v>25</v>
      </c>
      <c r="Q44" s="70"/>
      <c r="R44" s="72">
        <f>(roxiedataOL_V5!$N$6+OL!$S$14)-roxiedataOL_V5!N36</f>
        <v>281.46210000000002</v>
      </c>
      <c r="S44" s="73">
        <v>281.44</v>
      </c>
      <c r="T44" s="73">
        <v>287.41000000000003</v>
      </c>
      <c r="U44" s="188">
        <f t="shared" si="11"/>
        <v>68.297444417480619</v>
      </c>
      <c r="V44" s="158">
        <v>68.921999999999997</v>
      </c>
      <c r="W44" s="107" t="s">
        <v>105</v>
      </c>
      <c r="X44" s="59"/>
      <c r="Y44" s="69">
        <f t="shared" si="7"/>
        <v>2.1480999999999995</v>
      </c>
      <c r="Z44" s="171">
        <f t="shared" si="17"/>
        <v>2.2900000000000205</v>
      </c>
      <c r="AA44" s="123">
        <f t="shared" si="18"/>
        <v>-0.14190000000002101</v>
      </c>
      <c r="AB44" s="179">
        <f t="shared" si="8"/>
        <v>-0.62455558251937759</v>
      </c>
    </row>
    <row r="45" spans="1:28" ht="15.75" thickBot="1">
      <c r="A45" s="77">
        <f t="shared" si="9"/>
        <v>25</v>
      </c>
      <c r="B45" s="77"/>
      <c r="C45" s="71"/>
      <c r="D45" s="238">
        <v>130.36000000000001</v>
      </c>
      <c r="E45" s="137"/>
      <c r="F45" s="235"/>
      <c r="G45" s="235"/>
      <c r="H45" s="108" t="s">
        <v>128</v>
      </c>
      <c r="I45" s="62"/>
      <c r="J45" s="110"/>
      <c r="K45" s="111"/>
      <c r="L45" s="111"/>
      <c r="M45" s="180">
        <f t="shared" si="6"/>
        <v>0</v>
      </c>
      <c r="N45" s="59"/>
      <c r="O45" s="59"/>
      <c r="P45" s="77">
        <f t="shared" si="10"/>
        <v>25</v>
      </c>
      <c r="Q45" s="77"/>
      <c r="R45" s="72">
        <f>(roxiedataOL_V5!$N$6+OL!$S$14)-roxiedataOL_V5!N37</f>
        <v>279.78250000000003</v>
      </c>
      <c r="S45" s="73">
        <v>279.14999999999998</v>
      </c>
      <c r="T45" s="170">
        <v>285.97000000000003</v>
      </c>
      <c r="U45" s="188">
        <f t="shared" si="11"/>
        <v>65.55028974200215</v>
      </c>
      <c r="V45" s="191">
        <v>68.912300000000002</v>
      </c>
      <c r="W45" s="121" t="s">
        <v>104</v>
      </c>
      <c r="X45" s="59"/>
      <c r="Y45" s="69">
        <f t="shared" si="7"/>
        <v>1.6795999999999935</v>
      </c>
      <c r="Z45" s="171">
        <f t="shared" si="17"/>
        <v>2.2900000000000205</v>
      </c>
      <c r="AA45" s="123">
        <f t="shared" si="18"/>
        <v>-0.61040000000002692</v>
      </c>
      <c r="AB45" s="179">
        <f t="shared" si="8"/>
        <v>-3.3620102579978521</v>
      </c>
    </row>
    <row r="46" spans="1:28" ht="15.75" thickBot="1">
      <c r="A46" s="57"/>
      <c r="B46" s="57"/>
      <c r="C46" s="109" t="s">
        <v>75</v>
      </c>
      <c r="D46" s="116"/>
      <c r="E46" s="75"/>
      <c r="F46" s="189"/>
      <c r="G46" s="76"/>
      <c r="H46" s="102"/>
      <c r="I46" s="62"/>
      <c r="J46" s="103"/>
      <c r="K46" s="193" t="s">
        <v>76</v>
      </c>
      <c r="L46" s="79">
        <f>SUM(L15:L45)</f>
        <v>-0.54719999999994684</v>
      </c>
      <c r="M46" s="192"/>
      <c r="N46" s="59"/>
      <c r="O46" s="59"/>
      <c r="P46" s="59"/>
      <c r="Q46" s="59"/>
      <c r="R46" s="74"/>
      <c r="S46" s="238">
        <v>255.21</v>
      </c>
      <c r="T46" s="137"/>
      <c r="U46" s="235"/>
      <c r="V46" s="235"/>
      <c r="W46" s="108" t="s">
        <v>162</v>
      </c>
      <c r="X46" s="59"/>
      <c r="Y46" s="110"/>
      <c r="Z46" s="111"/>
      <c r="AA46" s="124"/>
      <c r="AB46" s="180">
        <f t="shared" si="8"/>
        <v>0</v>
      </c>
    </row>
    <row r="47" spans="1:28" ht="15.75" thickBot="1">
      <c r="A47" s="57"/>
      <c r="B47" s="57"/>
      <c r="C47" s="57"/>
      <c r="D47" s="57"/>
      <c r="E47" s="57"/>
      <c r="F47" s="57"/>
      <c r="G47" s="57"/>
      <c r="H47" s="102"/>
      <c r="I47" s="62"/>
      <c r="J47" s="57"/>
      <c r="K47" s="57"/>
      <c r="L47" s="57"/>
      <c r="M47" s="57"/>
      <c r="N47" s="59"/>
      <c r="O47" s="59"/>
      <c r="P47" s="59"/>
      <c r="Q47" s="59"/>
      <c r="R47" s="75" t="s">
        <v>75</v>
      </c>
      <c r="S47" s="76"/>
      <c r="T47" s="75"/>
      <c r="U47" s="189"/>
      <c r="V47" s="76"/>
      <c r="W47" s="59"/>
      <c r="X47" s="59"/>
      <c r="Y47" s="78"/>
      <c r="Z47" s="193" t="s">
        <v>76</v>
      </c>
      <c r="AA47" s="196">
        <f>SUM(AA15:AA45)</f>
        <v>-0.63250000000005002</v>
      </c>
      <c r="AB47" s="57"/>
    </row>
    <row r="48" spans="1:28">
      <c r="A48" s="57"/>
      <c r="B48" s="57"/>
      <c r="C48" s="57"/>
      <c r="D48" s="57"/>
      <c r="E48" s="57"/>
      <c r="F48" s="57"/>
      <c r="G48" s="57"/>
      <c r="H48" s="102"/>
      <c r="I48" s="62"/>
      <c r="J48" s="57"/>
      <c r="K48" s="57"/>
      <c r="L48" s="57"/>
      <c r="M48" s="57"/>
      <c r="N48" s="59"/>
      <c r="O48" s="59"/>
      <c r="P48" s="59"/>
      <c r="Q48" s="59"/>
      <c r="R48" s="59"/>
      <c r="S48" s="59"/>
      <c r="T48" s="59"/>
      <c r="U48" s="59"/>
      <c r="V48" s="59"/>
      <c r="W48" s="59"/>
    </row>
    <row r="49" spans="1:29">
      <c r="A49" s="80" t="s">
        <v>77</v>
      </c>
      <c r="B49" s="57"/>
      <c r="C49" s="57"/>
      <c r="D49" s="57"/>
      <c r="E49" s="57"/>
      <c r="F49" s="57"/>
      <c r="G49" s="57"/>
      <c r="H49" s="57"/>
      <c r="I49" s="57"/>
      <c r="J49" s="57"/>
      <c r="K49" s="57"/>
      <c r="L49" s="57"/>
      <c r="M49" s="57"/>
      <c r="N49" s="59"/>
      <c r="O49" s="59"/>
      <c r="P49" s="59"/>
      <c r="Q49" s="59"/>
      <c r="R49" s="59"/>
      <c r="S49" s="59"/>
      <c r="T49" s="59"/>
      <c r="U49" s="59"/>
      <c r="V49" s="59"/>
      <c r="W49" s="59"/>
      <c r="X49" s="62"/>
      <c r="Y49" s="57"/>
      <c r="AB49" s="57"/>
    </row>
    <row r="50" spans="1:29" ht="15.75" thickBot="1">
      <c r="A50" s="57"/>
      <c r="B50" s="57"/>
      <c r="C50" s="57"/>
      <c r="D50" s="57"/>
      <c r="E50" s="57"/>
      <c r="F50" s="57"/>
      <c r="G50" s="57"/>
      <c r="H50" s="57"/>
      <c r="I50" s="57"/>
      <c r="J50" s="57"/>
      <c r="K50" s="57"/>
      <c r="L50" s="57"/>
      <c r="M50" s="57"/>
      <c r="N50" s="59"/>
      <c r="O50" s="59"/>
      <c r="P50" s="59"/>
      <c r="Q50" s="59"/>
      <c r="R50" s="80" t="s">
        <v>77</v>
      </c>
      <c r="S50" s="59"/>
      <c r="T50" s="59"/>
      <c r="U50" s="59"/>
      <c r="V50" s="59"/>
      <c r="W50" s="59"/>
      <c r="X50" s="59"/>
      <c r="Y50" s="57"/>
      <c r="Z50" s="57"/>
      <c r="AA50" s="57"/>
      <c r="AB50" s="57"/>
    </row>
    <row r="51" spans="1:29">
      <c r="A51" s="57"/>
      <c r="B51" s="57"/>
      <c r="C51" s="81"/>
      <c r="D51" s="82" t="s">
        <v>78</v>
      </c>
      <c r="E51" s="82"/>
      <c r="F51" s="82"/>
      <c r="G51" s="82"/>
      <c r="H51" s="83" t="s">
        <v>79</v>
      </c>
      <c r="I51" s="83" t="s">
        <v>80</v>
      </c>
      <c r="J51" s="84" t="s">
        <v>81</v>
      </c>
      <c r="K51" s="85" t="s">
        <v>51</v>
      </c>
      <c r="L51" s="57"/>
      <c r="M51" s="57"/>
      <c r="N51" s="59"/>
      <c r="O51" s="59"/>
      <c r="P51" s="59"/>
      <c r="Q51" s="59"/>
      <c r="R51" s="59"/>
      <c r="S51" s="59"/>
      <c r="T51" s="59"/>
      <c r="U51" s="59"/>
      <c r="V51" s="59"/>
      <c r="W51" s="59"/>
      <c r="X51" s="59"/>
      <c r="Y51" s="57"/>
      <c r="Z51" s="57"/>
      <c r="AA51" s="57"/>
      <c r="AB51" s="57"/>
    </row>
    <row r="52" spans="1:29" ht="15.75" thickBot="1">
      <c r="A52" s="57"/>
      <c r="B52" s="57"/>
      <c r="C52" s="86" t="s">
        <v>82</v>
      </c>
      <c r="D52" s="87">
        <v>1510</v>
      </c>
      <c r="E52" s="87"/>
      <c r="F52" s="87"/>
      <c r="G52" s="87"/>
      <c r="H52" s="88">
        <f>I53-D45-S46</f>
        <v>-385.57000000000005</v>
      </c>
      <c r="I52" s="89"/>
      <c r="J52" s="90">
        <f>I53-D46-S47</f>
        <v>0</v>
      </c>
      <c r="K52" s="91">
        <f>D52-J52</f>
        <v>1510</v>
      </c>
      <c r="L52" s="57"/>
      <c r="M52" s="57"/>
      <c r="N52" s="59"/>
      <c r="O52" s="59"/>
      <c r="P52" s="59"/>
      <c r="Q52" s="59"/>
      <c r="R52" s="62"/>
      <c r="S52" s="62"/>
      <c r="T52" s="62"/>
      <c r="U52" s="62"/>
      <c r="V52" s="62"/>
    </row>
    <row r="53" spans="1:29">
      <c r="A53" s="92" t="s">
        <v>107</v>
      </c>
      <c r="B53" s="57"/>
      <c r="C53" s="62"/>
      <c r="D53" s="62"/>
      <c r="E53" s="62"/>
      <c r="F53" s="62"/>
      <c r="G53" s="62"/>
      <c r="H53" s="62"/>
      <c r="I53" s="93"/>
      <c r="J53" s="57" t="s">
        <v>11</v>
      </c>
      <c r="K53" s="57"/>
      <c r="L53" s="57"/>
      <c r="M53" s="57"/>
      <c r="N53" s="57"/>
      <c r="O53" s="57"/>
      <c r="P53" s="57"/>
      <c r="Q53" s="59"/>
      <c r="R53" s="62"/>
      <c r="S53" s="62"/>
      <c r="T53" s="62"/>
      <c r="U53" s="62"/>
      <c r="V53" s="62"/>
    </row>
    <row r="54" spans="1:29">
      <c r="A54" s="92"/>
      <c r="B54" s="57"/>
      <c r="C54" s="62"/>
      <c r="D54" s="62"/>
      <c r="E54" s="62"/>
      <c r="F54" s="62"/>
      <c r="G54" s="62"/>
      <c r="H54" s="62"/>
      <c r="I54" s="93"/>
      <c r="J54" s="57"/>
      <c r="K54" s="57"/>
      <c r="L54" s="57"/>
      <c r="M54" s="57"/>
      <c r="N54" s="57"/>
      <c r="O54" s="57"/>
      <c r="P54" s="57"/>
      <c r="Q54" s="59"/>
      <c r="R54" s="62"/>
      <c r="S54" s="62"/>
      <c r="T54" s="62"/>
      <c r="U54" s="62"/>
      <c r="V54" s="62"/>
    </row>
    <row r="55" spans="1:29" ht="19.5" thickBot="1">
      <c r="A55" s="94" t="s">
        <v>83</v>
      </c>
      <c r="B55" s="95"/>
      <c r="C55" s="242"/>
      <c r="D55" s="95"/>
      <c r="E55" s="95"/>
      <c r="F55" s="95"/>
      <c r="G55" s="95"/>
      <c r="H55" s="95"/>
      <c r="I55" s="95"/>
      <c r="J55" s="95"/>
      <c r="K55" s="95"/>
      <c r="L55" s="95"/>
      <c r="M55" s="95"/>
      <c r="N55" s="95"/>
      <c r="O55" s="95"/>
      <c r="P55" s="95"/>
      <c r="Q55" s="96"/>
      <c r="R55" s="62"/>
    </row>
    <row r="56" spans="1:29" ht="18.75">
      <c r="A56" s="230"/>
      <c r="B56" s="309" t="s">
        <v>185</v>
      </c>
      <c r="C56" s="223"/>
      <c r="D56" s="223"/>
      <c r="E56" s="223"/>
      <c r="F56" s="223"/>
      <c r="G56" s="223"/>
      <c r="H56" s="223"/>
      <c r="I56" s="223"/>
      <c r="J56" s="223"/>
      <c r="K56" s="223"/>
      <c r="L56" s="223"/>
      <c r="M56" s="223"/>
      <c r="N56" s="223"/>
      <c r="O56" s="223"/>
      <c r="P56" s="223"/>
      <c r="Q56" s="245"/>
      <c r="R56" s="227"/>
      <c r="S56" s="224" t="s">
        <v>89</v>
      </c>
      <c r="T56" s="126"/>
      <c r="U56" s="126"/>
      <c r="V56" s="126"/>
      <c r="W56" s="126"/>
      <c r="X56" s="126"/>
      <c r="Y56" s="126"/>
      <c r="Z56" s="126"/>
      <c r="AA56" s="126"/>
      <c r="AB56" s="26"/>
      <c r="AC56" s="27"/>
    </row>
    <row r="57" spans="1:29" ht="19.5" thickBot="1">
      <c r="A57" s="310" t="s">
        <v>186</v>
      </c>
      <c r="B57" s="223"/>
      <c r="C57" s="223"/>
      <c r="D57" s="223"/>
      <c r="E57" s="223"/>
      <c r="F57" s="223"/>
      <c r="G57" s="223"/>
      <c r="H57" s="223"/>
      <c r="I57" s="223"/>
      <c r="J57" s="223"/>
      <c r="K57" s="223"/>
      <c r="L57" s="223"/>
      <c r="M57" s="223"/>
      <c r="N57" s="223"/>
      <c r="O57" s="223"/>
      <c r="P57" s="223"/>
      <c r="Q57" s="245"/>
      <c r="R57" s="227"/>
      <c r="S57" s="225" t="s">
        <v>90</v>
      </c>
      <c r="T57" s="128"/>
      <c r="U57" s="128"/>
      <c r="V57" s="128"/>
      <c r="W57" s="128"/>
      <c r="X57" s="128"/>
      <c r="Y57" s="128"/>
      <c r="Z57" s="128"/>
      <c r="AA57" s="128"/>
      <c r="AB57" s="30"/>
      <c r="AC57" s="31"/>
    </row>
    <row r="58" spans="1:29" ht="18.75">
      <c r="A58" s="311" t="s">
        <v>187</v>
      </c>
      <c r="B58" s="223"/>
      <c r="C58" s="223"/>
      <c r="D58" s="223"/>
      <c r="E58" s="223"/>
      <c r="F58" s="223"/>
      <c r="G58" s="223"/>
      <c r="H58" s="223"/>
      <c r="I58" s="223"/>
      <c r="J58" s="223"/>
      <c r="K58" s="223"/>
      <c r="L58" s="223"/>
      <c r="M58" s="223"/>
      <c r="N58" s="223"/>
      <c r="O58" s="223"/>
      <c r="P58" s="223"/>
      <c r="Q58" s="245"/>
      <c r="R58" s="227"/>
      <c r="S58" s="226"/>
      <c r="T58" s="122"/>
      <c r="U58" s="122"/>
      <c r="V58" s="122"/>
      <c r="W58" s="122"/>
      <c r="X58" s="122"/>
      <c r="Y58" s="122"/>
      <c r="Z58" s="122"/>
      <c r="AA58" s="122"/>
    </row>
    <row r="59" spans="1:29">
      <c r="A59" s="230" t="s">
        <v>188</v>
      </c>
      <c r="B59" s="223"/>
      <c r="C59" s="223"/>
      <c r="D59" s="223"/>
      <c r="E59" s="223"/>
      <c r="F59" s="223"/>
      <c r="G59" s="223"/>
      <c r="H59" s="223"/>
      <c r="I59" s="223"/>
      <c r="J59" s="223"/>
      <c r="K59" s="223"/>
      <c r="L59" s="223"/>
      <c r="M59" s="223"/>
      <c r="N59" s="223"/>
      <c r="O59" s="223"/>
      <c r="P59" s="223"/>
      <c r="Q59" s="245"/>
      <c r="R59" s="228"/>
      <c r="S59" s="229"/>
    </row>
    <row r="60" spans="1:29">
      <c r="A60" s="310" t="s">
        <v>189</v>
      </c>
      <c r="B60" s="223"/>
      <c r="C60" s="223"/>
      <c r="D60" s="223"/>
      <c r="E60" s="223"/>
      <c r="F60" s="223"/>
      <c r="G60" s="223"/>
      <c r="H60" s="223"/>
      <c r="I60" s="223"/>
      <c r="J60" s="223"/>
      <c r="K60" s="223"/>
      <c r="L60" s="223"/>
      <c r="M60" s="223"/>
      <c r="N60" s="223"/>
      <c r="O60" s="223"/>
      <c r="P60" s="223"/>
      <c r="Q60" s="245"/>
      <c r="R60" s="228"/>
      <c r="S60" s="229"/>
    </row>
    <row r="61" spans="1:29">
      <c r="A61" s="230" t="s">
        <v>190</v>
      </c>
      <c r="B61" s="223"/>
      <c r="C61" s="223"/>
      <c r="D61" s="223"/>
      <c r="E61" s="223"/>
      <c r="F61" s="223"/>
      <c r="G61" s="223"/>
      <c r="H61" s="223"/>
      <c r="I61" s="223"/>
      <c r="J61" s="223"/>
      <c r="K61" s="223"/>
      <c r="L61" s="223"/>
      <c r="M61" s="223"/>
      <c r="N61" s="223"/>
      <c r="O61" s="223"/>
      <c r="P61" s="223"/>
      <c r="Q61" s="245"/>
      <c r="R61" s="228"/>
      <c r="S61" s="229"/>
    </row>
    <row r="62" spans="1:29">
      <c r="A62" s="310" t="s">
        <v>191</v>
      </c>
      <c r="B62" s="223"/>
      <c r="C62" s="223"/>
      <c r="D62" s="223"/>
      <c r="E62" s="223"/>
      <c r="F62" s="223"/>
      <c r="G62" s="223"/>
      <c r="H62" s="223"/>
      <c r="I62" s="223"/>
      <c r="J62" s="223"/>
      <c r="K62" s="223"/>
      <c r="L62" s="223"/>
      <c r="M62" s="223"/>
      <c r="N62" s="223"/>
      <c r="O62" s="223"/>
      <c r="P62" s="223"/>
      <c r="Q62" s="245"/>
      <c r="R62" s="231"/>
      <c r="S62" s="229"/>
    </row>
    <row r="63" spans="1:29">
      <c r="A63" s="310" t="s">
        <v>194</v>
      </c>
      <c r="B63" s="223"/>
      <c r="C63" s="223"/>
      <c r="D63" s="223"/>
      <c r="E63" s="223"/>
      <c r="F63" s="223"/>
      <c r="G63" s="223"/>
      <c r="H63" s="223"/>
      <c r="I63" s="223"/>
      <c r="J63" s="223"/>
      <c r="K63" s="223"/>
      <c r="L63" s="223"/>
      <c r="M63" s="223"/>
      <c r="N63" s="223"/>
      <c r="O63" s="223"/>
      <c r="P63" s="223"/>
      <c r="Q63" s="245"/>
      <c r="R63" s="231"/>
      <c r="S63" s="229"/>
    </row>
    <row r="64" spans="1:29">
      <c r="A64" s="310" t="s">
        <v>192</v>
      </c>
      <c r="B64" s="223"/>
      <c r="C64" s="223"/>
      <c r="D64" s="223"/>
      <c r="E64" s="223"/>
      <c r="F64" s="223"/>
      <c r="G64" s="223"/>
      <c r="H64" s="223"/>
      <c r="I64" s="223"/>
      <c r="J64" s="223"/>
      <c r="K64" s="223"/>
      <c r="L64" s="223"/>
      <c r="M64" s="223"/>
      <c r="N64" s="223"/>
      <c r="O64" s="223"/>
      <c r="P64" s="223"/>
      <c r="Q64" s="245"/>
      <c r="R64" s="231"/>
      <c r="S64" s="229"/>
    </row>
    <row r="65" spans="1:19">
      <c r="A65" s="310" t="s">
        <v>193</v>
      </c>
      <c r="B65" s="223"/>
      <c r="C65" s="223"/>
      <c r="D65" s="223"/>
      <c r="E65" s="223"/>
      <c r="F65" s="223"/>
      <c r="G65" s="223"/>
      <c r="H65" s="223"/>
      <c r="I65" s="223"/>
      <c r="J65" s="223"/>
      <c r="K65" s="223"/>
      <c r="L65" s="223"/>
      <c r="M65" s="223"/>
      <c r="N65" s="223"/>
      <c r="O65" s="223"/>
      <c r="P65" s="223"/>
      <c r="Q65" s="245"/>
      <c r="R65" s="231"/>
      <c r="S65" s="229"/>
    </row>
    <row r="66" spans="1:19">
      <c r="A66" s="310" t="s">
        <v>195</v>
      </c>
      <c r="B66" s="223"/>
      <c r="C66" s="223"/>
      <c r="D66" s="223"/>
      <c r="E66" s="223"/>
      <c r="F66" s="223"/>
      <c r="G66" s="223"/>
      <c r="H66" s="223"/>
      <c r="I66" s="223"/>
      <c r="J66" s="223"/>
      <c r="K66" s="223"/>
      <c r="L66" s="223"/>
      <c r="M66" s="223"/>
      <c r="N66" s="223"/>
      <c r="O66" s="223"/>
      <c r="P66" s="223"/>
      <c r="Q66" s="245"/>
      <c r="R66" s="231"/>
      <c r="S66" s="229"/>
    </row>
    <row r="67" spans="1:19">
      <c r="A67" s="57" t="s">
        <v>181</v>
      </c>
      <c r="B67" s="246"/>
      <c r="C67" s="246"/>
      <c r="D67" s="246"/>
      <c r="E67" s="246"/>
      <c r="F67" s="246"/>
      <c r="G67" s="246"/>
      <c r="H67" s="246"/>
      <c r="I67" s="246"/>
      <c r="J67" s="246"/>
      <c r="K67" s="246"/>
      <c r="L67" s="246"/>
      <c r="M67" s="246"/>
      <c r="N67" s="246"/>
      <c r="O67" s="246"/>
      <c r="P67" s="246"/>
      <c r="Q67" s="247"/>
      <c r="R67" s="231"/>
      <c r="S67" s="229"/>
    </row>
    <row r="68" spans="1:19">
      <c r="A68" s="57" t="s">
        <v>182</v>
      </c>
      <c r="B68" s="246"/>
      <c r="C68" s="246"/>
      <c r="D68" s="246"/>
      <c r="E68" s="246"/>
      <c r="F68" s="246"/>
      <c r="G68" s="246"/>
      <c r="H68" s="246"/>
      <c r="I68" s="246"/>
      <c r="J68" s="246"/>
      <c r="K68" s="246"/>
      <c r="L68" s="246"/>
      <c r="M68" s="246"/>
      <c r="N68" s="246"/>
      <c r="O68" s="246"/>
      <c r="P68" s="246"/>
      <c r="Q68" s="247"/>
      <c r="R68" s="231"/>
      <c r="S68" s="229"/>
    </row>
    <row r="69" spans="1:19">
      <c r="A69" s="97" t="s">
        <v>196</v>
      </c>
      <c r="B69" s="246"/>
      <c r="C69" s="246"/>
      <c r="D69" s="246"/>
      <c r="E69" s="246"/>
      <c r="F69" s="246"/>
      <c r="G69" s="246"/>
      <c r="H69" s="246"/>
      <c r="I69" s="246"/>
      <c r="J69" s="246"/>
      <c r="K69" s="246"/>
      <c r="L69" s="246"/>
      <c r="M69" s="246"/>
      <c r="N69" s="246"/>
      <c r="O69" s="246"/>
      <c r="P69" s="246"/>
      <c r="Q69" s="247"/>
      <c r="R69" s="231"/>
      <c r="S69" s="229"/>
    </row>
    <row r="70" spans="1:19">
      <c r="A70" s="310" t="s">
        <v>197</v>
      </c>
      <c r="B70" s="246"/>
      <c r="C70" s="246"/>
      <c r="D70" s="246"/>
      <c r="E70" s="246"/>
      <c r="F70" s="246"/>
      <c r="G70" s="246"/>
      <c r="H70" s="246"/>
      <c r="I70" s="246"/>
      <c r="J70" s="246"/>
      <c r="K70" s="246"/>
      <c r="L70" s="246"/>
      <c r="M70" s="246"/>
      <c r="N70" s="246"/>
      <c r="O70" s="246"/>
      <c r="P70" s="246"/>
      <c r="Q70" s="247"/>
      <c r="R70" s="231"/>
      <c r="S70" s="229"/>
    </row>
    <row r="71" spans="1:19">
      <c r="A71" s="230"/>
      <c r="B71" s="246"/>
      <c r="C71" s="246"/>
      <c r="D71" s="246"/>
      <c r="E71" s="246"/>
      <c r="F71" s="246"/>
      <c r="G71" s="246"/>
      <c r="H71" s="246"/>
      <c r="I71" s="246"/>
      <c r="J71" s="246"/>
      <c r="K71" s="246"/>
      <c r="L71" s="246"/>
      <c r="M71" s="246"/>
      <c r="N71" s="246"/>
      <c r="O71" s="246"/>
      <c r="P71" s="246"/>
      <c r="Q71" s="247"/>
      <c r="R71" s="231"/>
      <c r="S71" s="229"/>
    </row>
    <row r="72" spans="1:19">
      <c r="A72" s="230"/>
      <c r="B72" s="246"/>
      <c r="C72" s="246"/>
      <c r="D72" s="246"/>
      <c r="E72" s="246"/>
      <c r="F72" s="246"/>
      <c r="G72" s="246"/>
      <c r="H72" s="246"/>
      <c r="I72" s="246"/>
      <c r="J72" s="246"/>
      <c r="K72" s="246"/>
      <c r="L72" s="246"/>
      <c r="M72" s="246"/>
      <c r="N72" s="246"/>
      <c r="O72" s="246"/>
      <c r="P72" s="246"/>
      <c r="Q72" s="247"/>
      <c r="R72" s="231"/>
      <c r="S72" s="229"/>
    </row>
    <row r="73" spans="1:19">
      <c r="A73" s="230"/>
      <c r="B73" s="246"/>
      <c r="C73" s="246"/>
      <c r="D73" s="246"/>
      <c r="E73" s="246"/>
      <c r="F73" s="246"/>
      <c r="G73" s="246"/>
      <c r="H73" s="246"/>
      <c r="I73" s="246"/>
      <c r="J73" s="246"/>
      <c r="K73" s="246"/>
      <c r="L73" s="246"/>
      <c r="M73" s="246"/>
      <c r="N73" s="246"/>
      <c r="O73" s="246"/>
      <c r="P73" s="246"/>
      <c r="Q73" s="247"/>
      <c r="R73" s="231"/>
      <c r="S73" s="229"/>
    </row>
    <row r="74" spans="1:19">
      <c r="A74" s="230"/>
      <c r="B74" s="246"/>
      <c r="C74" s="246"/>
      <c r="D74" s="246"/>
      <c r="E74" s="246"/>
      <c r="F74" s="246"/>
      <c r="G74" s="246"/>
      <c r="H74" s="246"/>
      <c r="I74" s="246"/>
      <c r="J74" s="246"/>
      <c r="K74" s="246"/>
      <c r="L74" s="246"/>
      <c r="M74" s="246"/>
      <c r="N74" s="246"/>
      <c r="O74" s="246"/>
      <c r="P74" s="246"/>
      <c r="Q74" s="247"/>
      <c r="R74" s="231"/>
      <c r="S74" s="229"/>
    </row>
    <row r="75" spans="1:19">
      <c r="A75" s="230"/>
      <c r="B75" s="246"/>
      <c r="C75" s="246"/>
      <c r="D75" s="246"/>
      <c r="E75" s="246"/>
      <c r="F75" s="246"/>
      <c r="G75" s="246"/>
      <c r="H75" s="246"/>
      <c r="I75" s="246"/>
      <c r="J75" s="246"/>
      <c r="K75" s="246"/>
      <c r="L75" s="246"/>
      <c r="M75" s="246"/>
      <c r="N75" s="246"/>
      <c r="O75" s="246"/>
      <c r="P75" s="246"/>
      <c r="Q75" s="247"/>
      <c r="R75" s="231"/>
      <c r="S75" s="229"/>
    </row>
    <row r="76" spans="1:19">
      <c r="A76" s="230"/>
      <c r="B76" s="246"/>
      <c r="C76" s="246"/>
      <c r="D76" s="246"/>
      <c r="E76" s="246"/>
      <c r="F76" s="246"/>
      <c r="G76" s="246"/>
      <c r="H76" s="246"/>
      <c r="I76" s="246"/>
      <c r="J76" s="246"/>
      <c r="K76" s="246"/>
      <c r="L76" s="246"/>
      <c r="M76" s="246"/>
      <c r="N76" s="246"/>
      <c r="O76" s="246"/>
      <c r="P76" s="246"/>
      <c r="Q76" s="247"/>
      <c r="R76" s="231"/>
      <c r="S76" s="229"/>
    </row>
    <row r="77" spans="1:19">
      <c r="A77" s="248"/>
      <c r="B77" s="249"/>
      <c r="C77" s="249"/>
      <c r="D77" s="249"/>
      <c r="E77" s="249"/>
      <c r="F77" s="249"/>
      <c r="G77" s="249"/>
      <c r="H77" s="249"/>
      <c r="I77" s="249"/>
      <c r="J77" s="249"/>
      <c r="K77" s="249"/>
      <c r="L77" s="249"/>
      <c r="M77" s="249"/>
      <c r="N77" s="249"/>
      <c r="O77" s="249"/>
      <c r="P77" s="249"/>
      <c r="Q77" s="250"/>
    </row>
    <row r="78" spans="1:19">
      <c r="A78" s="248"/>
      <c r="B78" s="249"/>
      <c r="C78" s="249"/>
      <c r="D78" s="249"/>
      <c r="E78" s="249"/>
      <c r="F78" s="249"/>
      <c r="G78" s="249"/>
      <c r="H78" s="249"/>
      <c r="I78" s="249"/>
      <c r="J78" s="249"/>
      <c r="K78" s="249"/>
      <c r="L78" s="249"/>
      <c r="M78" s="249"/>
      <c r="N78" s="249"/>
      <c r="O78" s="249"/>
      <c r="P78" s="249"/>
      <c r="Q78" s="250"/>
    </row>
    <row r="79" spans="1:19">
      <c r="A79" s="248"/>
      <c r="B79" s="249"/>
      <c r="C79" s="249"/>
      <c r="D79" s="249"/>
      <c r="E79" s="249"/>
      <c r="F79" s="249"/>
      <c r="G79" s="249"/>
      <c r="H79" s="249"/>
      <c r="I79" s="249"/>
      <c r="J79" s="249"/>
      <c r="K79" s="249"/>
      <c r="L79" s="249"/>
      <c r="M79" s="249"/>
      <c r="N79" s="249"/>
      <c r="O79" s="249"/>
      <c r="P79" s="249"/>
      <c r="Q79" s="250"/>
    </row>
    <row r="80" spans="1:19">
      <c r="A80" s="248"/>
      <c r="B80" s="249"/>
      <c r="C80" s="249"/>
      <c r="D80" s="249"/>
      <c r="E80" s="249"/>
      <c r="F80" s="249"/>
      <c r="G80" s="249"/>
      <c r="H80" s="249"/>
      <c r="I80" s="249"/>
      <c r="J80" s="249"/>
      <c r="K80" s="249"/>
      <c r="L80" s="249"/>
      <c r="M80" s="249"/>
      <c r="N80" s="249"/>
      <c r="O80" s="249"/>
      <c r="P80" s="249"/>
      <c r="Q80" s="250"/>
    </row>
    <row r="81" spans="1:17">
      <c r="A81" s="251"/>
      <c r="B81" s="252"/>
      <c r="C81" s="252"/>
      <c r="D81" s="252"/>
      <c r="E81" s="252"/>
      <c r="F81" s="252"/>
      <c r="G81" s="252"/>
      <c r="H81" s="252"/>
      <c r="I81" s="252"/>
      <c r="J81" s="252"/>
      <c r="K81" s="252"/>
      <c r="L81" s="252"/>
      <c r="M81" s="252"/>
      <c r="N81" s="252"/>
      <c r="O81" s="252"/>
      <c r="P81" s="252"/>
      <c r="Q81" s="253"/>
    </row>
  </sheetData>
  <mergeCells count="15">
    <mergeCell ref="A13:B13"/>
    <mergeCell ref="P13:Q13"/>
    <mergeCell ref="C10:L10"/>
    <mergeCell ref="C11:D12"/>
    <mergeCell ref="R11:S12"/>
    <mergeCell ref="A5:B5"/>
    <mergeCell ref="C5:I5"/>
    <mergeCell ref="C4:I4"/>
    <mergeCell ref="A6:B6"/>
    <mergeCell ref="C6:I6"/>
    <mergeCell ref="A2:B2"/>
    <mergeCell ref="C2:I2"/>
    <mergeCell ref="A3:B3"/>
    <mergeCell ref="C3:I3"/>
    <mergeCell ref="A4:B4"/>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5"/>
  <sheetViews>
    <sheetView topLeftCell="A64" zoomScale="70" zoomScaleNormal="70" workbookViewId="0">
      <selection activeCell="AF42" sqref="AF42"/>
    </sheetView>
  </sheetViews>
  <sheetFormatPr defaultRowHeight="15"/>
  <sheetData>
    <row r="1" spans="1:1" s="2" customFormat="1"/>
    <row r="2" spans="1:1" s="2" customFormat="1" ht="23.25">
      <c r="A2" s="240" t="s">
        <v>158</v>
      </c>
    </row>
    <row r="3" spans="1:1" s="2" customFormat="1"/>
    <row r="53" spans="1:38">
      <c r="A53" s="241"/>
      <c r="B53" s="241"/>
      <c r="C53" s="241"/>
      <c r="D53" s="241"/>
      <c r="E53" s="241"/>
      <c r="F53" s="241"/>
      <c r="G53" s="241"/>
      <c r="H53" s="241"/>
      <c r="I53" s="241"/>
      <c r="J53" s="241"/>
      <c r="K53" s="241"/>
      <c r="L53" s="241"/>
      <c r="M53" s="241"/>
      <c r="N53" s="241"/>
      <c r="O53" s="241"/>
      <c r="P53" s="241"/>
      <c r="Q53" s="241"/>
      <c r="R53" s="241"/>
      <c r="S53" s="241"/>
      <c r="T53" s="241"/>
      <c r="U53" s="241"/>
      <c r="V53" s="241"/>
      <c r="W53" s="241"/>
      <c r="X53" s="241"/>
      <c r="Y53" s="241"/>
      <c r="Z53" s="241"/>
      <c r="AA53" s="241"/>
      <c r="AB53" s="241"/>
      <c r="AC53" s="241"/>
      <c r="AD53" s="241"/>
      <c r="AE53" s="241"/>
      <c r="AF53" s="241"/>
      <c r="AG53" s="241"/>
      <c r="AH53" s="241"/>
      <c r="AI53" s="241"/>
      <c r="AJ53" s="241"/>
      <c r="AK53" s="241"/>
      <c r="AL53" s="241"/>
    </row>
    <row r="55" spans="1:38" ht="23.25">
      <c r="A55" s="240" t="s">
        <v>160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56"/>
  <sheetViews>
    <sheetView topLeftCell="A16" zoomScale="70" zoomScaleNormal="70" workbookViewId="0">
      <selection activeCell="AH33" sqref="AH33"/>
    </sheetView>
  </sheetViews>
  <sheetFormatPr defaultRowHeight="15"/>
  <cols>
    <col min="1" max="16384" width="9.140625" style="2"/>
  </cols>
  <sheetData>
    <row r="2" spans="1:1" ht="23.25">
      <c r="A2" s="240" t="s">
        <v>158</v>
      </c>
    </row>
    <row r="53" spans="1:29">
      <c r="A53" s="241"/>
      <c r="B53" s="241"/>
      <c r="C53" s="241"/>
      <c r="D53" s="241"/>
      <c r="E53" s="241"/>
      <c r="F53" s="241"/>
      <c r="G53" s="241"/>
      <c r="H53" s="241"/>
      <c r="I53" s="241"/>
      <c r="J53" s="241"/>
      <c r="K53" s="241"/>
      <c r="L53" s="241"/>
      <c r="M53" s="241"/>
      <c r="N53" s="241"/>
      <c r="O53" s="241"/>
      <c r="P53" s="241"/>
      <c r="Q53" s="241"/>
      <c r="R53" s="241"/>
      <c r="S53" s="241"/>
      <c r="T53" s="241"/>
      <c r="U53" s="241"/>
      <c r="V53" s="241"/>
      <c r="W53" s="241"/>
      <c r="X53" s="241"/>
      <c r="Y53" s="241"/>
      <c r="Z53" s="241"/>
      <c r="AA53" s="241"/>
      <c r="AB53" s="241"/>
      <c r="AC53" s="241"/>
    </row>
    <row r="56" spans="1:29" ht="23.25">
      <c r="A56" s="240" t="s">
        <v>159</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zoomScaleNormal="100" workbookViewId="0">
      <selection activeCell="F7" sqref="F7"/>
    </sheetView>
  </sheetViews>
  <sheetFormatPr defaultRowHeight="15"/>
  <cols>
    <col min="1" max="1" width="16.5703125" customWidth="1"/>
    <col min="12" max="12" width="9.140625" style="2"/>
  </cols>
  <sheetData>
    <row r="1" spans="1:15" s="2" customFormat="1" ht="15.75" thickBot="1"/>
    <row r="2" spans="1:15" s="2" customFormat="1" ht="24" thickBot="1">
      <c r="B2" s="118" t="s">
        <v>87</v>
      </c>
      <c r="C2" s="119"/>
      <c r="D2" s="119"/>
      <c r="E2" s="119"/>
      <c r="F2" s="119"/>
      <c r="G2" s="119"/>
      <c r="H2"/>
      <c r="I2" s="301" t="s">
        <v>26</v>
      </c>
      <c r="J2" s="302"/>
      <c r="K2" s="302"/>
      <c r="L2" s="302"/>
      <c r="M2" s="302"/>
      <c r="N2" s="302"/>
      <c r="O2" s="303"/>
    </row>
    <row r="3" spans="1:15" ht="15.75" thickBot="1">
      <c r="A3" s="36"/>
      <c r="B3" s="28"/>
      <c r="C3" s="28"/>
      <c r="D3" s="28"/>
      <c r="E3" s="28"/>
      <c r="F3" s="304" t="s">
        <v>27</v>
      </c>
      <c r="G3" s="305"/>
      <c r="I3" s="45"/>
      <c r="J3" s="26"/>
      <c r="K3" s="26"/>
      <c r="L3" s="26"/>
      <c r="M3" s="26"/>
      <c r="N3" s="262" t="s">
        <v>27</v>
      </c>
      <c r="O3" s="263"/>
    </row>
    <row r="4" spans="1:15">
      <c r="A4" s="36"/>
      <c r="B4" s="45"/>
      <c r="C4" s="26"/>
      <c r="D4" s="26"/>
      <c r="E4" s="26"/>
      <c r="F4" s="45"/>
      <c r="G4" s="27"/>
      <c r="I4" s="36"/>
      <c r="J4" s="28"/>
      <c r="K4" s="28"/>
      <c r="L4" s="28"/>
      <c r="M4" s="28"/>
      <c r="N4" s="36"/>
      <c r="O4" s="29"/>
    </row>
    <row r="5" spans="1:15" ht="30">
      <c r="A5" s="36"/>
      <c r="B5" s="114" t="s">
        <v>25</v>
      </c>
      <c r="C5" s="35" t="s">
        <v>29</v>
      </c>
      <c r="D5" s="35"/>
      <c r="E5" s="35" t="s">
        <v>30</v>
      </c>
      <c r="F5" s="42" t="s">
        <v>33</v>
      </c>
      <c r="G5" s="43" t="s">
        <v>28</v>
      </c>
      <c r="I5" s="36"/>
      <c r="J5" s="34" t="s">
        <v>25</v>
      </c>
      <c r="K5" s="35" t="s">
        <v>29</v>
      </c>
      <c r="L5" s="35"/>
      <c r="M5" s="35" t="s">
        <v>30</v>
      </c>
      <c r="N5" s="55" t="s">
        <v>24</v>
      </c>
      <c r="O5" s="43" t="s">
        <v>28</v>
      </c>
    </row>
    <row r="6" spans="1:15">
      <c r="A6" s="36"/>
      <c r="B6" s="115" t="s">
        <v>108</v>
      </c>
      <c r="C6" s="49"/>
      <c r="D6" s="234"/>
      <c r="E6" s="234"/>
      <c r="F6" s="37">
        <v>191.643</v>
      </c>
      <c r="G6" s="41"/>
      <c r="I6" s="232"/>
      <c r="J6" s="49" t="s">
        <v>114</v>
      </c>
      <c r="K6" s="49"/>
      <c r="L6" s="234"/>
      <c r="M6" s="234"/>
      <c r="N6" s="37">
        <v>218.5669</v>
      </c>
      <c r="O6" s="41"/>
    </row>
    <row r="7" spans="1:15">
      <c r="A7" s="56"/>
      <c r="B7" s="306">
        <v>2</v>
      </c>
      <c r="C7" s="28">
        <v>22</v>
      </c>
      <c r="D7" s="28">
        <v>1</v>
      </c>
      <c r="E7" s="28">
        <v>1</v>
      </c>
      <c r="F7" s="38">
        <v>193.6182</v>
      </c>
      <c r="G7" s="29">
        <f>F7-F6</f>
        <v>1.975200000000001</v>
      </c>
      <c r="I7" s="232"/>
      <c r="J7" s="297">
        <v>2</v>
      </c>
      <c r="K7" s="28">
        <v>22</v>
      </c>
      <c r="L7" s="28">
        <v>1</v>
      </c>
      <c r="M7" s="28">
        <v>1</v>
      </c>
      <c r="N7" s="38">
        <v>220.54750000000001</v>
      </c>
      <c r="O7" s="29">
        <f>N7-N6</f>
        <v>1.9806000000000097</v>
      </c>
    </row>
    <row r="8" spans="1:15">
      <c r="A8" s="56"/>
      <c r="B8" s="306"/>
      <c r="C8" s="28">
        <v>21</v>
      </c>
      <c r="D8" s="28">
        <v>2</v>
      </c>
      <c r="E8" s="28">
        <v>2</v>
      </c>
      <c r="F8" s="38">
        <v>195.5926</v>
      </c>
      <c r="G8" s="29">
        <f t="shared" ref="G8:G30" si="0">F8-F7</f>
        <v>1.9744000000000028</v>
      </c>
      <c r="I8" s="232"/>
      <c r="J8" s="297"/>
      <c r="K8" s="28">
        <v>21</v>
      </c>
      <c r="L8" s="28">
        <v>2</v>
      </c>
      <c r="M8" s="28">
        <v>2</v>
      </c>
      <c r="N8" s="38">
        <v>222.5273</v>
      </c>
      <c r="O8" s="29">
        <f t="shared" ref="O8:O30" si="1">N8-N7</f>
        <v>1.9797999999999831</v>
      </c>
    </row>
    <row r="9" spans="1:15">
      <c r="A9" s="56"/>
      <c r="B9" s="306"/>
      <c r="C9" s="28">
        <v>20</v>
      </c>
      <c r="D9" s="28">
        <v>3</v>
      </c>
      <c r="E9" s="28">
        <v>3</v>
      </c>
      <c r="F9" s="38">
        <v>197.56030000000001</v>
      </c>
      <c r="G9" s="29">
        <f t="shared" si="0"/>
        <v>1.9677000000000078</v>
      </c>
      <c r="I9" s="232"/>
      <c r="J9" s="297"/>
      <c r="K9" s="28">
        <v>19</v>
      </c>
      <c r="L9" s="28">
        <v>3</v>
      </c>
      <c r="M9" s="28">
        <v>3</v>
      </c>
      <c r="N9" s="38">
        <v>224.50630000000001</v>
      </c>
      <c r="O9" s="29">
        <f t="shared" si="1"/>
        <v>1.9790000000000134</v>
      </c>
    </row>
    <row r="10" spans="1:15">
      <c r="A10" s="56"/>
      <c r="B10" s="306"/>
      <c r="C10" s="28">
        <v>19</v>
      </c>
      <c r="D10" s="28">
        <v>4</v>
      </c>
      <c r="E10" s="28">
        <v>4</v>
      </c>
      <c r="F10" s="38">
        <v>199.5393</v>
      </c>
      <c r="G10" s="29">
        <f t="shared" si="0"/>
        <v>1.978999999999985</v>
      </c>
      <c r="I10" s="232"/>
      <c r="J10" s="297"/>
      <c r="K10" s="28">
        <v>18</v>
      </c>
      <c r="L10" s="28">
        <v>4</v>
      </c>
      <c r="M10" s="28">
        <v>4</v>
      </c>
      <c r="N10" s="38">
        <v>226.28620000000001</v>
      </c>
      <c r="O10" s="29">
        <f t="shared" si="1"/>
        <v>1.7798999999999978</v>
      </c>
    </row>
    <row r="11" spans="1:15">
      <c r="A11" s="56"/>
      <c r="B11" s="306"/>
      <c r="C11" s="28">
        <v>18</v>
      </c>
      <c r="D11" s="28">
        <v>5</v>
      </c>
      <c r="E11" s="28">
        <v>5</v>
      </c>
      <c r="F11" s="38">
        <v>201.32470000000001</v>
      </c>
      <c r="G11" s="29">
        <f t="shared" si="0"/>
        <v>1.7854000000000099</v>
      </c>
      <c r="I11" s="232"/>
      <c r="J11" s="298" t="s">
        <v>113</v>
      </c>
      <c r="K11" s="298"/>
      <c r="L11" s="298"/>
      <c r="M11" s="299"/>
      <c r="N11" s="37">
        <v>233.2115</v>
      </c>
      <c r="O11" s="41">
        <f>N11-N10</f>
        <v>6.9252999999999929</v>
      </c>
    </row>
    <row r="12" spans="1:15">
      <c r="A12" s="56"/>
      <c r="B12" s="115" t="s">
        <v>109</v>
      </c>
      <c r="C12" s="49"/>
      <c r="D12" s="49"/>
      <c r="E12" s="49"/>
      <c r="F12" s="37">
        <v>215.25130000000001</v>
      </c>
      <c r="G12" s="41">
        <f>F12-F11</f>
        <v>13.926600000000008</v>
      </c>
      <c r="I12" s="232"/>
      <c r="J12" s="33"/>
      <c r="K12" s="28">
        <v>17</v>
      </c>
      <c r="L12" s="32">
        <v>5</v>
      </c>
      <c r="M12" s="28">
        <v>1</v>
      </c>
      <c r="N12" s="38">
        <v>234.97739999999999</v>
      </c>
      <c r="O12" s="29">
        <f>N12-N11</f>
        <v>1.7658999999999878</v>
      </c>
    </row>
    <row r="13" spans="1:15">
      <c r="A13" s="56"/>
      <c r="B13" s="294" t="s">
        <v>31</v>
      </c>
      <c r="C13" s="28">
        <v>17</v>
      </c>
      <c r="D13" s="28">
        <v>6</v>
      </c>
      <c r="E13" s="28">
        <v>1</v>
      </c>
      <c r="F13" s="38">
        <v>217.28039999999999</v>
      </c>
      <c r="G13" s="29">
        <f>F13-F12</f>
        <v>2.0290999999999713</v>
      </c>
      <c r="I13" s="232"/>
      <c r="J13" s="298" t="s">
        <v>112</v>
      </c>
      <c r="K13" s="298"/>
      <c r="L13" s="298"/>
      <c r="M13" s="299"/>
      <c r="N13" s="37">
        <v>242.85130000000001</v>
      </c>
      <c r="O13" s="41">
        <f>N13-N12</f>
        <v>7.8739000000000203</v>
      </c>
    </row>
    <row r="14" spans="1:15">
      <c r="A14" s="56"/>
      <c r="B14" s="294"/>
      <c r="C14" s="28">
        <v>16</v>
      </c>
      <c r="D14" s="28">
        <v>7</v>
      </c>
      <c r="E14" s="28">
        <v>2</v>
      </c>
      <c r="F14" s="38">
        <v>219.3098</v>
      </c>
      <c r="G14" s="29">
        <f t="shared" si="0"/>
        <v>2.0294000000000096</v>
      </c>
      <c r="I14" s="232"/>
      <c r="J14" s="300" t="s">
        <v>31</v>
      </c>
      <c r="K14" s="28">
        <v>16</v>
      </c>
      <c r="L14" s="32">
        <v>6</v>
      </c>
      <c r="M14" s="28">
        <v>1</v>
      </c>
      <c r="N14" s="38">
        <v>244.8809</v>
      </c>
      <c r="O14" s="29">
        <f>N14-N13</f>
        <v>2.0295999999999879</v>
      </c>
    </row>
    <row r="15" spans="1:15">
      <c r="A15" s="56"/>
      <c r="B15" s="294"/>
      <c r="C15" s="28">
        <v>15</v>
      </c>
      <c r="D15" s="28">
        <v>8</v>
      </c>
      <c r="E15" s="28">
        <v>3</v>
      </c>
      <c r="F15" s="38">
        <v>221.33789999999999</v>
      </c>
      <c r="G15" s="29">
        <f t="shared" si="0"/>
        <v>2.0280999999999949</v>
      </c>
      <c r="I15" s="232"/>
      <c r="J15" s="300"/>
      <c r="K15" s="28">
        <v>15</v>
      </c>
      <c r="L15" s="32">
        <v>7</v>
      </c>
      <c r="M15" s="28">
        <v>2</v>
      </c>
      <c r="N15" s="38">
        <v>246.90979999999999</v>
      </c>
      <c r="O15" s="29">
        <f t="shared" si="1"/>
        <v>2.028899999999993</v>
      </c>
    </row>
    <row r="16" spans="1:15">
      <c r="A16" s="56"/>
      <c r="B16" s="294"/>
      <c r="C16" s="28">
        <v>14</v>
      </c>
      <c r="D16" s="28">
        <v>9</v>
      </c>
      <c r="E16" s="28">
        <v>4</v>
      </c>
      <c r="F16" s="38">
        <v>223.36540000000002</v>
      </c>
      <c r="G16" s="29">
        <f t="shared" si="0"/>
        <v>2.0275000000000318</v>
      </c>
      <c r="I16" s="232"/>
      <c r="J16" s="300"/>
      <c r="K16" s="28">
        <v>14</v>
      </c>
      <c r="L16" s="32">
        <v>8</v>
      </c>
      <c r="M16" s="28">
        <v>3</v>
      </c>
      <c r="N16" s="38">
        <v>248.93790000000001</v>
      </c>
      <c r="O16" s="29">
        <f t="shared" si="1"/>
        <v>2.0281000000000233</v>
      </c>
    </row>
    <row r="17" spans="1:15">
      <c r="A17" s="56"/>
      <c r="B17" s="294"/>
      <c r="C17" s="28">
        <v>13</v>
      </c>
      <c r="D17" s="28">
        <v>10</v>
      </c>
      <c r="E17" s="28">
        <v>5</v>
      </c>
      <c r="F17" s="38">
        <v>225.3922</v>
      </c>
      <c r="G17" s="29">
        <f t="shared" si="0"/>
        <v>2.0267999999999802</v>
      </c>
      <c r="I17" s="232"/>
      <c r="J17" s="300"/>
      <c r="K17" s="28">
        <v>13</v>
      </c>
      <c r="L17" s="32">
        <v>9</v>
      </c>
      <c r="M17" s="28">
        <v>4</v>
      </c>
      <c r="N17" s="38">
        <v>250.96539999999999</v>
      </c>
      <c r="O17" s="29">
        <f t="shared" si="1"/>
        <v>2.027499999999975</v>
      </c>
    </row>
    <row r="18" spans="1:15">
      <c r="A18" s="56"/>
      <c r="B18" s="294"/>
      <c r="C18" s="28">
        <v>12</v>
      </c>
      <c r="D18" s="28">
        <v>11</v>
      </c>
      <c r="E18" s="28">
        <v>6</v>
      </c>
      <c r="F18" s="38">
        <v>227.41819999999996</v>
      </c>
      <c r="G18" s="29">
        <f t="shared" si="0"/>
        <v>2.0259999999999536</v>
      </c>
      <c r="I18" s="232"/>
      <c r="J18" s="300"/>
      <c r="K18" s="28">
        <v>12</v>
      </c>
      <c r="L18" s="32">
        <v>10</v>
      </c>
      <c r="M18" s="28">
        <v>5</v>
      </c>
      <c r="N18" s="38">
        <v>252.9922</v>
      </c>
      <c r="O18" s="29">
        <f t="shared" si="1"/>
        <v>2.0268000000000086</v>
      </c>
    </row>
    <row r="19" spans="1:15">
      <c r="A19" s="56"/>
      <c r="B19" s="294"/>
      <c r="C19" s="28">
        <v>11</v>
      </c>
      <c r="D19" s="28">
        <v>12</v>
      </c>
      <c r="E19" s="28">
        <v>7</v>
      </c>
      <c r="F19" s="38">
        <v>229.41819999999996</v>
      </c>
      <c r="G19" s="29">
        <f t="shared" si="0"/>
        <v>2</v>
      </c>
      <c r="I19" s="232"/>
      <c r="J19" s="300"/>
      <c r="K19" s="28">
        <v>11</v>
      </c>
      <c r="L19" s="32">
        <v>11</v>
      </c>
      <c r="M19" s="28">
        <v>6</v>
      </c>
      <c r="N19" s="38">
        <v>254.7473</v>
      </c>
      <c r="O19" s="29">
        <f t="shared" si="1"/>
        <v>1.7550999999999988</v>
      </c>
    </row>
    <row r="20" spans="1:15">
      <c r="A20" s="56"/>
      <c r="B20" s="115" t="s">
        <v>110</v>
      </c>
      <c r="C20" s="49"/>
      <c r="D20" s="49"/>
      <c r="E20" s="49"/>
      <c r="F20" s="37">
        <v>276.82500000000005</v>
      </c>
      <c r="G20" s="41">
        <f>F20-F19</f>
        <v>47.406800000000089</v>
      </c>
      <c r="I20" s="232"/>
      <c r="J20" s="298" t="s">
        <v>111</v>
      </c>
      <c r="K20" s="298"/>
      <c r="L20" s="298"/>
      <c r="M20" s="299"/>
      <c r="N20" s="37">
        <v>293.42500000000001</v>
      </c>
      <c r="O20" s="41">
        <f>N20-N19</f>
        <v>38.677700000000016</v>
      </c>
    </row>
    <row r="21" spans="1:15">
      <c r="A21" s="56"/>
      <c r="B21" s="294" t="s">
        <v>32</v>
      </c>
      <c r="C21" s="28">
        <v>10</v>
      </c>
      <c r="D21" s="28">
        <v>13</v>
      </c>
      <c r="E21" s="28">
        <v>1</v>
      </c>
      <c r="F21" s="38">
        <v>278.53300000000002</v>
      </c>
      <c r="G21" s="29">
        <f>F21-F20</f>
        <v>1.70799999999997</v>
      </c>
      <c r="I21" s="232"/>
      <c r="J21" s="300" t="s">
        <v>32</v>
      </c>
      <c r="K21" s="28">
        <v>10</v>
      </c>
      <c r="L21" s="32">
        <v>12</v>
      </c>
      <c r="M21" s="28">
        <v>1</v>
      </c>
      <c r="N21" s="39">
        <v>295.83780000000002</v>
      </c>
      <c r="O21" s="29">
        <f>N21-N20</f>
        <v>2.4128000000000043</v>
      </c>
    </row>
    <row r="22" spans="1:15">
      <c r="A22" s="56"/>
      <c r="B22" s="294"/>
      <c r="C22" s="28">
        <v>9</v>
      </c>
      <c r="D22" s="28">
        <v>14</v>
      </c>
      <c r="E22" s="28">
        <v>2</v>
      </c>
      <c r="F22" s="38">
        <v>280.80079999999998</v>
      </c>
      <c r="G22" s="29">
        <f t="shared" si="0"/>
        <v>2.2677999999999656</v>
      </c>
      <c r="I22" s="232"/>
      <c r="J22" s="300"/>
      <c r="K22" s="28">
        <v>9</v>
      </c>
      <c r="L22" s="32">
        <v>13</v>
      </c>
      <c r="M22" s="28">
        <v>2</v>
      </c>
      <c r="N22" s="38">
        <v>297.6508</v>
      </c>
      <c r="O22" s="29">
        <f>N22-N21</f>
        <v>1.8129999999999882</v>
      </c>
    </row>
    <row r="23" spans="1:15">
      <c r="A23" s="56"/>
      <c r="B23" s="294"/>
      <c r="C23" s="28">
        <v>8</v>
      </c>
      <c r="D23" s="28">
        <v>15</v>
      </c>
      <c r="E23" s="28">
        <v>3</v>
      </c>
      <c r="F23" s="38">
        <v>283.07470000000001</v>
      </c>
      <c r="G23" s="29">
        <f t="shared" si="0"/>
        <v>2.273900000000026</v>
      </c>
      <c r="I23" s="232"/>
      <c r="J23" s="300"/>
      <c r="K23" s="28">
        <v>8</v>
      </c>
      <c r="L23" s="32">
        <v>14</v>
      </c>
      <c r="M23" s="28">
        <v>3</v>
      </c>
      <c r="N23" s="38">
        <v>299.7638</v>
      </c>
      <c r="O23" s="29">
        <f t="shared" si="1"/>
        <v>2.1129999999999995</v>
      </c>
    </row>
    <row r="24" spans="1:15">
      <c r="A24" s="56"/>
      <c r="B24" s="294"/>
      <c r="C24" s="28">
        <v>7</v>
      </c>
      <c r="D24" s="28">
        <v>16</v>
      </c>
      <c r="E24" s="28">
        <v>4</v>
      </c>
      <c r="F24" s="38">
        <v>285.35520000000002</v>
      </c>
      <c r="G24" s="29">
        <f t="shared" si="0"/>
        <v>2.2805000000000177</v>
      </c>
      <c r="I24" s="232"/>
      <c r="J24" s="300"/>
      <c r="K24" s="28">
        <v>7</v>
      </c>
      <c r="L24" s="32">
        <v>15</v>
      </c>
      <c r="M24" s="28">
        <v>4</v>
      </c>
      <c r="N24" s="38">
        <v>301.87700000000001</v>
      </c>
      <c r="O24" s="29">
        <f t="shared" si="1"/>
        <v>2.1132000000000062</v>
      </c>
    </row>
    <row r="25" spans="1:15">
      <c r="A25" s="56"/>
      <c r="B25" s="294"/>
      <c r="C25" s="28">
        <v>6</v>
      </c>
      <c r="D25" s="28">
        <v>17</v>
      </c>
      <c r="E25" s="28">
        <v>5</v>
      </c>
      <c r="F25" s="38">
        <v>287.64240000000001</v>
      </c>
      <c r="G25" s="29">
        <f t="shared" si="0"/>
        <v>2.2871999999999844</v>
      </c>
      <c r="I25" s="232"/>
      <c r="J25" s="300"/>
      <c r="K25" s="28">
        <v>6</v>
      </c>
      <c r="L25" s="32">
        <v>16</v>
      </c>
      <c r="M25" s="28">
        <v>5</v>
      </c>
      <c r="N25" s="38">
        <v>303.99029999999999</v>
      </c>
      <c r="O25" s="29">
        <f t="shared" si="1"/>
        <v>2.1132999999999811</v>
      </c>
    </row>
    <row r="26" spans="1:15">
      <c r="A26" s="56"/>
      <c r="B26" s="294"/>
      <c r="C26" s="28">
        <v>5</v>
      </c>
      <c r="D26" s="28">
        <v>18</v>
      </c>
      <c r="E26" s="28">
        <v>6</v>
      </c>
      <c r="F26" s="38">
        <v>289.93650000000002</v>
      </c>
      <c r="G26" s="29">
        <f t="shared" si="0"/>
        <v>2.2941000000000145</v>
      </c>
      <c r="I26" s="232"/>
      <c r="J26" s="300"/>
      <c r="K26" s="28">
        <v>5</v>
      </c>
      <c r="L26" s="32">
        <v>17</v>
      </c>
      <c r="M26" s="28">
        <v>6</v>
      </c>
      <c r="N26" s="38">
        <v>306.10379999999998</v>
      </c>
      <c r="O26" s="29">
        <f t="shared" si="1"/>
        <v>2.1134999999999877</v>
      </c>
    </row>
    <row r="27" spans="1:15">
      <c r="A27" s="56"/>
      <c r="B27" s="294"/>
      <c r="C27" s="28">
        <v>4</v>
      </c>
      <c r="D27" s="28">
        <v>19</v>
      </c>
      <c r="E27" s="28">
        <v>7</v>
      </c>
      <c r="F27" s="38">
        <v>292.23779999999999</v>
      </c>
      <c r="G27" s="29">
        <f t="shared" si="0"/>
        <v>2.3012999999999693</v>
      </c>
      <c r="I27" s="232"/>
      <c r="J27" s="300"/>
      <c r="K27" s="28">
        <v>4</v>
      </c>
      <c r="L27" s="32">
        <v>18</v>
      </c>
      <c r="M27" s="28">
        <v>7</v>
      </c>
      <c r="N27" s="38">
        <v>308.21730000000002</v>
      </c>
      <c r="O27" s="29">
        <f t="shared" si="1"/>
        <v>2.1135000000000446</v>
      </c>
    </row>
    <row r="28" spans="1:15">
      <c r="A28" s="56"/>
      <c r="B28" s="294"/>
      <c r="C28" s="28">
        <v>3</v>
      </c>
      <c r="D28" s="28">
        <v>20</v>
      </c>
      <c r="E28" s="28">
        <v>8</v>
      </c>
      <c r="F28" s="38">
        <v>294.54629999999997</v>
      </c>
      <c r="G28" s="29">
        <f t="shared" si="0"/>
        <v>2.3084999999999809</v>
      </c>
      <c r="I28" s="232"/>
      <c r="J28" s="300"/>
      <c r="K28" s="28">
        <v>3</v>
      </c>
      <c r="L28" s="32">
        <v>19</v>
      </c>
      <c r="M28" s="28">
        <v>8</v>
      </c>
      <c r="N28" s="38">
        <v>310.33100000000002</v>
      </c>
      <c r="O28" s="29">
        <f t="shared" si="1"/>
        <v>2.1136999999999944</v>
      </c>
    </row>
    <row r="29" spans="1:15">
      <c r="A29" s="56"/>
      <c r="B29" s="294"/>
      <c r="C29" s="28">
        <v>2</v>
      </c>
      <c r="D29" s="28">
        <v>21</v>
      </c>
      <c r="E29" s="28">
        <v>9</v>
      </c>
      <c r="F29" s="38">
        <v>296.8623</v>
      </c>
      <c r="G29" s="29">
        <f t="shared" si="0"/>
        <v>2.3160000000000309</v>
      </c>
      <c r="I29" s="232"/>
      <c r="J29" s="300"/>
      <c r="K29" s="28">
        <v>2</v>
      </c>
      <c r="L29" s="32">
        <v>20</v>
      </c>
      <c r="M29" s="28">
        <v>9</v>
      </c>
      <c r="N29" s="38">
        <v>312.44479999999999</v>
      </c>
      <c r="O29" s="29">
        <f t="shared" si="1"/>
        <v>2.1137999999999693</v>
      </c>
    </row>
    <row r="30" spans="1:15" ht="15.75" thickBot="1">
      <c r="A30" s="56"/>
      <c r="B30" s="295"/>
      <c r="C30" s="30">
        <v>1</v>
      </c>
      <c r="D30" s="30">
        <v>22</v>
      </c>
      <c r="E30" s="30">
        <v>10</v>
      </c>
      <c r="F30" s="40">
        <v>299.18610000000001</v>
      </c>
      <c r="G30" s="31">
        <f t="shared" si="0"/>
        <v>2.3238000000000056</v>
      </c>
      <c r="I30" s="232"/>
      <c r="J30" s="300"/>
      <c r="K30" s="28">
        <v>1</v>
      </c>
      <c r="L30" s="32">
        <v>21</v>
      </c>
      <c r="M30" s="28">
        <v>10</v>
      </c>
      <c r="N30" s="40">
        <v>314.15199999999999</v>
      </c>
      <c r="O30" s="31">
        <f t="shared" si="1"/>
        <v>1.7072000000000003</v>
      </c>
    </row>
    <row r="31" spans="1:15" ht="15.75" thickBot="1">
      <c r="I31" s="117"/>
      <c r="J31" s="296" t="s">
        <v>115</v>
      </c>
      <c r="K31" s="296"/>
      <c r="L31" s="296"/>
      <c r="M31" s="296"/>
      <c r="N31" s="44"/>
      <c r="O31" s="48"/>
    </row>
    <row r="32" spans="1:15">
      <c r="I32" s="233"/>
    </row>
    <row r="34" spans="6:6">
      <c r="F34" s="2"/>
    </row>
    <row r="35" spans="6:6">
      <c r="F35" s="2"/>
    </row>
    <row r="36" spans="6:6">
      <c r="F36" s="2"/>
    </row>
    <row r="37" spans="6:6">
      <c r="F37" s="2"/>
    </row>
    <row r="38" spans="6:6">
      <c r="F38" s="2"/>
    </row>
    <row r="39" spans="6:6">
      <c r="F39" s="2"/>
    </row>
    <row r="40" spans="6:6">
      <c r="F40" s="2"/>
    </row>
    <row r="41" spans="6:6">
      <c r="F41" s="2"/>
    </row>
  </sheetData>
  <mergeCells count="13">
    <mergeCell ref="I2:O2"/>
    <mergeCell ref="N3:O3"/>
    <mergeCell ref="F3:G3"/>
    <mergeCell ref="B7:B11"/>
    <mergeCell ref="B13:B19"/>
    <mergeCell ref="B21:B30"/>
    <mergeCell ref="J31:M31"/>
    <mergeCell ref="J7:J10"/>
    <mergeCell ref="J11:M11"/>
    <mergeCell ref="J13:M13"/>
    <mergeCell ref="J14:J19"/>
    <mergeCell ref="J20:M20"/>
    <mergeCell ref="J21:J30"/>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zoomScale="85" zoomScaleNormal="85" workbookViewId="0">
      <selection activeCell="I37" sqref="I37"/>
    </sheetView>
  </sheetViews>
  <sheetFormatPr defaultRowHeight="15"/>
  <cols>
    <col min="1" max="1" width="16.5703125" style="2" customWidth="1"/>
    <col min="2" max="8" width="9.140625" style="2"/>
    <col min="9" max="9" width="18.28515625" style="2" customWidth="1"/>
    <col min="10" max="16384" width="9.140625" style="2"/>
  </cols>
  <sheetData>
    <row r="1" spans="1:15" ht="15.75" thickBot="1"/>
    <row r="2" spans="1:15" ht="24" thickBot="1">
      <c r="A2" s="131"/>
      <c r="B2" s="119" t="s">
        <v>87</v>
      </c>
      <c r="C2" s="119"/>
      <c r="D2" s="119"/>
      <c r="E2" s="119"/>
      <c r="F2" s="119"/>
      <c r="G2" s="132"/>
      <c r="I2" s="301" t="s">
        <v>26</v>
      </c>
      <c r="J2" s="302"/>
      <c r="K2" s="302"/>
      <c r="L2" s="302"/>
      <c r="M2" s="302"/>
      <c r="N2" s="302"/>
      <c r="O2" s="303"/>
    </row>
    <row r="3" spans="1:15" ht="15.75" thickBot="1">
      <c r="A3" s="36"/>
      <c r="B3" s="28"/>
      <c r="C3" s="28"/>
      <c r="D3" s="28"/>
      <c r="E3" s="28"/>
      <c r="F3" s="270" t="s">
        <v>27</v>
      </c>
      <c r="G3" s="271"/>
      <c r="I3" s="36"/>
      <c r="J3" s="28"/>
      <c r="K3" s="28"/>
      <c r="L3" s="28"/>
      <c r="M3" s="28"/>
      <c r="N3" s="264" t="s">
        <v>27</v>
      </c>
      <c r="O3" s="265"/>
    </row>
    <row r="4" spans="1:15">
      <c r="A4" s="36"/>
      <c r="B4" s="28"/>
      <c r="C4" s="28"/>
      <c r="D4" s="28"/>
      <c r="E4" s="28"/>
      <c r="F4" s="36"/>
      <c r="G4" s="29"/>
      <c r="I4" s="36"/>
      <c r="J4" s="28"/>
      <c r="K4" s="28"/>
      <c r="L4" s="28"/>
      <c r="M4" s="28"/>
      <c r="N4" s="36"/>
      <c r="O4" s="29"/>
    </row>
    <row r="5" spans="1:15" ht="30">
      <c r="A5" s="36"/>
      <c r="B5" s="34" t="s">
        <v>25</v>
      </c>
      <c r="C5" s="35" t="s">
        <v>29</v>
      </c>
      <c r="D5" s="35"/>
      <c r="E5" s="35" t="s">
        <v>30</v>
      </c>
      <c r="F5" s="42" t="s">
        <v>33</v>
      </c>
      <c r="G5" s="43" t="s">
        <v>28</v>
      </c>
      <c r="I5" s="36"/>
      <c r="J5" s="34" t="s">
        <v>25</v>
      </c>
      <c r="K5" s="35" t="s">
        <v>29</v>
      </c>
      <c r="L5" s="35"/>
      <c r="M5" s="35" t="s">
        <v>30</v>
      </c>
      <c r="N5" s="55" t="s">
        <v>24</v>
      </c>
      <c r="O5" s="43" t="s">
        <v>28</v>
      </c>
    </row>
    <row r="6" spans="1:15">
      <c r="A6" s="36"/>
      <c r="B6" s="49" t="s">
        <v>116</v>
      </c>
      <c r="C6" s="49"/>
      <c r="D6" s="49"/>
      <c r="E6" s="234"/>
      <c r="F6" s="37">
        <v>174.28970000000001</v>
      </c>
      <c r="G6" s="41"/>
      <c r="I6" s="56"/>
      <c r="J6" s="49" t="s">
        <v>120</v>
      </c>
      <c r="K6" s="49"/>
      <c r="L6" s="234"/>
      <c r="M6" s="234"/>
      <c r="N6" s="37">
        <v>198.5669</v>
      </c>
      <c r="O6" s="41"/>
    </row>
    <row r="7" spans="1:15">
      <c r="A7" s="56"/>
      <c r="B7" s="297" t="s">
        <v>96</v>
      </c>
      <c r="C7" s="28">
        <v>50</v>
      </c>
      <c r="D7" s="28">
        <v>1</v>
      </c>
      <c r="E7" s="28">
        <v>1</v>
      </c>
      <c r="F7" s="38">
        <v>176.06180000000001</v>
      </c>
      <c r="G7" s="29">
        <f>F7-F6</f>
        <v>1.7720999999999947</v>
      </c>
      <c r="I7" s="56"/>
      <c r="J7" s="297" t="s">
        <v>96</v>
      </c>
      <c r="K7" s="28">
        <v>50</v>
      </c>
      <c r="L7" s="28">
        <v>1</v>
      </c>
      <c r="M7" s="28">
        <v>1</v>
      </c>
      <c r="N7" s="38">
        <v>200.44399999999999</v>
      </c>
      <c r="O7" s="29">
        <f>N7-N6</f>
        <v>1.8770999999999844</v>
      </c>
    </row>
    <row r="8" spans="1:15">
      <c r="A8" s="56"/>
      <c r="B8" s="297"/>
      <c r="C8" s="28">
        <v>49</v>
      </c>
      <c r="D8" s="28">
        <v>2</v>
      </c>
      <c r="E8" s="28">
        <v>2</v>
      </c>
      <c r="F8" s="38">
        <v>178.04929999999999</v>
      </c>
      <c r="G8" s="29">
        <f t="shared" ref="G8:G36" si="0">F8-F7</f>
        <v>1.9874999999999829</v>
      </c>
      <c r="I8" s="56"/>
      <c r="J8" s="297"/>
      <c r="K8" s="28">
        <v>49</v>
      </c>
      <c r="L8" s="28">
        <v>2</v>
      </c>
      <c r="M8" s="28">
        <v>2</v>
      </c>
      <c r="N8" s="38">
        <v>202.4221</v>
      </c>
      <c r="O8" s="29">
        <f t="shared" ref="O8:O37" si="1">N8-N7</f>
        <v>1.978100000000012</v>
      </c>
    </row>
    <row r="9" spans="1:15">
      <c r="A9" s="56"/>
      <c r="B9" s="297"/>
      <c r="C9" s="28">
        <v>48</v>
      </c>
      <c r="D9" s="28">
        <v>3</v>
      </c>
      <c r="E9" s="28">
        <v>3</v>
      </c>
      <c r="F9" s="38">
        <v>180.036</v>
      </c>
      <c r="G9" s="29">
        <f t="shared" si="0"/>
        <v>1.9867000000000132</v>
      </c>
      <c r="I9" s="56"/>
      <c r="J9" s="297"/>
      <c r="K9" s="28">
        <v>48</v>
      </c>
      <c r="L9" s="28">
        <v>3</v>
      </c>
      <c r="M9" s="28">
        <v>3</v>
      </c>
      <c r="N9" s="38">
        <v>204.39940000000001</v>
      </c>
      <c r="O9" s="29">
        <f t="shared" si="1"/>
        <v>1.9773000000000138</v>
      </c>
    </row>
    <row r="10" spans="1:15">
      <c r="A10" s="56"/>
      <c r="B10" s="297"/>
      <c r="C10" s="28">
        <v>47</v>
      </c>
      <c r="D10" s="28">
        <v>4</v>
      </c>
      <c r="E10" s="28">
        <v>4</v>
      </c>
      <c r="F10" s="38">
        <v>182.02170000000001</v>
      </c>
      <c r="G10" s="29">
        <f t="shared" si="0"/>
        <v>1.9857000000000085</v>
      </c>
      <c r="I10" s="56"/>
      <c r="J10" s="297"/>
      <c r="K10" s="28">
        <v>47</v>
      </c>
      <c r="L10" s="28">
        <v>4</v>
      </c>
      <c r="M10" s="28">
        <v>4</v>
      </c>
      <c r="N10" s="38">
        <v>206.1808</v>
      </c>
      <c r="O10" s="29">
        <f t="shared" si="1"/>
        <v>1.7813999999999908</v>
      </c>
    </row>
    <row r="11" spans="1:15">
      <c r="A11" s="56"/>
      <c r="B11" s="49" t="s">
        <v>117</v>
      </c>
      <c r="C11" s="49"/>
      <c r="D11" s="49"/>
      <c r="E11" s="49"/>
      <c r="F11" s="37">
        <v>193.25129999999999</v>
      </c>
      <c r="G11" s="41">
        <f t="shared" si="0"/>
        <v>11.229599999999976</v>
      </c>
      <c r="I11" s="56"/>
      <c r="J11" s="49" t="s">
        <v>121</v>
      </c>
      <c r="K11" s="49"/>
      <c r="L11" s="49"/>
      <c r="M11" s="133"/>
      <c r="N11" s="37">
        <v>218.5213</v>
      </c>
      <c r="O11" s="41">
        <f>N11-N10</f>
        <v>12.340499999999992</v>
      </c>
    </row>
    <row r="12" spans="1:15">
      <c r="A12" s="56"/>
      <c r="B12" s="297" t="s">
        <v>97</v>
      </c>
      <c r="C12" s="28">
        <v>46</v>
      </c>
      <c r="D12" s="28">
        <v>5</v>
      </c>
      <c r="E12" s="28">
        <v>1</v>
      </c>
      <c r="F12" s="38">
        <v>195.0034</v>
      </c>
      <c r="G12" s="29">
        <f>F12-F11</f>
        <v>1.7521000000000129</v>
      </c>
      <c r="I12" s="56"/>
      <c r="J12" s="297" t="s">
        <v>97</v>
      </c>
      <c r="K12" s="28">
        <v>46</v>
      </c>
      <c r="L12" s="32">
        <v>5</v>
      </c>
      <c r="M12" s="28">
        <v>1</v>
      </c>
      <c r="N12" s="38">
        <v>220.86019999999999</v>
      </c>
      <c r="O12" s="29">
        <f>N12-N11</f>
        <v>2.3388999999999953</v>
      </c>
    </row>
    <row r="13" spans="1:15">
      <c r="A13" s="56"/>
      <c r="B13" s="297"/>
      <c r="C13" s="28">
        <v>45</v>
      </c>
      <c r="D13" s="28">
        <v>6</v>
      </c>
      <c r="E13" s="28">
        <v>2</v>
      </c>
      <c r="F13" s="38">
        <v>197.01339999999999</v>
      </c>
      <c r="G13" s="29">
        <f>F13-F12</f>
        <v>2.0099999999999909</v>
      </c>
      <c r="I13" s="56"/>
      <c r="J13" s="297"/>
      <c r="K13" s="28">
        <v>45</v>
      </c>
      <c r="L13" s="32">
        <v>6</v>
      </c>
      <c r="M13" s="28">
        <v>2</v>
      </c>
      <c r="N13" s="39">
        <v>222.86799999999999</v>
      </c>
      <c r="O13" s="134">
        <f>N13-N12</f>
        <v>2.0078000000000031</v>
      </c>
    </row>
    <row r="14" spans="1:15">
      <c r="A14" s="56"/>
      <c r="B14" s="297"/>
      <c r="C14" s="28">
        <v>44</v>
      </c>
      <c r="D14" s="28">
        <v>7</v>
      </c>
      <c r="E14" s="28">
        <v>3</v>
      </c>
      <c r="F14" s="38">
        <v>199.0222</v>
      </c>
      <c r="G14" s="29">
        <f t="shared" si="0"/>
        <v>2.0088000000000079</v>
      </c>
      <c r="I14" s="56"/>
      <c r="J14" s="297"/>
      <c r="K14" s="28">
        <v>44</v>
      </c>
      <c r="L14" s="32">
        <v>7</v>
      </c>
      <c r="M14" s="28">
        <v>3</v>
      </c>
      <c r="N14" s="38">
        <v>224.87450000000001</v>
      </c>
      <c r="O14" s="29">
        <f>N14-N13</f>
        <v>2.0065000000000168</v>
      </c>
    </row>
    <row r="15" spans="1:15">
      <c r="A15" s="56"/>
      <c r="B15" s="297"/>
      <c r="C15" s="28">
        <v>43</v>
      </c>
      <c r="D15" s="28">
        <v>8</v>
      </c>
      <c r="E15" s="28">
        <v>4</v>
      </c>
      <c r="F15" s="38">
        <v>201.02969999999999</v>
      </c>
      <c r="G15" s="29">
        <f t="shared" si="0"/>
        <v>2.0074999999999932</v>
      </c>
      <c r="I15" s="56"/>
      <c r="J15" s="297"/>
      <c r="K15" s="28">
        <v>43</v>
      </c>
      <c r="L15" s="32">
        <v>8</v>
      </c>
      <c r="M15" s="28">
        <v>4</v>
      </c>
      <c r="N15" s="38">
        <v>226.87979999999999</v>
      </c>
      <c r="O15" s="29">
        <f t="shared" si="1"/>
        <v>2.005299999999977</v>
      </c>
    </row>
    <row r="16" spans="1:15">
      <c r="A16" s="56"/>
      <c r="B16" s="297"/>
      <c r="C16" s="28">
        <v>42</v>
      </c>
      <c r="D16" s="28">
        <v>9</v>
      </c>
      <c r="E16" s="28">
        <v>5</v>
      </c>
      <c r="F16" s="38">
        <v>203.0361</v>
      </c>
      <c r="G16" s="29">
        <f t="shared" si="0"/>
        <v>2.0064000000000135</v>
      </c>
      <c r="I16" s="56"/>
      <c r="J16" s="297"/>
      <c r="K16" s="28">
        <v>42</v>
      </c>
      <c r="L16" s="32">
        <v>9</v>
      </c>
      <c r="M16" s="28">
        <v>5</v>
      </c>
      <c r="N16" s="38">
        <v>228.88390000000001</v>
      </c>
      <c r="O16" s="29">
        <f t="shared" si="1"/>
        <v>2.0041000000000224</v>
      </c>
    </row>
    <row r="17" spans="1:15">
      <c r="A17" s="56"/>
      <c r="B17" s="297"/>
      <c r="C17" s="28">
        <v>41</v>
      </c>
      <c r="D17" s="28">
        <v>10</v>
      </c>
      <c r="E17" s="28">
        <v>6</v>
      </c>
      <c r="F17" s="38">
        <v>205.04130000000001</v>
      </c>
      <c r="G17" s="29">
        <f t="shared" si="0"/>
        <v>2.0052000000000021</v>
      </c>
      <c r="I17" s="56"/>
      <c r="J17" s="297"/>
      <c r="K17" s="28">
        <v>41</v>
      </c>
      <c r="L17" s="32">
        <v>10</v>
      </c>
      <c r="M17" s="28">
        <v>6</v>
      </c>
      <c r="N17" s="38">
        <v>230.8869</v>
      </c>
      <c r="O17" s="29">
        <f t="shared" si="1"/>
        <v>2.0029999999999859</v>
      </c>
    </row>
    <row r="18" spans="1:15">
      <c r="A18" s="56"/>
      <c r="B18" s="297"/>
      <c r="C18" s="28">
        <v>40</v>
      </c>
      <c r="D18" s="28">
        <v>11</v>
      </c>
      <c r="E18" s="28">
        <v>7</v>
      </c>
      <c r="F18" s="38">
        <v>207.0453</v>
      </c>
      <c r="G18" s="29">
        <f t="shared" si="0"/>
        <v>2.0039999999999907</v>
      </c>
      <c r="I18" s="56"/>
      <c r="J18" s="297"/>
      <c r="K18" s="28">
        <v>40</v>
      </c>
      <c r="L18" s="32">
        <v>11</v>
      </c>
      <c r="M18" s="28">
        <v>7</v>
      </c>
      <c r="N18" s="38">
        <v>232.8888</v>
      </c>
      <c r="O18" s="29">
        <f t="shared" si="1"/>
        <v>2.0019000000000062</v>
      </c>
    </row>
    <row r="19" spans="1:15">
      <c r="A19" s="56"/>
      <c r="B19" s="297"/>
      <c r="C19" s="28">
        <v>39</v>
      </c>
      <c r="D19" s="28">
        <v>12</v>
      </c>
      <c r="E19" s="28">
        <v>8</v>
      </c>
      <c r="F19" s="38">
        <v>209.04820000000001</v>
      </c>
      <c r="G19" s="29">
        <f t="shared" si="0"/>
        <v>2.002900000000011</v>
      </c>
      <c r="I19" s="56"/>
      <c r="J19" s="297"/>
      <c r="K19" s="28">
        <v>39</v>
      </c>
      <c r="L19" s="32">
        <v>12</v>
      </c>
      <c r="M19" s="28">
        <v>8</v>
      </c>
      <c r="N19" s="38">
        <v>234.6482</v>
      </c>
      <c r="O19" s="29">
        <f t="shared" si="1"/>
        <v>1.7593999999999994</v>
      </c>
    </row>
    <row r="20" spans="1:15">
      <c r="A20" s="56"/>
      <c r="B20" s="49" t="s">
        <v>118</v>
      </c>
      <c r="C20" s="49"/>
      <c r="D20" s="49"/>
      <c r="E20" s="49"/>
      <c r="F20" s="37">
        <v>260.5951</v>
      </c>
      <c r="G20" s="41">
        <f>F20-F19</f>
        <v>51.546899999999994</v>
      </c>
      <c r="I20" s="56"/>
      <c r="J20" s="49" t="s">
        <v>122</v>
      </c>
      <c r="K20" s="49"/>
      <c r="L20" s="49"/>
      <c r="M20" s="133"/>
      <c r="N20" s="37">
        <v>260.11360000000002</v>
      </c>
      <c r="O20" s="41">
        <f>N20-N19</f>
        <v>25.465400000000017</v>
      </c>
    </row>
    <row r="21" spans="1:15">
      <c r="A21" s="56"/>
      <c r="B21" s="297">
        <v>4</v>
      </c>
      <c r="C21" s="28">
        <v>38</v>
      </c>
      <c r="D21" s="28">
        <v>13</v>
      </c>
      <c r="E21" s="28">
        <v>1</v>
      </c>
      <c r="F21" s="38">
        <v>262.74130000000002</v>
      </c>
      <c r="G21" s="29">
        <f>F21-F20</f>
        <v>2.1462000000000216</v>
      </c>
      <c r="I21" s="56"/>
      <c r="J21" s="135"/>
      <c r="K21" s="28">
        <v>38</v>
      </c>
      <c r="L21" s="32">
        <v>13</v>
      </c>
      <c r="M21" s="28">
        <v>1</v>
      </c>
      <c r="N21" s="39">
        <v>261.83150000000001</v>
      </c>
      <c r="O21" s="29">
        <f>N21-N20</f>
        <v>1.717899999999986</v>
      </c>
    </row>
    <row r="22" spans="1:15">
      <c r="A22" s="56"/>
      <c r="B22" s="297"/>
      <c r="C22" s="28">
        <v>37</v>
      </c>
      <c r="D22" s="28">
        <v>14</v>
      </c>
      <c r="E22" s="28">
        <v>2</v>
      </c>
      <c r="F22" s="38">
        <v>264.88760000000002</v>
      </c>
      <c r="G22" s="29">
        <f t="shared" si="0"/>
        <v>2.1462999999999965</v>
      </c>
      <c r="I22" s="56"/>
      <c r="J22" s="49" t="s">
        <v>123</v>
      </c>
      <c r="K22" s="49"/>
      <c r="L22" s="136"/>
      <c r="M22" s="136"/>
      <c r="N22" s="37">
        <v>282.19510000000002</v>
      </c>
      <c r="O22" s="41">
        <f>N22-N21</f>
        <v>20.363600000000019</v>
      </c>
    </row>
    <row r="23" spans="1:15">
      <c r="A23" s="56"/>
      <c r="B23" s="297"/>
      <c r="C23" s="28">
        <v>36</v>
      </c>
      <c r="D23" s="28">
        <v>15</v>
      </c>
      <c r="E23" s="28">
        <v>3</v>
      </c>
      <c r="F23" s="38">
        <v>267.03410000000002</v>
      </c>
      <c r="G23" s="29">
        <f t="shared" si="0"/>
        <v>2.1465000000000032</v>
      </c>
      <c r="I23" s="56"/>
      <c r="J23" s="297">
        <v>4</v>
      </c>
      <c r="K23" s="28">
        <v>37</v>
      </c>
      <c r="L23" s="32">
        <v>14</v>
      </c>
      <c r="M23" s="28">
        <v>1</v>
      </c>
      <c r="N23" s="38">
        <v>284.34129999999999</v>
      </c>
      <c r="O23" s="29">
        <f t="shared" si="1"/>
        <v>2.1461999999999648</v>
      </c>
    </row>
    <row r="24" spans="1:15">
      <c r="A24" s="56"/>
      <c r="B24" s="297"/>
      <c r="C24" s="28">
        <v>35</v>
      </c>
      <c r="D24" s="28">
        <v>16</v>
      </c>
      <c r="E24" s="28">
        <v>4</v>
      </c>
      <c r="F24" s="38">
        <v>269.108</v>
      </c>
      <c r="G24" s="29">
        <f t="shared" si="0"/>
        <v>2.0738999999999805</v>
      </c>
      <c r="I24" s="56"/>
      <c r="J24" s="297"/>
      <c r="K24" s="28">
        <v>36</v>
      </c>
      <c r="L24" s="32">
        <v>15</v>
      </c>
      <c r="M24" s="28">
        <v>2</v>
      </c>
      <c r="N24" s="38">
        <v>286.48759999999999</v>
      </c>
      <c r="O24" s="29">
        <f t="shared" si="1"/>
        <v>2.1462999999999965</v>
      </c>
    </row>
    <row r="25" spans="1:15">
      <c r="A25" s="56"/>
      <c r="B25" s="297"/>
      <c r="C25" s="28">
        <v>34</v>
      </c>
      <c r="D25" s="28">
        <v>17</v>
      </c>
      <c r="E25" s="28">
        <v>5</v>
      </c>
      <c r="F25" s="38">
        <v>271.32749999999999</v>
      </c>
      <c r="G25" s="29">
        <f t="shared" si="0"/>
        <v>2.2194999999999823</v>
      </c>
      <c r="I25" s="56"/>
      <c r="J25" s="297"/>
      <c r="K25" s="28">
        <v>35</v>
      </c>
      <c r="L25" s="32">
        <v>16</v>
      </c>
      <c r="M25" s="28">
        <v>3</v>
      </c>
      <c r="N25" s="38">
        <v>288.63409999999999</v>
      </c>
      <c r="O25" s="29">
        <f t="shared" si="1"/>
        <v>2.1465000000000032</v>
      </c>
    </row>
    <row r="26" spans="1:15">
      <c r="A26" s="56"/>
      <c r="B26" s="297"/>
      <c r="C26" s="28">
        <v>33</v>
      </c>
      <c r="D26" s="28">
        <v>18</v>
      </c>
      <c r="E26" s="28">
        <v>6</v>
      </c>
      <c r="F26" s="38">
        <v>273.4744</v>
      </c>
      <c r="G26" s="29">
        <f t="shared" si="0"/>
        <v>2.1469000000000165</v>
      </c>
      <c r="I26" s="56"/>
      <c r="J26" s="297"/>
      <c r="K26" s="28">
        <v>34</v>
      </c>
      <c r="L26" s="32">
        <v>17</v>
      </c>
      <c r="M26" s="28">
        <v>4</v>
      </c>
      <c r="N26" s="38">
        <v>290.7808</v>
      </c>
      <c r="O26" s="29">
        <f t="shared" si="1"/>
        <v>2.1467000000000098</v>
      </c>
    </row>
    <row r="27" spans="1:15">
      <c r="A27" s="56"/>
      <c r="B27" s="297"/>
      <c r="C27" s="28">
        <f t="shared" ref="C27:C33" si="2">C28+1</f>
        <v>32</v>
      </c>
      <c r="D27" s="28">
        <v>19</v>
      </c>
      <c r="E27" s="28">
        <v>7</v>
      </c>
      <c r="F27" s="38">
        <v>275.62150000000003</v>
      </c>
      <c r="G27" s="29">
        <f t="shared" si="0"/>
        <v>2.1471000000000231</v>
      </c>
      <c r="I27" s="56"/>
      <c r="J27" s="297"/>
      <c r="K27" s="28">
        <v>33</v>
      </c>
      <c r="L27" s="32">
        <v>18</v>
      </c>
      <c r="M27" s="28">
        <v>5</v>
      </c>
      <c r="N27" s="38">
        <v>292.92750000000001</v>
      </c>
      <c r="O27" s="29">
        <f t="shared" si="1"/>
        <v>2.1467000000000098</v>
      </c>
    </row>
    <row r="28" spans="1:15">
      <c r="A28" s="56"/>
      <c r="B28" s="297"/>
      <c r="C28" s="28">
        <f t="shared" si="2"/>
        <v>31</v>
      </c>
      <c r="D28" s="28">
        <v>20</v>
      </c>
      <c r="E28" s="28">
        <v>8</v>
      </c>
      <c r="F28" s="38">
        <v>277.76870000000002</v>
      </c>
      <c r="G28" s="29">
        <f t="shared" si="0"/>
        <v>2.147199999999998</v>
      </c>
      <c r="I28" s="56"/>
      <c r="J28" s="297"/>
      <c r="K28" s="28">
        <f t="shared" ref="K28:K34" si="3">K29+1</f>
        <v>32</v>
      </c>
      <c r="L28" s="32">
        <v>19</v>
      </c>
      <c r="M28" s="28">
        <v>6</v>
      </c>
      <c r="N28" s="38">
        <v>295.07440000000003</v>
      </c>
      <c r="O28" s="29">
        <f t="shared" si="1"/>
        <v>2.1469000000000165</v>
      </c>
    </row>
    <row r="29" spans="1:15">
      <c r="A29" s="56"/>
      <c r="B29" s="297"/>
      <c r="C29" s="28">
        <f t="shared" si="2"/>
        <v>30</v>
      </c>
      <c r="D29" s="28">
        <v>21</v>
      </c>
      <c r="E29" s="28">
        <v>9</v>
      </c>
      <c r="F29" s="38">
        <v>279.916</v>
      </c>
      <c r="G29" s="29">
        <f>F29-F28</f>
        <v>2.1472999999999729</v>
      </c>
      <c r="I29" s="56"/>
      <c r="J29" s="297"/>
      <c r="K29" s="28">
        <f t="shared" si="3"/>
        <v>31</v>
      </c>
      <c r="L29" s="32">
        <v>20</v>
      </c>
      <c r="M29" s="28">
        <v>7</v>
      </c>
      <c r="N29" s="38">
        <v>297.22149999999999</v>
      </c>
      <c r="O29" s="29">
        <f t="shared" si="1"/>
        <v>2.1470999999999663</v>
      </c>
    </row>
    <row r="30" spans="1:15">
      <c r="A30" s="56"/>
      <c r="B30" s="297"/>
      <c r="C30" s="28">
        <f t="shared" si="2"/>
        <v>29</v>
      </c>
      <c r="D30" s="28">
        <v>22</v>
      </c>
      <c r="E30" s="28">
        <v>10</v>
      </c>
      <c r="F30" s="38">
        <v>282.06349999999998</v>
      </c>
      <c r="G30" s="29">
        <f t="shared" si="0"/>
        <v>2.1474999999999795</v>
      </c>
      <c r="I30" s="56"/>
      <c r="J30" s="297"/>
      <c r="K30" s="28">
        <f t="shared" si="3"/>
        <v>30</v>
      </c>
      <c r="L30" s="32">
        <v>21</v>
      </c>
      <c r="M30" s="28">
        <v>8</v>
      </c>
      <c r="N30" s="38">
        <v>299.36869999999999</v>
      </c>
      <c r="O30" s="29">
        <f t="shared" si="1"/>
        <v>2.147199999999998</v>
      </c>
    </row>
    <row r="31" spans="1:15">
      <c r="A31" s="36"/>
      <c r="B31" s="297"/>
      <c r="C31" s="28">
        <f t="shared" si="2"/>
        <v>28</v>
      </c>
      <c r="D31" s="28">
        <v>23</v>
      </c>
      <c r="E31" s="28">
        <v>11</v>
      </c>
      <c r="F31" s="38">
        <v>284.21109999999999</v>
      </c>
      <c r="G31" s="29">
        <f t="shared" si="0"/>
        <v>2.1476000000000113</v>
      </c>
      <c r="I31" s="56"/>
      <c r="J31" s="297"/>
      <c r="K31" s="28">
        <f t="shared" si="3"/>
        <v>29</v>
      </c>
      <c r="L31" s="32">
        <v>22</v>
      </c>
      <c r="M31" s="28">
        <v>9</v>
      </c>
      <c r="N31" s="38">
        <v>301.51600000000002</v>
      </c>
      <c r="O31" s="29">
        <f t="shared" si="1"/>
        <v>2.1473000000000297</v>
      </c>
    </row>
    <row r="32" spans="1:15">
      <c r="A32" s="36"/>
      <c r="B32" s="297"/>
      <c r="C32" s="28">
        <f t="shared" si="2"/>
        <v>27</v>
      </c>
      <c r="D32" s="28">
        <v>24</v>
      </c>
      <c r="E32" s="28">
        <v>12</v>
      </c>
      <c r="F32" s="38">
        <v>286.35879999999997</v>
      </c>
      <c r="G32" s="29">
        <f t="shared" si="0"/>
        <v>2.1476999999999862</v>
      </c>
      <c r="I32" s="56"/>
      <c r="J32" s="297"/>
      <c r="K32" s="28">
        <f t="shared" si="3"/>
        <v>28</v>
      </c>
      <c r="L32" s="32">
        <v>23</v>
      </c>
      <c r="M32" s="28">
        <v>10</v>
      </c>
      <c r="N32" s="38">
        <v>303.6635</v>
      </c>
      <c r="O32" s="29">
        <f t="shared" si="1"/>
        <v>2.1474999999999795</v>
      </c>
    </row>
    <row r="33" spans="1:15">
      <c r="A33" s="36"/>
      <c r="B33" s="297"/>
      <c r="C33" s="28">
        <f t="shared" si="2"/>
        <v>26</v>
      </c>
      <c r="D33" s="28">
        <v>25</v>
      </c>
      <c r="E33" s="28">
        <v>13</v>
      </c>
      <c r="F33" s="38">
        <v>288.50670000000002</v>
      </c>
      <c r="G33" s="29">
        <f t="shared" si="0"/>
        <v>2.1479000000000497</v>
      </c>
      <c r="I33" s="36"/>
      <c r="J33" s="297"/>
      <c r="K33" s="28">
        <f t="shared" si="3"/>
        <v>27</v>
      </c>
      <c r="L33" s="32">
        <v>24</v>
      </c>
      <c r="M33" s="28">
        <v>11</v>
      </c>
      <c r="N33" s="38">
        <v>305.81110000000001</v>
      </c>
      <c r="O33" s="29">
        <f t="shared" si="1"/>
        <v>2.1476000000000113</v>
      </c>
    </row>
    <row r="34" spans="1:15">
      <c r="A34" s="36"/>
      <c r="B34" s="297"/>
      <c r="C34" s="28">
        <f>C35+1</f>
        <v>25</v>
      </c>
      <c r="D34" s="28">
        <v>26</v>
      </c>
      <c r="E34" s="28">
        <v>14</v>
      </c>
      <c r="F34" s="38">
        <v>290.65480000000002</v>
      </c>
      <c r="G34" s="29">
        <f t="shared" si="0"/>
        <v>2.1480999999999995</v>
      </c>
      <c r="I34" s="36"/>
      <c r="J34" s="297"/>
      <c r="K34" s="28">
        <f t="shared" si="3"/>
        <v>26</v>
      </c>
      <c r="L34" s="32">
        <v>25</v>
      </c>
      <c r="M34" s="28">
        <v>12</v>
      </c>
      <c r="N34" s="38">
        <v>307.9588</v>
      </c>
      <c r="O34" s="29">
        <f t="shared" si="1"/>
        <v>2.1476999999999862</v>
      </c>
    </row>
    <row r="35" spans="1:15">
      <c r="A35" s="36"/>
      <c r="B35" s="297"/>
      <c r="C35" s="28">
        <v>24</v>
      </c>
      <c r="D35" s="28">
        <v>27</v>
      </c>
      <c r="E35" s="28">
        <v>15</v>
      </c>
      <c r="F35" s="38">
        <v>292.80290000000002</v>
      </c>
      <c r="G35" s="29">
        <f t="shared" si="0"/>
        <v>2.1480999999999995</v>
      </c>
      <c r="I35" s="36"/>
      <c r="J35" s="297"/>
      <c r="K35" s="28">
        <f>K36+1</f>
        <v>25</v>
      </c>
      <c r="L35" s="32">
        <v>26</v>
      </c>
      <c r="M35" s="28">
        <v>13</v>
      </c>
      <c r="N35" s="38">
        <v>310.10669999999999</v>
      </c>
      <c r="O35" s="29">
        <f t="shared" si="1"/>
        <v>2.1478999999999928</v>
      </c>
    </row>
    <row r="36" spans="1:15" ht="15.75" thickBot="1">
      <c r="A36" s="36"/>
      <c r="B36" s="297"/>
      <c r="C36" s="32">
        <v>23</v>
      </c>
      <c r="D36" s="28">
        <v>28</v>
      </c>
      <c r="E36" s="28">
        <v>16</v>
      </c>
      <c r="F36" s="38">
        <v>294.48250000000002</v>
      </c>
      <c r="G36" s="29">
        <f t="shared" si="0"/>
        <v>1.6795999999999935</v>
      </c>
      <c r="I36" s="36"/>
      <c r="J36" s="297"/>
      <c r="K36" s="28">
        <v>24</v>
      </c>
      <c r="L36" s="32">
        <v>27</v>
      </c>
      <c r="M36" s="28">
        <v>14</v>
      </c>
      <c r="N36" s="38">
        <v>312.25479999999999</v>
      </c>
      <c r="O36" s="29">
        <f t="shared" si="1"/>
        <v>2.1480999999999995</v>
      </c>
    </row>
    <row r="37" spans="1:15" ht="15.75" thickBot="1">
      <c r="A37" s="131"/>
      <c r="B37" s="308" t="s">
        <v>119</v>
      </c>
      <c r="C37" s="308"/>
      <c r="D37" s="137"/>
      <c r="E37" s="137"/>
      <c r="F37" s="137"/>
      <c r="G37" s="138"/>
      <c r="I37" s="139"/>
      <c r="J37" s="307"/>
      <c r="K37" s="140">
        <v>23</v>
      </c>
      <c r="L37" s="140">
        <v>28</v>
      </c>
      <c r="M37" s="30">
        <v>15</v>
      </c>
      <c r="N37" s="40">
        <v>313.93439999999998</v>
      </c>
      <c r="O37" s="31">
        <f t="shared" si="1"/>
        <v>1.6795999999999935</v>
      </c>
    </row>
    <row r="38" spans="1:15" ht="15.75" thickBot="1">
      <c r="I38" s="131"/>
      <c r="J38" s="141" t="s">
        <v>124</v>
      </c>
      <c r="K38" s="141"/>
      <c r="L38" s="137"/>
      <c r="M38" s="137"/>
      <c r="N38" s="137"/>
      <c r="O38" s="138"/>
    </row>
  </sheetData>
  <mergeCells count="10">
    <mergeCell ref="B21:B36"/>
    <mergeCell ref="J23:J37"/>
    <mergeCell ref="B37:C37"/>
    <mergeCell ref="I2:O2"/>
    <mergeCell ref="F3:G3"/>
    <mergeCell ref="N3:O3"/>
    <mergeCell ref="B7:B10"/>
    <mergeCell ref="J7:J10"/>
    <mergeCell ref="B12:B19"/>
    <mergeCell ref="J12:J19"/>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1:M23"/>
  <sheetViews>
    <sheetView workbookViewId="0">
      <selection activeCell="H41" sqref="H41"/>
    </sheetView>
  </sheetViews>
  <sheetFormatPr defaultRowHeight="15"/>
  <sheetData>
    <row r="1" spans="13:13" ht="18.75">
      <c r="M1" s="50" t="s">
        <v>34</v>
      </c>
    </row>
    <row r="2" spans="13:13" ht="18.75">
      <c r="M2" s="51" t="s">
        <v>35</v>
      </c>
    </row>
    <row r="3" spans="13:13" ht="18.75">
      <c r="M3" s="51"/>
    </row>
    <row r="4" spans="13:13" ht="18.75">
      <c r="M4" s="51"/>
    </row>
    <row r="5" spans="13:13" ht="18.75">
      <c r="M5" s="52" t="s">
        <v>36</v>
      </c>
    </row>
    <row r="6" spans="13:13" ht="18.75">
      <c r="M6" s="52"/>
    </row>
    <row r="7" spans="13:13" ht="18.75">
      <c r="M7" s="52" t="s">
        <v>37</v>
      </c>
    </row>
    <row r="8" spans="13:13" ht="18.75">
      <c r="M8" s="52"/>
    </row>
    <row r="9" spans="13:13" ht="18.75">
      <c r="M9" s="52" t="s">
        <v>38</v>
      </c>
    </row>
    <row r="10" spans="13:13" ht="18.75">
      <c r="M10" s="52"/>
    </row>
    <row r="11" spans="13:13" ht="18.75">
      <c r="M11" s="52" t="s">
        <v>39</v>
      </c>
    </row>
    <row r="12" spans="13:13" ht="18.75">
      <c r="M12" s="52"/>
    </row>
    <row r="13" spans="13:13" ht="18.75">
      <c r="M13" s="52" t="s">
        <v>40</v>
      </c>
    </row>
    <row r="14" spans="13:13" ht="18.75">
      <c r="M14" s="52"/>
    </row>
    <row r="15" spans="13:13" ht="18.75">
      <c r="M15" s="52" t="s">
        <v>41</v>
      </c>
    </row>
    <row r="16" spans="13:13" ht="18.75">
      <c r="M16" s="52"/>
    </row>
    <row r="17" spans="13:13" ht="18.75">
      <c r="M17" s="52" t="s">
        <v>42</v>
      </c>
    </row>
    <row r="18" spans="13:13" ht="18.75">
      <c r="M18" s="52"/>
    </row>
    <row r="19" spans="13:13" ht="18.75">
      <c r="M19" s="52" t="s">
        <v>43</v>
      </c>
    </row>
    <row r="20" spans="13:13" ht="18.75">
      <c r="M20" s="52"/>
    </row>
    <row r="21" spans="13:13" ht="18.75">
      <c r="M21" s="52" t="s">
        <v>44</v>
      </c>
    </row>
    <row r="22" spans="13:13" ht="18.75">
      <c r="M22" s="52"/>
    </row>
    <row r="23" spans="13:13">
      <c r="M23" s="5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CABLE</vt:lpstr>
      <vt:lpstr>IL</vt:lpstr>
      <vt:lpstr>OL</vt:lpstr>
      <vt:lpstr>Plots_IL</vt:lpstr>
      <vt:lpstr>Plots_OL</vt:lpstr>
      <vt:lpstr>roxiedataIL_V5</vt:lpstr>
      <vt:lpstr>roxiedataOL_V5</vt:lpstr>
      <vt:lpstr>Comments</vt:lpstr>
    </vt:vector>
  </TitlesOfParts>
  <Company>CERN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Izquierdo Bermudez</dc:creator>
  <cp:lastModifiedBy>bobinage 927</cp:lastModifiedBy>
  <cp:lastPrinted>2014-04-02T12:40:49Z</cp:lastPrinted>
  <dcterms:created xsi:type="dcterms:W3CDTF">2013-10-07T13:51:29Z</dcterms:created>
  <dcterms:modified xsi:type="dcterms:W3CDTF">2015-05-20T14:45:44Z</dcterms:modified>
</cp:coreProperties>
</file>