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 activeTab="1"/>
  </bookViews>
  <sheets>
    <sheet name="Parametres" sheetId="6" r:id="rId1"/>
    <sheet name="couche interne" sheetId="3" r:id="rId2"/>
    <sheet name="couche externe" sheetId="5" r:id="rId3"/>
    <sheet name="Graphes" sheetId="4" r:id="rId4"/>
    <sheet name="ROXIE DATA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C31" i="2"/>
  <c r="E33" i="3"/>
  <c r="C61" i="2"/>
  <c r="M31" i="3"/>
  <c r="G36" i="3"/>
  <c r="E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K34" i="3"/>
  <c r="M5" i="3"/>
  <c r="M6" i="3"/>
  <c r="Q6" i="3"/>
  <c r="R6" i="3"/>
  <c r="S6" i="3"/>
  <c r="M7" i="3"/>
  <c r="Q7" i="3"/>
  <c r="R7" i="3"/>
  <c r="S7" i="3"/>
  <c r="M8" i="3"/>
  <c r="Q8" i="3"/>
  <c r="R8" i="3"/>
  <c r="S8" i="3"/>
  <c r="M9" i="3"/>
  <c r="Q9" i="3"/>
  <c r="R9" i="3"/>
  <c r="S9" i="3"/>
  <c r="M10" i="3"/>
  <c r="Q10" i="3"/>
  <c r="R10" i="3"/>
  <c r="S10" i="3"/>
  <c r="M11" i="3"/>
  <c r="Q11" i="3"/>
  <c r="R11" i="3"/>
  <c r="S11" i="3"/>
  <c r="M12" i="3"/>
  <c r="Q12" i="3"/>
  <c r="R12" i="3"/>
  <c r="S12" i="3"/>
  <c r="M13" i="3"/>
  <c r="Q13" i="3"/>
  <c r="R13" i="3"/>
  <c r="S13" i="3"/>
  <c r="M14" i="3"/>
  <c r="Q14" i="3"/>
  <c r="R14" i="3"/>
  <c r="S14" i="3"/>
  <c r="M15" i="3"/>
  <c r="Q15" i="3"/>
  <c r="R15" i="3"/>
  <c r="S15" i="3"/>
  <c r="M16" i="3"/>
  <c r="Q16" i="3"/>
  <c r="R16" i="3"/>
  <c r="S16" i="3"/>
  <c r="M17" i="3"/>
  <c r="Q17" i="3"/>
  <c r="R17" i="3"/>
  <c r="S17" i="3"/>
  <c r="M18" i="3"/>
  <c r="Q18" i="3"/>
  <c r="R18" i="3"/>
  <c r="S18" i="3"/>
  <c r="M19" i="3"/>
  <c r="Q19" i="3"/>
  <c r="R19" i="3"/>
  <c r="S19" i="3"/>
  <c r="M20" i="3"/>
  <c r="Q20" i="3"/>
  <c r="R20" i="3"/>
  <c r="S20" i="3"/>
  <c r="M21" i="3"/>
  <c r="Q21" i="3"/>
  <c r="R21" i="3"/>
  <c r="S21" i="3"/>
  <c r="M22" i="3"/>
  <c r="Q22" i="3"/>
  <c r="R22" i="3"/>
  <c r="S22" i="3"/>
  <c r="M23" i="3"/>
  <c r="Q23" i="3"/>
  <c r="R23" i="3"/>
  <c r="S23" i="3"/>
  <c r="M24" i="3"/>
  <c r="Q24" i="3"/>
  <c r="R24" i="3"/>
  <c r="S24" i="3"/>
  <c r="M25" i="3"/>
  <c r="Q25" i="3"/>
  <c r="R25" i="3"/>
  <c r="S25" i="3"/>
  <c r="M26" i="3"/>
  <c r="Q26" i="3"/>
  <c r="R26" i="3"/>
  <c r="S26" i="3"/>
  <c r="M27" i="3"/>
  <c r="Q27" i="3"/>
  <c r="R27" i="3"/>
  <c r="S27" i="3"/>
  <c r="M28" i="3"/>
  <c r="Q28" i="3"/>
  <c r="R28" i="3"/>
  <c r="S28" i="3"/>
  <c r="M29" i="3"/>
  <c r="Q29" i="3"/>
  <c r="R29" i="3"/>
  <c r="S29" i="3"/>
  <c r="M30" i="3"/>
  <c r="Q30" i="3"/>
  <c r="R30" i="3"/>
  <c r="S30" i="3"/>
  <c r="Q31" i="3"/>
  <c r="R31" i="3"/>
  <c r="S31" i="3"/>
  <c r="S34" i="3"/>
  <c r="H36" i="3"/>
  <c r="J36" i="3"/>
  <c r="I38" i="5"/>
  <c r="D37" i="5"/>
  <c r="D38" i="5"/>
  <c r="H38" i="5"/>
  <c r="J38" i="5"/>
  <c r="I39" i="5"/>
  <c r="D39" i="5"/>
  <c r="H39" i="5"/>
  <c r="J39" i="5"/>
  <c r="I40" i="5"/>
  <c r="D40" i="5"/>
  <c r="H40" i="5"/>
  <c r="J40" i="5"/>
  <c r="I41" i="5"/>
  <c r="D41" i="5"/>
  <c r="H41" i="5"/>
  <c r="J41" i="5"/>
  <c r="I42" i="5"/>
  <c r="D42" i="5"/>
  <c r="H42" i="5"/>
  <c r="J42" i="5"/>
  <c r="I43" i="5"/>
  <c r="C107" i="2"/>
  <c r="D43" i="5"/>
  <c r="H43" i="5"/>
  <c r="J43" i="5"/>
  <c r="D6" i="5"/>
  <c r="D5" i="5"/>
  <c r="H6" i="5"/>
  <c r="I6" i="5"/>
  <c r="J6" i="5"/>
  <c r="D7" i="5"/>
  <c r="H7" i="5"/>
  <c r="I7" i="5"/>
  <c r="J7" i="5"/>
  <c r="D8" i="5"/>
  <c r="H8" i="5"/>
  <c r="I8" i="5"/>
  <c r="J8" i="5"/>
  <c r="D9" i="5"/>
  <c r="H9" i="5"/>
  <c r="I9" i="5"/>
  <c r="J9" i="5"/>
  <c r="D10" i="5"/>
  <c r="H10" i="5"/>
  <c r="I10" i="5"/>
  <c r="J10" i="5"/>
  <c r="D11" i="5"/>
  <c r="H11" i="5"/>
  <c r="I11" i="5"/>
  <c r="J11" i="5"/>
  <c r="D12" i="5"/>
  <c r="H12" i="5"/>
  <c r="I12" i="5"/>
  <c r="J12" i="5"/>
  <c r="D13" i="5"/>
  <c r="H13" i="5"/>
  <c r="I13" i="5"/>
  <c r="J13" i="5"/>
  <c r="D14" i="5"/>
  <c r="H14" i="5"/>
  <c r="I14" i="5"/>
  <c r="J14" i="5"/>
  <c r="D15" i="5"/>
  <c r="H15" i="5"/>
  <c r="I15" i="5"/>
  <c r="J15" i="5"/>
  <c r="D16" i="5"/>
  <c r="H16" i="5"/>
  <c r="I16" i="5"/>
  <c r="J16" i="5"/>
  <c r="D17" i="5"/>
  <c r="H17" i="5"/>
  <c r="I17" i="5"/>
  <c r="J17" i="5"/>
  <c r="D18" i="5"/>
  <c r="H18" i="5"/>
  <c r="I18" i="5"/>
  <c r="J18" i="5"/>
  <c r="D19" i="5"/>
  <c r="H19" i="5"/>
  <c r="I19" i="5"/>
  <c r="J19" i="5"/>
  <c r="D20" i="5"/>
  <c r="H20" i="5"/>
  <c r="I20" i="5"/>
  <c r="J20" i="5"/>
  <c r="D21" i="5"/>
  <c r="H21" i="5"/>
  <c r="I21" i="5"/>
  <c r="J21" i="5"/>
  <c r="D22" i="5"/>
  <c r="H22" i="5"/>
  <c r="I22" i="5"/>
  <c r="J22" i="5"/>
  <c r="D23" i="5"/>
  <c r="H23" i="5"/>
  <c r="I23" i="5"/>
  <c r="J23" i="5"/>
  <c r="D24" i="5"/>
  <c r="H24" i="5"/>
  <c r="I24" i="5"/>
  <c r="J24" i="5"/>
  <c r="D25" i="5"/>
  <c r="H25" i="5"/>
  <c r="I25" i="5"/>
  <c r="J25" i="5"/>
  <c r="D26" i="5"/>
  <c r="H26" i="5"/>
  <c r="I26" i="5"/>
  <c r="J26" i="5"/>
  <c r="D27" i="5"/>
  <c r="H27" i="5"/>
  <c r="I27" i="5"/>
  <c r="J27" i="5"/>
  <c r="D28" i="5"/>
  <c r="H28" i="5"/>
  <c r="I28" i="5"/>
  <c r="J28" i="5"/>
  <c r="D29" i="5"/>
  <c r="H29" i="5"/>
  <c r="I29" i="5"/>
  <c r="J29" i="5"/>
  <c r="D30" i="5"/>
  <c r="H30" i="5"/>
  <c r="I30" i="5"/>
  <c r="J30" i="5"/>
  <c r="D31" i="5"/>
  <c r="H31" i="5"/>
  <c r="I31" i="5"/>
  <c r="J31" i="5"/>
  <c r="D32" i="5"/>
  <c r="H32" i="5"/>
  <c r="I32" i="5"/>
  <c r="J32" i="5"/>
  <c r="D33" i="5"/>
  <c r="H33" i="5"/>
  <c r="I33" i="5"/>
  <c r="J33" i="5"/>
  <c r="D34" i="5"/>
  <c r="H34" i="5"/>
  <c r="I34" i="5"/>
  <c r="J34" i="5"/>
  <c r="D35" i="5"/>
  <c r="H35" i="5"/>
  <c r="I35" i="5"/>
  <c r="J35" i="5"/>
  <c r="D36" i="5"/>
  <c r="H36" i="5"/>
  <c r="I36" i="5"/>
  <c r="J36" i="5"/>
  <c r="H37" i="5"/>
  <c r="I37" i="5"/>
  <c r="J37" i="5"/>
  <c r="J44" i="5"/>
  <c r="Q36" i="5"/>
  <c r="L35" i="5"/>
  <c r="L36" i="5"/>
  <c r="P36" i="5"/>
  <c r="R36" i="5"/>
  <c r="Q37" i="5"/>
  <c r="L37" i="5"/>
  <c r="P37" i="5"/>
  <c r="R37" i="5"/>
  <c r="Q38" i="5"/>
  <c r="L38" i="5"/>
  <c r="P38" i="5"/>
  <c r="R38" i="5"/>
  <c r="Q39" i="5"/>
  <c r="L39" i="5"/>
  <c r="P39" i="5"/>
  <c r="R39" i="5"/>
  <c r="Q40" i="5"/>
  <c r="L40" i="5"/>
  <c r="P40" i="5"/>
  <c r="R40" i="5"/>
  <c r="Q41" i="5"/>
  <c r="C149" i="2"/>
  <c r="L41" i="5"/>
  <c r="P41" i="5"/>
  <c r="R41" i="5"/>
  <c r="L6" i="5"/>
  <c r="L5" i="5"/>
  <c r="P6" i="5"/>
  <c r="Q6" i="5"/>
  <c r="R6" i="5"/>
  <c r="L7" i="5"/>
  <c r="P7" i="5"/>
  <c r="Q7" i="5"/>
  <c r="R7" i="5"/>
  <c r="L8" i="5"/>
  <c r="P8" i="5"/>
  <c r="Q8" i="5"/>
  <c r="R8" i="5"/>
  <c r="L9" i="5"/>
  <c r="P9" i="5"/>
  <c r="Q9" i="5"/>
  <c r="R9" i="5"/>
  <c r="L10" i="5"/>
  <c r="P10" i="5"/>
  <c r="Q10" i="5"/>
  <c r="R10" i="5"/>
  <c r="L11" i="5"/>
  <c r="P11" i="5"/>
  <c r="Q11" i="5"/>
  <c r="R11" i="5"/>
  <c r="L12" i="5"/>
  <c r="P12" i="5"/>
  <c r="Q12" i="5"/>
  <c r="R12" i="5"/>
  <c r="L13" i="5"/>
  <c r="P13" i="5"/>
  <c r="Q13" i="5"/>
  <c r="R13" i="5"/>
  <c r="L14" i="5"/>
  <c r="P14" i="5"/>
  <c r="Q14" i="5"/>
  <c r="R14" i="5"/>
  <c r="L15" i="5"/>
  <c r="P15" i="5"/>
  <c r="Q15" i="5"/>
  <c r="R15" i="5"/>
  <c r="L16" i="5"/>
  <c r="P16" i="5"/>
  <c r="Q16" i="5"/>
  <c r="R16" i="5"/>
  <c r="L17" i="5"/>
  <c r="P17" i="5"/>
  <c r="Q17" i="5"/>
  <c r="R17" i="5"/>
  <c r="L18" i="5"/>
  <c r="P18" i="5"/>
  <c r="Q18" i="5"/>
  <c r="R18" i="5"/>
  <c r="L19" i="5"/>
  <c r="P19" i="5"/>
  <c r="Q19" i="5"/>
  <c r="R19" i="5"/>
  <c r="L20" i="5"/>
  <c r="P20" i="5"/>
  <c r="Q20" i="5"/>
  <c r="R20" i="5"/>
  <c r="L21" i="5"/>
  <c r="P21" i="5"/>
  <c r="Q21" i="5"/>
  <c r="R21" i="5"/>
  <c r="L22" i="5"/>
  <c r="P22" i="5"/>
  <c r="Q22" i="5"/>
  <c r="R22" i="5"/>
  <c r="L23" i="5"/>
  <c r="P23" i="5"/>
  <c r="Q23" i="5"/>
  <c r="R23" i="5"/>
  <c r="L24" i="5"/>
  <c r="P24" i="5"/>
  <c r="Q24" i="5"/>
  <c r="R24" i="5"/>
  <c r="L25" i="5"/>
  <c r="P25" i="5"/>
  <c r="Q25" i="5"/>
  <c r="R25" i="5"/>
  <c r="L26" i="5"/>
  <c r="P26" i="5"/>
  <c r="Q26" i="5"/>
  <c r="R26" i="5"/>
  <c r="L27" i="5"/>
  <c r="P27" i="5"/>
  <c r="Q27" i="5"/>
  <c r="R27" i="5"/>
  <c r="L28" i="5"/>
  <c r="P28" i="5"/>
  <c r="Q28" i="5"/>
  <c r="R28" i="5"/>
  <c r="L29" i="5"/>
  <c r="P29" i="5"/>
  <c r="Q29" i="5"/>
  <c r="R29" i="5"/>
  <c r="L30" i="5"/>
  <c r="P30" i="5"/>
  <c r="Q30" i="5"/>
  <c r="R30" i="5"/>
  <c r="L31" i="5"/>
  <c r="P31" i="5"/>
  <c r="Q31" i="5"/>
  <c r="R31" i="5"/>
  <c r="L32" i="5"/>
  <c r="P32" i="5"/>
  <c r="Q32" i="5"/>
  <c r="R32" i="5"/>
  <c r="L33" i="5"/>
  <c r="P33" i="5"/>
  <c r="Q33" i="5"/>
  <c r="R33" i="5"/>
  <c r="L34" i="5"/>
  <c r="P34" i="5"/>
  <c r="Q34" i="5"/>
  <c r="R34" i="5"/>
  <c r="P35" i="5"/>
  <c r="Q35" i="5"/>
  <c r="R35" i="5"/>
  <c r="R44" i="5"/>
  <c r="F46" i="5"/>
  <c r="G46" i="5"/>
  <c r="I46" i="5"/>
  <c r="F15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14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70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3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</calcChain>
</file>

<file path=xl/sharedStrings.xml><?xml version="1.0" encoding="utf-8"?>
<sst xmlns="http://schemas.openxmlformats.org/spreadsheetml/2006/main" count="359" uniqueCount="138">
  <si>
    <t>KEY</t>
  </si>
  <si>
    <t>TURN 1</t>
  </si>
  <si>
    <t>TURN 2</t>
  </si>
  <si>
    <t>SPACER 3</t>
  </si>
  <si>
    <t>TURN3</t>
  </si>
  <si>
    <t>TURN4</t>
  </si>
  <si>
    <t>TURN5</t>
  </si>
  <si>
    <t>SPACER2</t>
  </si>
  <si>
    <t>TURN6</t>
  </si>
  <si>
    <t>TURN7</t>
  </si>
  <si>
    <t>TURN8</t>
  </si>
  <si>
    <t>TURN9</t>
  </si>
  <si>
    <t>TURN10</t>
  </si>
  <si>
    <t>TURN11</t>
  </si>
  <si>
    <t>TURN12</t>
  </si>
  <si>
    <t>TURN13</t>
  </si>
  <si>
    <t>TURN14</t>
  </si>
  <si>
    <t>TURN15</t>
  </si>
  <si>
    <t>TURN16</t>
  </si>
  <si>
    <t>TURN17</t>
  </si>
  <si>
    <t>TURN18</t>
  </si>
  <si>
    <t>TURN19</t>
  </si>
  <si>
    <t>TURN20</t>
  </si>
  <si>
    <t>TURN21</t>
  </si>
  <si>
    <t>TURN22</t>
  </si>
  <si>
    <t>SADDLE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</si>
  <si>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</si>
  <si>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</si>
  <si>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</si>
  <si>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</si>
  <si>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</si>
  <si>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</si>
  <si>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</si>
  <si>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</si>
  <si>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TURN 11</t>
  </si>
  <si>
    <t>TURN 12</t>
  </si>
  <si>
    <t>TURN 13</t>
  </si>
  <si>
    <t>TURN 14</t>
  </si>
  <si>
    <t>TURN 15</t>
  </si>
  <si>
    <t>TURN 16</t>
  </si>
  <si>
    <t>TURN 17</t>
  </si>
  <si>
    <t>TURN 18</t>
  </si>
  <si>
    <t>TURN23</t>
  </si>
  <si>
    <t>TURN24</t>
  </si>
  <si>
    <t>TURN25</t>
  </si>
  <si>
    <t>TURN26</t>
  </si>
  <si>
    <t>TURN27</t>
  </si>
  <si>
    <t>TURN28</t>
  </si>
  <si>
    <t>TURN29</t>
  </si>
  <si>
    <t>TURN30</t>
  </si>
  <si>
    <t>TURN31</t>
  </si>
  <si>
    <t>TURN32</t>
  </si>
  <si>
    <t>TURN33</t>
  </si>
  <si>
    <t>TURN34</t>
  </si>
  <si>
    <t>OL</t>
  </si>
  <si>
    <t>TURN2</t>
  </si>
  <si>
    <t>design</t>
  </si>
  <si>
    <t>(ROXIE ref.)</t>
  </si>
  <si>
    <t>TURN1</t>
  </si>
  <si>
    <t>C3LI-6</t>
  </si>
  <si>
    <t>C3LI-5</t>
  </si>
  <si>
    <t>C3LI-4</t>
  </si>
  <si>
    <t>C3LI-3</t>
  </si>
  <si>
    <t>C3LI-2</t>
  </si>
  <si>
    <t>C3LI-1</t>
  </si>
  <si>
    <t>C3LI-S</t>
  </si>
  <si>
    <t>C3LI-K</t>
  </si>
  <si>
    <t>delta/turn</t>
  </si>
  <si>
    <t>0 = spacer</t>
  </si>
  <si>
    <t>C3RI-K</t>
  </si>
  <si>
    <t>C3RI-3</t>
  </si>
  <si>
    <t>C3RI-2</t>
  </si>
  <si>
    <t>C3RI-1</t>
  </si>
  <si>
    <t>C3LO-1</t>
  </si>
  <si>
    <t>C3LO-K</t>
  </si>
  <si>
    <t>C3LO-3</t>
  </si>
  <si>
    <t>C3LO-2</t>
  </si>
  <si>
    <t>C3LO-S</t>
  </si>
  <si>
    <t>C3RO-K</t>
  </si>
  <si>
    <t>C3RO-1</t>
  </si>
  <si>
    <t>C3RO-S</t>
  </si>
  <si>
    <t>C3RI-S</t>
  </si>
  <si>
    <t>COIL-IL_LE</t>
  </si>
  <si>
    <t>COIL IL RE</t>
  </si>
  <si>
    <t>COIL OL_LE</t>
  </si>
  <si>
    <t>erreur</t>
  </si>
  <si>
    <t>theorique</t>
  </si>
  <si>
    <t>mesuré</t>
  </si>
  <si>
    <t>cote d'encombrement du cable</t>
  </si>
  <si>
    <t>réel</t>
  </si>
  <si>
    <t>SPACER</t>
  </si>
  <si>
    <t>cumulé (positif : bobine trop courte , négatif: bobine trop longue)</t>
  </si>
  <si>
    <t>cumulé:</t>
  </si>
  <si>
    <t>COUCHE INTERNE - COTE CONNEXIONS (IL-LE / CS-CC)</t>
  </si>
  <si>
    <t>COUCHE INTERNE - COTE OPPOSE AUX CONNEXIONS (IL-RE / NCS-COC)</t>
  </si>
  <si>
    <t>COUCHE EXTERNE - COTE CONNEXIONS (IL-LE / CS-CC)</t>
  </si>
  <si>
    <t>COUCHE EXTERNE - COTE OPPOSE AUX CONNEXIONS (IL-RE / NCS-COC)</t>
  </si>
  <si>
    <t>corrigé cumulé en cours</t>
  </si>
  <si>
    <t>L tot bobine:</t>
  </si>
  <si>
    <t>Paramètres de bobinage:</t>
  </si>
  <si>
    <t xml:space="preserve">Version bobine: </t>
  </si>
  <si>
    <t>CERNv3</t>
  </si>
  <si>
    <t>CERNv8</t>
  </si>
  <si>
    <t>Version espaceurs:</t>
  </si>
  <si>
    <t>Calage des poles</t>
  </si>
  <si>
    <t>2 x 1.5 mm</t>
  </si>
  <si>
    <t>L tot poles</t>
  </si>
  <si>
    <t>1465 mm</t>
  </si>
  <si>
    <t>c.f LHCMBHST00003 vA</t>
  </si>
  <si>
    <t>L tot bobine</t>
  </si>
  <si>
    <t>1822.97 mm</t>
  </si>
  <si>
    <t>c.f LHCMBHST00002 vA</t>
  </si>
  <si>
    <t>Ltot mandrin</t>
  </si>
  <si>
    <t>2082.8 mm</t>
  </si>
  <si>
    <t>théorique</t>
  </si>
  <si>
    <t>CC</t>
  </si>
  <si>
    <t>COC</t>
  </si>
  <si>
    <t>Distance clé &lt;-&gt; extrémité du mandrin (~228.9 mm)</t>
  </si>
  <si>
    <t>Distance clé &lt;-&gt; extrémité du mandrin (~282.8 mm)</t>
  </si>
  <si>
    <t>Distance clé &lt;-&gt; extrémité du mandrin (225 mm)</t>
  </si>
  <si>
    <t>Distance clé &lt;-&gt; extrémité du mandrin (294.5 mm)</t>
  </si>
  <si>
    <t>Identifiant Bobine</t>
  </si>
  <si>
    <t>005</t>
  </si>
  <si>
    <t>LHCMBHSP003___</t>
  </si>
  <si>
    <t>tension</t>
  </si>
  <si>
    <t>ep cable</t>
  </si>
  <si>
    <t>CF,JM,SM</t>
  </si>
  <si>
    <t>xxxx apres curing</t>
  </si>
  <si>
    <t>xxx apres curing</t>
  </si>
  <si>
    <t>xxxx mesure apres curing</t>
  </si>
  <si>
    <t>18.06.2013(inner)</t>
  </si>
  <si>
    <t>C-C</t>
  </si>
  <si>
    <t>SPACER 1</t>
  </si>
  <si>
    <t>SPACER 2</t>
  </si>
  <si>
    <t>SPACER 4</t>
  </si>
  <si>
    <t>SPACER 5</t>
  </si>
  <si>
    <t>SPACER 6</t>
  </si>
  <si>
    <r>
      <t xml:space="preserve">coil </t>
    </r>
    <r>
      <rPr>
        <b/>
        <i/>
        <sz val="14"/>
        <color theme="1"/>
        <rFont val="Calibri"/>
        <family val="2"/>
        <scheme val="minor"/>
      </rPr>
      <t># 01 _54_61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</si>
</sst>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5"/>
      <name val="Calibri"/>
      <family val="2"/>
      <scheme val="minor"/>
    </font>
    <font>
      <sz val="9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" fillId="5" borderId="23" applyNumberFormat="0" applyFont="0" applyAlignment="0" applyProtection="0"/>
  </cellStyleXfs>
  <cellXfs count="138">
    <xf numFmtId="0" fontId="0" fillId="0" borderId="0" xfId="0"/>
    <xf numFmtId="0" fontId="6" fillId="0" borderId="0" xfId="0" applyFont="1" applyFill="1"/>
    <xf numFmtId="0" fontId="8" fillId="0" borderId="0" xfId="16" applyFont="1" applyFill="1" applyBorder="1"/>
    <xf numFmtId="0" fontId="8" fillId="0" borderId="7" xfId="16" applyFont="1" applyFill="1" applyBorder="1"/>
    <xf numFmtId="0" fontId="8" fillId="0" borderId="7" xfId="16" applyFont="1" applyFill="1" applyBorder="1" applyAlignment="1">
      <alignment horizontal="center"/>
    </xf>
    <xf numFmtId="0" fontId="7" fillId="0" borderId="0" xfId="16" applyFill="1" applyBorder="1"/>
    <xf numFmtId="0" fontId="5" fillId="0" borderId="0" xfId="1" applyFont="1" applyFill="1" applyBorder="1"/>
    <xf numFmtId="0" fontId="7" fillId="3" borderId="3" xfId="16" applyBorder="1"/>
    <xf numFmtId="0" fontId="7" fillId="3" borderId="4" xfId="16" applyBorder="1"/>
    <xf numFmtId="0" fontId="7" fillId="3" borderId="5" xfId="16" applyBorder="1"/>
    <xf numFmtId="0" fontId="7" fillId="3" borderId="0" xfId="16" applyBorder="1"/>
    <xf numFmtId="0" fontId="7" fillId="3" borderId="7" xfId="16" applyBorder="1"/>
    <xf numFmtId="0" fontId="6" fillId="0" borderId="0" xfId="0" applyFont="1" applyFill="1" applyBorder="1"/>
    <xf numFmtId="0" fontId="8" fillId="0" borderId="11" xfId="16" applyFont="1" applyFill="1" applyBorder="1" applyAlignment="1">
      <alignment horizontal="right"/>
    </xf>
    <xf numFmtId="0" fontId="7" fillId="3" borderId="13" xfId="16" applyBorder="1" applyAlignment="1">
      <alignment horizontal="center"/>
    </xf>
    <xf numFmtId="0" fontId="7" fillId="3" borderId="14" xfId="16" applyBorder="1" applyAlignment="1">
      <alignment horizontal="center"/>
    </xf>
    <xf numFmtId="0" fontId="7" fillId="3" borderId="12" xfId="16" applyBorder="1" applyAlignment="1">
      <alignment horizontal="center"/>
    </xf>
    <xf numFmtId="0" fontId="7" fillId="3" borderId="6" xfId="16" applyBorder="1"/>
    <xf numFmtId="0" fontId="7" fillId="3" borderId="6" xfId="16" applyBorder="1" applyAlignment="1">
      <alignment horizontal="left"/>
    </xf>
    <xf numFmtId="0" fontId="7" fillId="3" borderId="8" xfId="16" applyBorder="1"/>
    <xf numFmtId="0" fontId="7" fillId="3" borderId="9" xfId="16" applyBorder="1"/>
    <xf numFmtId="0" fontId="7" fillId="3" borderId="10" xfId="16" applyBorder="1"/>
    <xf numFmtId="0" fontId="8" fillId="0" borderId="0" xfId="16" applyFont="1" applyFill="1" applyBorder="1" applyAlignment="1">
      <alignment horizontal="center"/>
    </xf>
    <xf numFmtId="0" fontId="11" fillId="0" borderId="1" xfId="16" applyFont="1" applyFill="1" applyBorder="1" applyAlignment="1">
      <alignment horizontal="left"/>
    </xf>
    <xf numFmtId="0" fontId="11" fillId="0" borderId="2" xfId="16" applyFont="1" applyFill="1" applyBorder="1" applyAlignment="1">
      <alignment horizontal="left"/>
    </xf>
    <xf numFmtId="0" fontId="11" fillId="0" borderId="2" xfId="16" applyFont="1" applyFill="1" applyBorder="1"/>
    <xf numFmtId="0" fontId="8" fillId="0" borderId="0" xfId="16" applyFont="1" applyFill="1" applyBorder="1" applyAlignment="1"/>
    <xf numFmtId="0" fontId="4" fillId="0" borderId="0" xfId="16" applyFont="1" applyFill="1" applyBorder="1" applyAlignment="1">
      <alignment wrapText="1"/>
    </xf>
    <xf numFmtId="0" fontId="10" fillId="0" borderId="0" xfId="16" applyFont="1" applyFill="1" applyBorder="1"/>
    <xf numFmtId="0" fontId="5" fillId="0" borderId="0" xfId="1" applyFont="1" applyFill="1" applyBorder="1" applyAlignment="1">
      <alignment horizontal="center"/>
    </xf>
    <xf numFmtId="0" fontId="6" fillId="0" borderId="15" xfId="0" applyFont="1" applyFill="1" applyBorder="1"/>
    <xf numFmtId="0" fontId="9" fillId="0" borderId="0" xfId="0" applyFont="1" applyFill="1"/>
    <xf numFmtId="0" fontId="8" fillId="0" borderId="18" xfId="16" applyFont="1" applyFill="1" applyBorder="1"/>
    <xf numFmtId="0" fontId="14" fillId="0" borderId="20" xfId="16" applyFont="1" applyFill="1" applyBorder="1" applyAlignment="1">
      <alignment horizontal="right" wrapText="1"/>
    </xf>
    <xf numFmtId="0" fontId="9" fillId="0" borderId="0" xfId="0" applyFont="1" applyFill="1" applyBorder="1"/>
    <xf numFmtId="0" fontId="12" fillId="4" borderId="2" xfId="16" applyFont="1" applyFill="1" applyBorder="1" applyAlignment="1">
      <alignment horizontal="left"/>
    </xf>
    <xf numFmtId="0" fontId="5" fillId="4" borderId="2" xfId="1" applyFont="1" applyFill="1" applyBorder="1" applyAlignment="1">
      <alignment horizontal="right"/>
    </xf>
    <xf numFmtId="0" fontId="8" fillId="0" borderId="18" xfId="16" applyFont="1" applyFill="1" applyBorder="1" applyAlignment="1">
      <alignment horizontal="right"/>
    </xf>
    <xf numFmtId="0" fontId="17" fillId="0" borderId="0" xfId="16" applyFont="1" applyFill="1" applyBorder="1"/>
    <xf numFmtId="0" fontId="6" fillId="0" borderId="22" xfId="0" applyFont="1" applyFill="1" applyBorder="1"/>
    <xf numFmtId="0" fontId="10" fillId="0" borderId="20" xfId="16" applyFont="1" applyFill="1" applyBorder="1"/>
    <xf numFmtId="0" fontId="15" fillId="0" borderId="0" xfId="16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5" xfId="16" applyFont="1" applyFill="1" applyBorder="1"/>
    <xf numFmtId="0" fontId="11" fillId="0" borderId="2" xfId="1" applyFont="1" applyFill="1" applyBorder="1" applyAlignment="1">
      <alignment horizontal="left"/>
    </xf>
    <xf numFmtId="0" fontId="11" fillId="0" borderId="2" xfId="1" applyFont="1" applyFill="1" applyBorder="1"/>
    <xf numFmtId="0" fontId="8" fillId="0" borderId="16" xfId="16" applyFont="1" applyFill="1" applyBorder="1"/>
    <xf numFmtId="0" fontId="9" fillId="0" borderId="15" xfId="0" applyFont="1" applyFill="1" applyBorder="1"/>
    <xf numFmtId="0" fontId="6" fillId="0" borderId="17" xfId="0" applyFont="1" applyFill="1" applyBorder="1"/>
    <xf numFmtId="0" fontId="15" fillId="0" borderId="20" xfId="16" applyFont="1" applyFill="1" applyBorder="1"/>
    <xf numFmtId="0" fontId="8" fillId="0" borderId="22" xfId="16" applyFont="1" applyFill="1" applyBorder="1"/>
    <xf numFmtId="0" fontId="6" fillId="0" borderId="21" xfId="0" applyFont="1" applyFill="1" applyBorder="1"/>
    <xf numFmtId="164" fontId="8" fillId="0" borderId="22" xfId="16" applyNumberFormat="1" applyFont="1" applyFill="1" applyBorder="1"/>
    <xf numFmtId="164" fontId="6" fillId="0" borderId="22" xfId="0" applyNumberFormat="1" applyFont="1" applyFill="1" applyBorder="1"/>
    <xf numFmtId="0" fontId="9" fillId="0" borderId="16" xfId="0" applyFont="1" applyFill="1" applyBorder="1"/>
    <xf numFmtId="0" fontId="9" fillId="0" borderId="18" xfId="0" applyFont="1" applyFill="1" applyBorder="1"/>
    <xf numFmtId="0" fontId="9" fillId="0" borderId="19" xfId="0" applyFont="1" applyFill="1" applyBorder="1"/>
    <xf numFmtId="0" fontId="6" fillId="0" borderId="1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0" borderId="18" xfId="0" applyFont="1" applyFill="1" applyBorder="1"/>
    <xf numFmtId="0" fontId="6" fillId="0" borderId="19" xfId="0" applyFont="1" applyFill="1" applyBorder="1"/>
    <xf numFmtId="0" fontId="6" fillId="0" borderId="20" xfId="0" applyFont="1" applyFill="1" applyBorder="1"/>
    <xf numFmtId="0" fontId="16" fillId="0" borderId="20" xfId="0" applyFont="1" applyFill="1" applyBorder="1" applyAlignment="1">
      <alignment horizontal="right"/>
    </xf>
    <xf numFmtId="0" fontId="16" fillId="0" borderId="21" xfId="0" applyFont="1" applyFill="1" applyBorder="1" applyAlignment="1">
      <alignment horizontal="center"/>
    </xf>
    <xf numFmtId="0" fontId="16" fillId="0" borderId="21" xfId="0" applyFont="1" applyFill="1" applyBorder="1" applyAlignment="1">
      <alignment horizontal="right"/>
    </xf>
    <xf numFmtId="0" fontId="6" fillId="4" borderId="18" xfId="0" applyFont="1" applyFill="1" applyBorder="1"/>
    <xf numFmtId="0" fontId="6" fillId="4" borderId="0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0" fillId="5" borderId="23" xfId="169" applyFont="1"/>
    <xf numFmtId="0" fontId="19" fillId="5" borderId="23" xfId="169" applyFont="1"/>
    <xf numFmtId="0" fontId="0" fillId="5" borderId="0" xfId="169" applyFont="1" applyBorder="1"/>
    <xf numFmtId="0" fontId="20" fillId="5" borderId="23" xfId="169" quotePrefix="1" applyFont="1" applyAlignment="1">
      <alignment horizontal="center"/>
    </xf>
    <xf numFmtId="0" fontId="10" fillId="0" borderId="22" xfId="16" applyFont="1" applyFill="1" applyBorder="1"/>
    <xf numFmtId="0" fontId="6" fillId="0" borderId="27" xfId="0" applyFont="1" applyFill="1" applyBorder="1"/>
    <xf numFmtId="0" fontId="6" fillId="6" borderId="24" xfId="0" applyFont="1" applyFill="1" applyBorder="1"/>
    <xf numFmtId="0" fontId="6" fillId="7" borderId="28" xfId="0" applyFont="1" applyFill="1" applyBorder="1"/>
    <xf numFmtId="0" fontId="6" fillId="0" borderId="26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10" fillId="0" borderId="27" xfId="16" applyFont="1" applyFill="1" applyBorder="1"/>
    <xf numFmtId="0" fontId="10" fillId="0" borderId="25" xfId="16" applyFont="1" applyFill="1" applyBorder="1"/>
    <xf numFmtId="0" fontId="10" fillId="0" borderId="26" xfId="16" applyFont="1" applyFill="1" applyBorder="1"/>
    <xf numFmtId="0" fontId="22" fillId="0" borderId="0" xfId="16" applyFont="1" applyFill="1" applyBorder="1" applyAlignment="1">
      <alignment vertical="center"/>
    </xf>
    <xf numFmtId="0" fontId="0" fillId="0" borderId="0" xfId="0" applyAlignment="1">
      <alignment vertical="center"/>
    </xf>
    <xf numFmtId="0" fontId="15" fillId="0" borderId="0" xfId="16" applyFont="1" applyFill="1" applyBorder="1"/>
    <xf numFmtId="0" fontId="21" fillId="0" borderId="0" xfId="16" applyFont="1" applyFill="1" applyBorder="1"/>
    <xf numFmtId="0" fontId="23" fillId="0" borderId="15" xfId="0" applyFont="1" applyFill="1" applyBorder="1"/>
    <xf numFmtId="0" fontId="23" fillId="0" borderId="0" xfId="1" applyFont="1" applyFill="1" applyBorder="1"/>
    <xf numFmtId="0" fontId="9" fillId="0" borderId="26" xfId="0" applyFont="1" applyFill="1" applyBorder="1" applyAlignment="1">
      <alignment horizontal="center" vertical="center"/>
    </xf>
    <xf numFmtId="0" fontId="11" fillId="8" borderId="19" xfId="0" applyFont="1" applyFill="1" applyBorder="1"/>
    <xf numFmtId="0" fontId="6" fillId="8" borderId="19" xfId="0" applyFont="1" applyFill="1" applyBorder="1"/>
    <xf numFmtId="0" fontId="6" fillId="9" borderId="19" xfId="0" applyFont="1" applyFill="1" applyBorder="1"/>
    <xf numFmtId="164" fontId="6" fillId="0" borderId="0" xfId="0" applyNumberFormat="1" applyFont="1" applyFill="1"/>
    <xf numFmtId="0" fontId="21" fillId="0" borderId="0" xfId="16" applyFont="1" applyFill="1" applyBorder="1" applyAlignment="1">
      <alignment horizontal="center"/>
    </xf>
    <xf numFmtId="0" fontId="24" fillId="0" borderId="0" xfId="1" applyFont="1" applyFill="1" applyBorder="1" applyAlignment="1">
      <alignment horizontal="center"/>
    </xf>
    <xf numFmtId="0" fontId="19" fillId="0" borderId="0" xfId="0" applyFont="1"/>
    <xf numFmtId="0" fontId="23" fillId="0" borderId="0" xfId="0" applyFont="1" applyFill="1"/>
    <xf numFmtId="0" fontId="26" fillId="0" borderId="0" xfId="1" applyFont="1" applyFill="1" applyBorder="1"/>
    <xf numFmtId="0" fontId="25" fillId="0" borderId="0" xfId="16" applyFont="1" applyFill="1" applyBorder="1"/>
    <xf numFmtId="0" fontId="8" fillId="0" borderId="29" xfId="16" applyFont="1" applyFill="1" applyBorder="1"/>
    <xf numFmtId="0" fontId="8" fillId="0" borderId="30" xfId="16" applyFont="1" applyFill="1" applyBorder="1"/>
    <xf numFmtId="0" fontId="23" fillId="0" borderId="30" xfId="16" applyFont="1" applyFill="1" applyBorder="1"/>
    <xf numFmtId="0" fontId="6" fillId="0" borderId="28" xfId="0" applyFont="1" applyFill="1" applyBorder="1"/>
    <xf numFmtId="0" fontId="6" fillId="6" borderId="24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0" fontId="27" fillId="0" borderId="0" xfId="0" applyFont="1" applyFill="1"/>
    <xf numFmtId="0" fontId="6" fillId="7" borderId="19" xfId="0" applyFont="1" applyFill="1" applyBorder="1" applyAlignment="1">
      <alignment horizontal="center" vertical="center"/>
    </xf>
    <xf numFmtId="0" fontId="26" fillId="4" borderId="2" xfId="1" applyFont="1" applyFill="1" applyBorder="1" applyAlignment="1">
      <alignment horizontal="right"/>
    </xf>
    <xf numFmtId="0" fontId="19" fillId="4" borderId="0" xfId="0" applyFont="1" applyFill="1"/>
    <xf numFmtId="0" fontId="6" fillId="4" borderId="0" xfId="0" applyFont="1" applyFill="1"/>
    <xf numFmtId="0" fontId="8" fillId="4" borderId="0" xfId="16" applyFont="1" applyFill="1" applyBorder="1"/>
    <xf numFmtId="0" fontId="7" fillId="4" borderId="0" xfId="16" applyFill="1" applyBorder="1"/>
    <xf numFmtId="0" fontId="8" fillId="11" borderId="0" xfId="16" applyFont="1" applyFill="1" applyBorder="1"/>
    <xf numFmtId="0" fontId="6" fillId="11" borderId="31" xfId="0" applyFont="1" applyFill="1" applyBorder="1"/>
    <xf numFmtId="0" fontId="6" fillId="11" borderId="0" xfId="0" applyFont="1" applyFill="1" applyBorder="1"/>
    <xf numFmtId="0" fontId="6" fillId="12" borderId="0" xfId="0" applyFont="1" applyFill="1" applyBorder="1" applyAlignment="1">
      <alignment horizontal="center"/>
    </xf>
    <xf numFmtId="0" fontId="6" fillId="7" borderId="0" xfId="0" applyFont="1" applyFill="1" applyBorder="1"/>
    <xf numFmtId="0" fontId="6" fillId="7" borderId="4" xfId="0" applyFont="1" applyFill="1" applyBorder="1"/>
    <xf numFmtId="0" fontId="6" fillId="7" borderId="31" xfId="0" applyFont="1" applyFill="1" applyBorder="1"/>
    <xf numFmtId="0" fontId="6" fillId="7" borderId="9" xfId="0" applyFont="1" applyFill="1" applyBorder="1"/>
    <xf numFmtId="0" fontId="13" fillId="0" borderId="16" xfId="16" applyFont="1" applyFill="1" applyBorder="1" applyAlignment="1">
      <alignment wrapText="1"/>
    </xf>
    <xf numFmtId="0" fontId="0" fillId="0" borderId="17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22" fillId="0" borderId="0" xfId="16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16" applyFont="1" applyFill="1" applyBorder="1" applyAlignment="1">
      <alignment horizontal="center" vertical="center"/>
    </xf>
    <xf numFmtId="0" fontId="0" fillId="0" borderId="0" xfId="0" applyAlignment="1"/>
    <xf numFmtId="0" fontId="0" fillId="0" borderId="18" xfId="0" applyBorder="1" applyAlignment="1"/>
    <xf numFmtId="0" fontId="0" fillId="0" borderId="19" xfId="0" applyBorder="1" applyAlignment="1"/>
  </cellXfs>
  <cellStyles count="17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Good" xfId="16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  <cellStyle name="Note" xfId="169" builtinId="10"/>
  </cellStyles>
  <dxfs count="0"/>
  <tableStyles count="0" defaultTableStyle="TableStyleMedium9" defaultPivotStyle="PivotStyleMedium4"/>
  <colors>
    <mruColors>
      <color rgb="FFFFFFCC"/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Outer Layer - Lead End</a:t>
            </a:r>
          </a:p>
        </c:rich>
      </c:tx>
      <c:layout>
        <c:manualLayout>
          <c:xMode val="edge"/>
          <c:yMode val="edge"/>
          <c:x val="0.417327338520555"/>
          <c:y val="0.0851063829787237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interne'!#REF!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interne'!#REF!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44696"/>
        <c:axId val="-2120647288"/>
      </c:lineChart>
      <c:catAx>
        <c:axId val="-212064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647288"/>
        <c:crosses val="autoZero"/>
        <c:auto val="1"/>
        <c:lblAlgn val="ctr"/>
        <c:lblOffset val="100"/>
        <c:noMultiLvlLbl val="0"/>
      </c:catAx>
      <c:valAx>
        <c:axId val="-212064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64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Outer Layer - Return End</a:t>
            </a:r>
          </a:p>
        </c:rich>
      </c:tx>
      <c:layout>
        <c:manualLayout>
          <c:xMode val="edge"/>
          <c:yMode val="edge"/>
          <c:x val="0.417327338520555"/>
          <c:y val="0.0851063829787237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interne'!#REF!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interne'!#REF!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14984"/>
        <c:axId val="-2120512008"/>
      </c:lineChart>
      <c:catAx>
        <c:axId val="-212051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12008"/>
        <c:crosses val="autoZero"/>
        <c:auto val="1"/>
        <c:lblAlgn val="ctr"/>
        <c:lblOffset val="100"/>
        <c:noMultiLvlLbl val="0"/>
      </c:catAx>
      <c:valAx>
        <c:axId val="-212051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51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Inner Layer - Lead</a:t>
            </a:r>
            <a:r>
              <a:rPr lang="en-US" baseline="0"/>
              <a:t> End</a:t>
            </a:r>
            <a:endParaRPr lang="en-US"/>
          </a:p>
        </c:rich>
      </c:tx>
      <c:layout>
        <c:manualLayout>
          <c:xMode val="edge"/>
          <c:yMode val="edge"/>
          <c:x val="0.335130434782609"/>
          <c:y val="0.0285714285714286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interne'!$E$6:$E$33</c:f>
              <c:numCache>
                <c:formatCode>General</c:formatCode>
                <c:ptCount val="28"/>
                <c:pt idx="0">
                  <c:v>281.03</c:v>
                </c:pt>
                <c:pt idx="1">
                  <c:v>273.63</c:v>
                </c:pt>
                <c:pt idx="2">
                  <c:v>272.27</c:v>
                </c:pt>
                <c:pt idx="3">
                  <c:v>265.29</c:v>
                </c:pt>
                <c:pt idx="4">
                  <c:v>263.95</c:v>
                </c:pt>
                <c:pt idx="5">
                  <c:v>262.33</c:v>
                </c:pt>
                <c:pt idx="6">
                  <c:v>253.62</c:v>
                </c:pt>
                <c:pt idx="7">
                  <c:v>252.29</c:v>
                </c:pt>
                <c:pt idx="8">
                  <c:v>244.93</c:v>
                </c:pt>
                <c:pt idx="9">
                  <c:v>243.61</c:v>
                </c:pt>
                <c:pt idx="10">
                  <c:v>241.39</c:v>
                </c:pt>
                <c:pt idx="11">
                  <c:v>239.14</c:v>
                </c:pt>
                <c:pt idx="12">
                  <c:v>236.87</c:v>
                </c:pt>
                <c:pt idx="13">
                  <c:v>234.56</c:v>
                </c:pt>
                <c:pt idx="14">
                  <c:v>232.22</c:v>
                </c:pt>
                <c:pt idx="15">
                  <c:v>229.83</c:v>
                </c:pt>
                <c:pt idx="16">
                  <c:v>209.27</c:v>
                </c:pt>
                <c:pt idx="17">
                  <c:v>207.95</c:v>
                </c:pt>
                <c:pt idx="18">
                  <c:v>186.31</c:v>
                </c:pt>
                <c:pt idx="19">
                  <c:v>184.99</c:v>
                </c:pt>
                <c:pt idx="20">
                  <c:v>182.29</c:v>
                </c:pt>
                <c:pt idx="21">
                  <c:v>179.53</c:v>
                </c:pt>
                <c:pt idx="22">
                  <c:v>176.7</c:v>
                </c:pt>
                <c:pt idx="23">
                  <c:v>173.81</c:v>
                </c:pt>
                <c:pt idx="24">
                  <c:v>170.82</c:v>
                </c:pt>
                <c:pt idx="25">
                  <c:v>167.74</c:v>
                </c:pt>
                <c:pt idx="26">
                  <c:v>164.53</c:v>
                </c:pt>
                <c:pt idx="27">
                  <c:v>160.14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interne'!$F$6:$F$33</c:f>
              <c:numCache>
                <c:formatCode>General</c:formatCode>
                <c:ptCount val="28"/>
                <c:pt idx="0">
                  <c:v>280.69</c:v>
                </c:pt>
                <c:pt idx="1">
                  <c:v>272.98</c:v>
                </c:pt>
                <c:pt idx="2">
                  <c:v>271.68</c:v>
                </c:pt>
                <c:pt idx="3">
                  <c:v>264.28</c:v>
                </c:pt>
                <c:pt idx="4">
                  <c:v>262.53</c:v>
                </c:pt>
                <c:pt idx="5">
                  <c:v>260.94</c:v>
                </c:pt>
                <c:pt idx="6">
                  <c:v>252.13</c:v>
                </c:pt>
                <c:pt idx="7">
                  <c:v>249.72</c:v>
                </c:pt>
                <c:pt idx="8">
                  <c:v>243.21</c:v>
                </c:pt>
                <c:pt idx="9">
                  <c:v>240.51</c:v>
                </c:pt>
                <c:pt idx="10">
                  <c:v>238.2</c:v>
                </c:pt>
                <c:pt idx="11">
                  <c:v>236.11</c:v>
                </c:pt>
                <c:pt idx="12">
                  <c:v>233.95</c:v>
                </c:pt>
                <c:pt idx="13">
                  <c:v>231.83</c:v>
                </c:pt>
                <c:pt idx="14">
                  <c:v>229.8</c:v>
                </c:pt>
                <c:pt idx="15">
                  <c:v>227.71</c:v>
                </c:pt>
                <c:pt idx="16">
                  <c:v>206.88</c:v>
                </c:pt>
                <c:pt idx="17">
                  <c:v>203.05</c:v>
                </c:pt>
                <c:pt idx="18">
                  <c:v>184.39</c:v>
                </c:pt>
                <c:pt idx="19">
                  <c:v>179.88</c:v>
                </c:pt>
                <c:pt idx="20">
                  <c:v>177.33</c:v>
                </c:pt>
                <c:pt idx="21">
                  <c:v>174.95</c:v>
                </c:pt>
                <c:pt idx="22">
                  <c:v>172.67</c:v>
                </c:pt>
                <c:pt idx="23">
                  <c:v>170.56</c:v>
                </c:pt>
                <c:pt idx="24">
                  <c:v>168.5</c:v>
                </c:pt>
                <c:pt idx="25">
                  <c:v>166.49</c:v>
                </c:pt>
                <c:pt idx="26">
                  <c:v>163.8</c:v>
                </c:pt>
                <c:pt idx="27">
                  <c:v>159.0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00600"/>
        <c:axId val="2135216328"/>
      </c:lineChart>
      <c:catAx>
        <c:axId val="213600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16328"/>
        <c:crosses val="autoZero"/>
        <c:auto val="1"/>
        <c:lblAlgn val="ctr"/>
        <c:lblOffset val="100"/>
        <c:noMultiLvlLbl val="0"/>
      </c:catAx>
      <c:valAx>
        <c:axId val="213521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0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Inner Layer - Return</a:t>
            </a:r>
            <a:r>
              <a:rPr lang="en-US" baseline="0"/>
              <a:t> End</a:t>
            </a:r>
            <a:endParaRPr lang="en-US"/>
          </a:p>
        </c:rich>
      </c:tx>
      <c:layout>
        <c:manualLayout>
          <c:xMode val="edge"/>
          <c:yMode val="edge"/>
          <c:x val="0.335130434782609"/>
          <c:y val="0.0285714285714286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interne'!$M$6:$M$31</c:f>
              <c:numCache>
                <c:formatCode>General</c:formatCode>
                <c:ptCount val="26"/>
                <c:pt idx="0">
                  <c:v>227.09</c:v>
                </c:pt>
                <c:pt idx="1">
                  <c:v>225.5</c:v>
                </c:pt>
                <c:pt idx="2">
                  <c:v>211.35</c:v>
                </c:pt>
                <c:pt idx="3">
                  <c:v>210.01</c:v>
                </c:pt>
                <c:pt idx="4">
                  <c:v>208.36</c:v>
                </c:pt>
                <c:pt idx="5">
                  <c:v>206.72</c:v>
                </c:pt>
                <c:pt idx="6">
                  <c:v>190.99</c:v>
                </c:pt>
                <c:pt idx="7">
                  <c:v>189.67</c:v>
                </c:pt>
                <c:pt idx="8">
                  <c:v>187.45</c:v>
                </c:pt>
                <c:pt idx="9">
                  <c:v>185.2</c:v>
                </c:pt>
                <c:pt idx="10">
                  <c:v>182.93</c:v>
                </c:pt>
                <c:pt idx="11">
                  <c:v>180.62</c:v>
                </c:pt>
                <c:pt idx="12">
                  <c:v>178.28</c:v>
                </c:pt>
                <c:pt idx="13">
                  <c:v>175.89</c:v>
                </c:pt>
                <c:pt idx="14">
                  <c:v>173.47</c:v>
                </c:pt>
                <c:pt idx="15">
                  <c:v>132.37</c:v>
                </c:pt>
                <c:pt idx="16">
                  <c:v>131.05</c:v>
                </c:pt>
                <c:pt idx="17">
                  <c:v>128.6</c:v>
                </c:pt>
                <c:pt idx="18">
                  <c:v>126.09</c:v>
                </c:pt>
                <c:pt idx="19">
                  <c:v>123.54</c:v>
                </c:pt>
                <c:pt idx="20">
                  <c:v>120.92</c:v>
                </c:pt>
                <c:pt idx="21">
                  <c:v>118.22</c:v>
                </c:pt>
                <c:pt idx="22">
                  <c:v>115.45</c:v>
                </c:pt>
                <c:pt idx="23">
                  <c:v>112.57</c:v>
                </c:pt>
                <c:pt idx="24">
                  <c:v>109.58</c:v>
                </c:pt>
                <c:pt idx="25">
                  <c:v>99.69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interne'!$N$6:$N$31</c:f>
              <c:numCache>
                <c:formatCode>General</c:formatCode>
                <c:ptCount val="26"/>
                <c:pt idx="0">
                  <c:v>226.87</c:v>
                </c:pt>
                <c:pt idx="1">
                  <c:v>225.28</c:v>
                </c:pt>
                <c:pt idx="2">
                  <c:v>210.87</c:v>
                </c:pt>
                <c:pt idx="3">
                  <c:v>209.04</c:v>
                </c:pt>
                <c:pt idx="4">
                  <c:v>207.18</c:v>
                </c:pt>
                <c:pt idx="5">
                  <c:v>205.49</c:v>
                </c:pt>
                <c:pt idx="6">
                  <c:v>190.39</c:v>
                </c:pt>
                <c:pt idx="7">
                  <c:v>187.68</c:v>
                </c:pt>
                <c:pt idx="8">
                  <c:v>185.44</c:v>
                </c:pt>
                <c:pt idx="9">
                  <c:v>183.21</c:v>
                </c:pt>
                <c:pt idx="10">
                  <c:v>181.03</c:v>
                </c:pt>
                <c:pt idx="11">
                  <c:v>178.94</c:v>
                </c:pt>
                <c:pt idx="12">
                  <c:v>176.86</c:v>
                </c:pt>
                <c:pt idx="13">
                  <c:v>174.78</c:v>
                </c:pt>
                <c:pt idx="14">
                  <c:v>172.45</c:v>
                </c:pt>
                <c:pt idx="15">
                  <c:v>132.15</c:v>
                </c:pt>
                <c:pt idx="16">
                  <c:v>127.68</c:v>
                </c:pt>
                <c:pt idx="17">
                  <c:v>125.0</c:v>
                </c:pt>
                <c:pt idx="18">
                  <c:v>122.81</c:v>
                </c:pt>
                <c:pt idx="19">
                  <c:v>120.43</c:v>
                </c:pt>
                <c:pt idx="20">
                  <c:v>118.27</c:v>
                </c:pt>
                <c:pt idx="21">
                  <c:v>116.03</c:v>
                </c:pt>
                <c:pt idx="22">
                  <c:v>114.17</c:v>
                </c:pt>
                <c:pt idx="23">
                  <c:v>111.98</c:v>
                </c:pt>
                <c:pt idx="24">
                  <c:v>109.53</c:v>
                </c:pt>
                <c:pt idx="25">
                  <c:v>98.7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19240"/>
        <c:axId val="-2145603688"/>
      </c:lineChart>
      <c:catAx>
        <c:axId val="213591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603688"/>
        <c:crosses val="autoZero"/>
        <c:auto val="1"/>
        <c:lblAlgn val="ctr"/>
        <c:lblOffset val="100"/>
        <c:noMultiLvlLbl val="0"/>
      </c:catAx>
      <c:valAx>
        <c:axId val="-214560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1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Outer Layer - Lead End</a:t>
            </a:r>
          </a:p>
        </c:rich>
      </c:tx>
      <c:layout>
        <c:manualLayout>
          <c:xMode val="edge"/>
          <c:yMode val="edge"/>
          <c:x val="0.277420579320905"/>
          <c:y val="0.0667296909478966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externe'!$D$6:$D$43</c:f>
              <c:numCache>
                <c:formatCode>General</c:formatCode>
                <c:ptCount val="38"/>
                <c:pt idx="0">
                  <c:v>291.04</c:v>
                </c:pt>
                <c:pt idx="1">
                  <c:v>278.5</c:v>
                </c:pt>
                <c:pt idx="2">
                  <c:v>277.18</c:v>
                </c:pt>
                <c:pt idx="3">
                  <c:v>275.34</c:v>
                </c:pt>
                <c:pt idx="4">
                  <c:v>273.49</c:v>
                </c:pt>
                <c:pt idx="5">
                  <c:v>271.64</c:v>
                </c:pt>
                <c:pt idx="6">
                  <c:v>269.78</c:v>
                </c:pt>
                <c:pt idx="7">
                  <c:v>267.91</c:v>
                </c:pt>
                <c:pt idx="8">
                  <c:v>266.04</c:v>
                </c:pt>
                <c:pt idx="9">
                  <c:v>264.16</c:v>
                </c:pt>
                <c:pt idx="10">
                  <c:v>262.28</c:v>
                </c:pt>
                <c:pt idx="11">
                  <c:v>260.38</c:v>
                </c:pt>
                <c:pt idx="12">
                  <c:v>258.48</c:v>
                </c:pt>
                <c:pt idx="13">
                  <c:v>256.57</c:v>
                </c:pt>
                <c:pt idx="14">
                  <c:v>254.66</c:v>
                </c:pt>
                <c:pt idx="15">
                  <c:v>252.73</c:v>
                </c:pt>
                <c:pt idx="16">
                  <c:v>250.8</c:v>
                </c:pt>
                <c:pt idx="17">
                  <c:v>248.86</c:v>
                </c:pt>
                <c:pt idx="18">
                  <c:v>246.9</c:v>
                </c:pt>
                <c:pt idx="19">
                  <c:v>223.5</c:v>
                </c:pt>
                <c:pt idx="20">
                  <c:v>222.18</c:v>
                </c:pt>
                <c:pt idx="21">
                  <c:v>198.23</c:v>
                </c:pt>
                <c:pt idx="22">
                  <c:v>196.91</c:v>
                </c:pt>
                <c:pt idx="23">
                  <c:v>194.8</c:v>
                </c:pt>
                <c:pt idx="24">
                  <c:v>192.66</c:v>
                </c:pt>
                <c:pt idx="25">
                  <c:v>190.5</c:v>
                </c:pt>
                <c:pt idx="26">
                  <c:v>188.32</c:v>
                </c:pt>
                <c:pt idx="27">
                  <c:v>186.11</c:v>
                </c:pt>
                <c:pt idx="28">
                  <c:v>183.87</c:v>
                </c:pt>
                <c:pt idx="29">
                  <c:v>181.6</c:v>
                </c:pt>
                <c:pt idx="30">
                  <c:v>179.3</c:v>
                </c:pt>
                <c:pt idx="31">
                  <c:v>176.95</c:v>
                </c:pt>
                <c:pt idx="32">
                  <c:v>174.57</c:v>
                </c:pt>
                <c:pt idx="33">
                  <c:v>172.14</c:v>
                </c:pt>
                <c:pt idx="34">
                  <c:v>169.67</c:v>
                </c:pt>
                <c:pt idx="35">
                  <c:v>167.15</c:v>
                </c:pt>
                <c:pt idx="36">
                  <c:v>164.57</c:v>
                </c:pt>
                <c:pt idx="37">
                  <c:v>159.97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externe'!$E$6:$E$43</c:f>
              <c:numCache>
                <c:formatCode>General</c:formatCode>
                <c:ptCount val="38"/>
                <c:pt idx="0">
                  <c:v>290.55</c:v>
                </c:pt>
                <c:pt idx="1">
                  <c:v>277.95</c:v>
                </c:pt>
                <c:pt idx="2">
                  <c:v>276.13</c:v>
                </c:pt>
                <c:pt idx="3">
                  <c:v>274.48</c:v>
                </c:pt>
                <c:pt idx="4">
                  <c:v>272.39</c:v>
                </c:pt>
                <c:pt idx="5">
                  <c:v>271.07</c:v>
                </c:pt>
                <c:pt idx="6">
                  <c:v>268.71</c:v>
                </c:pt>
                <c:pt idx="7">
                  <c:v>266.88</c:v>
                </c:pt>
                <c:pt idx="8">
                  <c:v>264.98</c:v>
                </c:pt>
                <c:pt idx="9">
                  <c:v>262.64</c:v>
                </c:pt>
                <c:pt idx="10">
                  <c:v>260.51</c:v>
                </c:pt>
                <c:pt idx="11">
                  <c:v>258.58</c:v>
                </c:pt>
                <c:pt idx="12">
                  <c:v>257.09</c:v>
                </c:pt>
                <c:pt idx="13">
                  <c:v>254.75</c:v>
                </c:pt>
                <c:pt idx="14">
                  <c:v>252.37</c:v>
                </c:pt>
                <c:pt idx="15">
                  <c:v>250.43</c:v>
                </c:pt>
                <c:pt idx="16">
                  <c:v>248.3</c:v>
                </c:pt>
                <c:pt idx="17">
                  <c:v>245.97</c:v>
                </c:pt>
                <c:pt idx="18">
                  <c:v>244.29</c:v>
                </c:pt>
                <c:pt idx="19">
                  <c:v>220.25</c:v>
                </c:pt>
                <c:pt idx="20">
                  <c:v>222.45</c:v>
                </c:pt>
                <c:pt idx="21">
                  <c:v>194.52</c:v>
                </c:pt>
                <c:pt idx="22">
                  <c:v>191.87</c:v>
                </c:pt>
                <c:pt idx="23">
                  <c:v>188.88</c:v>
                </c:pt>
                <c:pt idx="24">
                  <c:v>186.5</c:v>
                </c:pt>
                <c:pt idx="25">
                  <c:v>184.12</c:v>
                </c:pt>
                <c:pt idx="26">
                  <c:v>181.34</c:v>
                </c:pt>
                <c:pt idx="27">
                  <c:v>178.95</c:v>
                </c:pt>
                <c:pt idx="28">
                  <c:v>176.66</c:v>
                </c:pt>
                <c:pt idx="29">
                  <c:v>174.25</c:v>
                </c:pt>
                <c:pt idx="30">
                  <c:v>171.37</c:v>
                </c:pt>
                <c:pt idx="31">
                  <c:v>169.18</c:v>
                </c:pt>
                <c:pt idx="32">
                  <c:v>167.14</c:v>
                </c:pt>
                <c:pt idx="33">
                  <c:v>164.84</c:v>
                </c:pt>
                <c:pt idx="34">
                  <c:v>162.38</c:v>
                </c:pt>
                <c:pt idx="35">
                  <c:v>159.8</c:v>
                </c:pt>
                <c:pt idx="36">
                  <c:v>157.51</c:v>
                </c:pt>
                <c:pt idx="37">
                  <c:v>152.87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19192"/>
        <c:axId val="-2146403848"/>
      </c:lineChart>
      <c:catAx>
        <c:axId val="213651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403848"/>
        <c:crosses val="autoZero"/>
        <c:auto val="1"/>
        <c:lblAlgn val="ctr"/>
        <c:lblOffset val="100"/>
        <c:noMultiLvlLbl val="0"/>
      </c:catAx>
      <c:valAx>
        <c:axId val="-214640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19192"/>
        <c:crosses val="autoZero"/>
        <c:crossBetween val="between"/>
        <c:majorUnit val="15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Outer Layer - Return End</a:t>
            </a:r>
          </a:p>
        </c:rich>
      </c:tx>
      <c:layout>
        <c:manualLayout>
          <c:xMode val="edge"/>
          <c:yMode val="edge"/>
          <c:x val="0.32538870932358"/>
          <c:y val="0.057541329539014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749332895589685"/>
          <c:y val="0.0340046544717898"/>
          <c:w val="0.749209899834235"/>
          <c:h val="0.889267463312875"/>
        </c:manualLayout>
      </c:layout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externe'!$L$6:$L$41</c:f>
              <c:numCache>
                <c:formatCode>General</c:formatCode>
                <c:ptCount val="36"/>
                <c:pt idx="0">
                  <c:v>223.42</c:v>
                </c:pt>
                <c:pt idx="1">
                  <c:v>221.57</c:v>
                </c:pt>
                <c:pt idx="2">
                  <c:v>219.73</c:v>
                </c:pt>
                <c:pt idx="3">
                  <c:v>217.87</c:v>
                </c:pt>
                <c:pt idx="4">
                  <c:v>215.91</c:v>
                </c:pt>
                <c:pt idx="5">
                  <c:v>214.14</c:v>
                </c:pt>
                <c:pt idx="6">
                  <c:v>212.27</c:v>
                </c:pt>
                <c:pt idx="7">
                  <c:v>210.39</c:v>
                </c:pt>
                <c:pt idx="8">
                  <c:v>208.51</c:v>
                </c:pt>
                <c:pt idx="9">
                  <c:v>206.61</c:v>
                </c:pt>
                <c:pt idx="10">
                  <c:v>204.71</c:v>
                </c:pt>
                <c:pt idx="11">
                  <c:v>202.8</c:v>
                </c:pt>
                <c:pt idx="12">
                  <c:v>200.89</c:v>
                </c:pt>
                <c:pt idx="13">
                  <c:v>198.96</c:v>
                </c:pt>
                <c:pt idx="14">
                  <c:v>197.03</c:v>
                </c:pt>
                <c:pt idx="15">
                  <c:v>195.09</c:v>
                </c:pt>
                <c:pt idx="16">
                  <c:v>193.13</c:v>
                </c:pt>
                <c:pt idx="17">
                  <c:v>191.17</c:v>
                </c:pt>
                <c:pt idx="18">
                  <c:v>144.46</c:v>
                </c:pt>
                <c:pt idx="19">
                  <c:v>143.14</c:v>
                </c:pt>
                <c:pt idx="20">
                  <c:v>141.09</c:v>
                </c:pt>
                <c:pt idx="21">
                  <c:v>139.02</c:v>
                </c:pt>
                <c:pt idx="22">
                  <c:v>136.94</c:v>
                </c:pt>
                <c:pt idx="23">
                  <c:v>134.83</c:v>
                </c:pt>
                <c:pt idx="24">
                  <c:v>132.7</c:v>
                </c:pt>
                <c:pt idx="25">
                  <c:v>130.55</c:v>
                </c:pt>
                <c:pt idx="26">
                  <c:v>128.38</c:v>
                </c:pt>
                <c:pt idx="27">
                  <c:v>126.18</c:v>
                </c:pt>
                <c:pt idx="28">
                  <c:v>123.95</c:v>
                </c:pt>
                <c:pt idx="29">
                  <c:v>121.69</c:v>
                </c:pt>
                <c:pt idx="30">
                  <c:v>119.4</c:v>
                </c:pt>
                <c:pt idx="31">
                  <c:v>117.09</c:v>
                </c:pt>
                <c:pt idx="32">
                  <c:v>114.72</c:v>
                </c:pt>
                <c:pt idx="33">
                  <c:v>112.32</c:v>
                </c:pt>
                <c:pt idx="34">
                  <c:v>109.88</c:v>
                </c:pt>
                <c:pt idx="35">
                  <c:v>99.57999999999998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externe'!$M$6:$M$41</c:f>
              <c:numCache>
                <c:formatCode>General</c:formatCode>
                <c:ptCount val="36"/>
                <c:pt idx="0">
                  <c:v>222.85</c:v>
                </c:pt>
                <c:pt idx="1">
                  <c:v>221.16</c:v>
                </c:pt>
                <c:pt idx="2">
                  <c:v>219.06</c:v>
                </c:pt>
                <c:pt idx="3">
                  <c:v>217.04</c:v>
                </c:pt>
                <c:pt idx="4">
                  <c:v>215.1</c:v>
                </c:pt>
                <c:pt idx="5">
                  <c:v>213.07</c:v>
                </c:pt>
                <c:pt idx="6">
                  <c:v>211.34</c:v>
                </c:pt>
                <c:pt idx="7">
                  <c:v>209.12</c:v>
                </c:pt>
                <c:pt idx="8">
                  <c:v>207.02</c:v>
                </c:pt>
                <c:pt idx="9">
                  <c:v>205.22</c:v>
                </c:pt>
                <c:pt idx="10">
                  <c:v>202.42</c:v>
                </c:pt>
                <c:pt idx="11">
                  <c:v>200.85</c:v>
                </c:pt>
                <c:pt idx="12">
                  <c:v>199.02</c:v>
                </c:pt>
                <c:pt idx="13">
                  <c:v>196.91</c:v>
                </c:pt>
                <c:pt idx="14">
                  <c:v>194.94</c:v>
                </c:pt>
                <c:pt idx="15">
                  <c:v>193.17</c:v>
                </c:pt>
                <c:pt idx="16">
                  <c:v>191.29</c:v>
                </c:pt>
                <c:pt idx="17">
                  <c:v>188.05</c:v>
                </c:pt>
                <c:pt idx="18">
                  <c:v>142.04</c:v>
                </c:pt>
                <c:pt idx="19">
                  <c:v>139.4</c:v>
                </c:pt>
                <c:pt idx="20">
                  <c:v>136.78</c:v>
                </c:pt>
                <c:pt idx="21">
                  <c:v>134.19</c:v>
                </c:pt>
                <c:pt idx="22">
                  <c:v>132.76</c:v>
                </c:pt>
                <c:pt idx="23">
                  <c:v>129.73</c:v>
                </c:pt>
                <c:pt idx="24">
                  <c:v>127.2</c:v>
                </c:pt>
                <c:pt idx="25">
                  <c:v>124.71</c:v>
                </c:pt>
                <c:pt idx="26">
                  <c:v>122.2</c:v>
                </c:pt>
                <c:pt idx="27">
                  <c:v>119.82</c:v>
                </c:pt>
                <c:pt idx="28">
                  <c:v>117.35</c:v>
                </c:pt>
                <c:pt idx="29">
                  <c:v>114.92</c:v>
                </c:pt>
                <c:pt idx="30">
                  <c:v>113.2</c:v>
                </c:pt>
                <c:pt idx="31">
                  <c:v>110.53</c:v>
                </c:pt>
                <c:pt idx="32">
                  <c:v>108.08</c:v>
                </c:pt>
                <c:pt idx="33">
                  <c:v>105.48</c:v>
                </c:pt>
                <c:pt idx="34">
                  <c:v>102.89</c:v>
                </c:pt>
                <c:pt idx="35">
                  <c:v>93.69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473992"/>
        <c:axId val="-2145629880"/>
      </c:lineChart>
      <c:catAx>
        <c:axId val="-2145473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/>
        </c:spPr>
        <c:crossAx val="-2145629880"/>
        <c:crosses val="autoZero"/>
        <c:auto val="1"/>
        <c:lblAlgn val="ctr"/>
        <c:lblOffset val="100"/>
        <c:noMultiLvlLbl val="0"/>
      </c:catAx>
      <c:valAx>
        <c:axId val="-2145629880"/>
        <c:scaling>
          <c:orientation val="minMax"/>
          <c:max val="3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473992"/>
        <c:crosses val="autoZero"/>
        <c:crossBetween val="between"/>
        <c:majorUnit val="1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2</xdr:row>
      <xdr:rowOff>147108</xdr:rowOff>
    </xdr:from>
    <xdr:to>
      <xdr:col>7</xdr:col>
      <xdr:colOff>685800</xdr:colOff>
      <xdr:row>32</xdr:row>
      <xdr:rowOff>137584</xdr:rowOff>
    </xdr:to>
    <xdr:grpSp>
      <xdr:nvGrpSpPr>
        <xdr:cNvPr id="17" name="Group 16"/>
        <xdr:cNvGrpSpPr/>
      </xdr:nvGrpSpPr>
      <xdr:grpSpPr>
        <a:xfrm>
          <a:off x="3648428" y="556330"/>
          <a:ext cx="1016705" cy="5634921"/>
          <a:chOff x="1949450" y="1092200"/>
          <a:chExt cx="1009650" cy="5451020"/>
        </a:xfrm>
      </xdr:grpSpPr>
      <xdr:pic>
        <xdr:nvPicPr>
          <xdr:cNvPr id="18" name="Picture 17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2444" t="50000"/>
          <a:stretch/>
        </xdr:blipFill>
        <xdr:spPr>
          <a:xfrm rot="5400000">
            <a:off x="-102960" y="3481160"/>
            <a:ext cx="5451020" cy="673100"/>
          </a:xfrm>
          <a:prstGeom prst="rect">
            <a:avLst/>
          </a:prstGeom>
        </xdr:spPr>
      </xdr:pic>
      <xdr:cxnSp macro="">
        <xdr:nvCxnSpPr>
          <xdr:cNvPr id="19" name="Straight Connector 18"/>
          <xdr:cNvCxnSpPr/>
        </xdr:nvCxnSpPr>
        <xdr:spPr>
          <a:xfrm>
            <a:off x="1955800" y="1765300"/>
            <a:ext cx="495300" cy="4064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1993900" y="2070100"/>
            <a:ext cx="406400" cy="3429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1949450" y="3416300"/>
            <a:ext cx="463550" cy="2540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V="1">
            <a:off x="1962150" y="3492500"/>
            <a:ext cx="476250" cy="3556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 flipV="1">
            <a:off x="1955800" y="3365500"/>
            <a:ext cx="444500" cy="1397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flipV="1">
            <a:off x="1981200" y="3568700"/>
            <a:ext cx="444500" cy="42545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V="1">
            <a:off x="1981200" y="3632200"/>
            <a:ext cx="431800" cy="55245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1981200" y="3695700"/>
            <a:ext cx="469900" cy="66675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2006600" y="5067300"/>
            <a:ext cx="406400" cy="127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V="1">
            <a:off x="2038350" y="5681134"/>
            <a:ext cx="378883" cy="649816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>
            <a:off x="2019300" y="1930400"/>
            <a:ext cx="444500" cy="3810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>
            <a:off x="1966383" y="1670360"/>
            <a:ext cx="444500" cy="5674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>
            <a:off x="2044700" y="3136900"/>
            <a:ext cx="381000" cy="254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/>
          <xdr:cNvCxnSpPr/>
        </xdr:nvCxnSpPr>
        <xdr:spPr>
          <a:xfrm flipV="1">
            <a:off x="2032000" y="4762500"/>
            <a:ext cx="368300" cy="1524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/>
          <xdr:cNvCxnSpPr/>
        </xdr:nvCxnSpPr>
        <xdr:spPr>
          <a:xfrm flipV="1">
            <a:off x="2281766" y="6045200"/>
            <a:ext cx="330201" cy="491067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/>
          <xdr:cNvCxnSpPr/>
        </xdr:nvCxnSpPr>
        <xdr:spPr>
          <a:xfrm>
            <a:off x="2019300" y="2286000"/>
            <a:ext cx="495300" cy="2667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>
            <a:off x="1981200" y="2451100"/>
            <a:ext cx="419100" cy="2159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>
            <a:off x="1993900" y="2616200"/>
            <a:ext cx="431800" cy="1143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Connector 36"/>
          <xdr:cNvCxnSpPr/>
        </xdr:nvCxnSpPr>
        <xdr:spPr>
          <a:xfrm>
            <a:off x="2032000" y="2806700"/>
            <a:ext cx="469900" cy="1016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/>
          <xdr:cNvCxnSpPr/>
        </xdr:nvCxnSpPr>
        <xdr:spPr>
          <a:xfrm>
            <a:off x="1993900" y="2971800"/>
            <a:ext cx="431800" cy="762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/>
          <xdr:cNvCxnSpPr/>
        </xdr:nvCxnSpPr>
        <xdr:spPr>
          <a:xfrm flipV="1">
            <a:off x="1955800" y="3302000"/>
            <a:ext cx="457200" cy="508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Connector 39"/>
          <xdr:cNvCxnSpPr/>
        </xdr:nvCxnSpPr>
        <xdr:spPr>
          <a:xfrm flipV="1">
            <a:off x="2044700" y="4178300"/>
            <a:ext cx="469900" cy="3683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Connector 40"/>
          <xdr:cNvCxnSpPr/>
        </xdr:nvCxnSpPr>
        <xdr:spPr>
          <a:xfrm flipV="1">
            <a:off x="2006600" y="4381500"/>
            <a:ext cx="419100" cy="3556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391585</xdr:colOff>
      <xdr:row>1</xdr:row>
      <xdr:rowOff>74087</xdr:rowOff>
    </xdr:from>
    <xdr:to>
      <xdr:col>15</xdr:col>
      <xdr:colOff>719666</xdr:colOff>
      <xdr:row>32</xdr:row>
      <xdr:rowOff>137583</xdr:rowOff>
    </xdr:to>
    <xdr:grpSp>
      <xdr:nvGrpSpPr>
        <xdr:cNvPr id="99" name="Group 98"/>
        <xdr:cNvGrpSpPr/>
      </xdr:nvGrpSpPr>
      <xdr:grpSpPr>
        <a:xfrm>
          <a:off x="8590141" y="384531"/>
          <a:ext cx="1160636" cy="5806719"/>
          <a:chOff x="6790308" y="687918"/>
          <a:chExt cx="1229741" cy="5323418"/>
        </a:xfrm>
      </xdr:grpSpPr>
      <xdr:pic>
        <xdr:nvPicPr>
          <xdr:cNvPr id="58" name="Picture 57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r="5628"/>
          <a:stretch/>
        </xdr:blipFill>
        <xdr:spPr>
          <a:xfrm rot="5400000">
            <a:off x="5026633" y="3017919"/>
            <a:ext cx="5323418" cy="663415"/>
          </a:xfrm>
          <a:prstGeom prst="rect">
            <a:avLst/>
          </a:prstGeom>
        </xdr:spPr>
      </xdr:pic>
      <xdr:cxnSp macro="">
        <xdr:nvCxnSpPr>
          <xdr:cNvPr id="59" name="Straight Connector 58"/>
          <xdr:cNvCxnSpPr/>
        </xdr:nvCxnSpPr>
        <xdr:spPr>
          <a:xfrm flipV="1">
            <a:off x="6965950" y="2207786"/>
            <a:ext cx="482600" cy="6690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/>
          <xdr:cNvCxnSpPr/>
        </xdr:nvCxnSpPr>
        <xdr:spPr>
          <a:xfrm flipV="1">
            <a:off x="6978650" y="2252389"/>
            <a:ext cx="469900" cy="15611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Connector 60"/>
          <xdr:cNvCxnSpPr/>
        </xdr:nvCxnSpPr>
        <xdr:spPr>
          <a:xfrm>
            <a:off x="6953250" y="2129731"/>
            <a:ext cx="508000" cy="33452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/>
          <xdr:cNvCxnSpPr/>
        </xdr:nvCxnSpPr>
        <xdr:spPr>
          <a:xfrm flipV="1">
            <a:off x="6965950" y="1616797"/>
            <a:ext cx="482600" cy="6690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/>
          <xdr:cNvCxnSpPr/>
        </xdr:nvCxnSpPr>
        <xdr:spPr>
          <a:xfrm flipV="1">
            <a:off x="6978650" y="1661400"/>
            <a:ext cx="469900" cy="15611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/>
          <xdr:cNvCxnSpPr/>
        </xdr:nvCxnSpPr>
        <xdr:spPr>
          <a:xfrm flipV="1">
            <a:off x="6946900" y="2876830"/>
            <a:ext cx="514350" cy="5575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/>
          <xdr:cNvCxnSpPr/>
        </xdr:nvCxnSpPr>
        <xdr:spPr>
          <a:xfrm flipV="1">
            <a:off x="6972300" y="2961018"/>
            <a:ext cx="488950" cy="110392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Connector 65"/>
          <xdr:cNvCxnSpPr/>
        </xdr:nvCxnSpPr>
        <xdr:spPr>
          <a:xfrm>
            <a:off x="6953250" y="2787624"/>
            <a:ext cx="508000" cy="33452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66"/>
          <xdr:cNvCxnSpPr/>
        </xdr:nvCxnSpPr>
        <xdr:spPr>
          <a:xfrm flipV="1">
            <a:off x="6991350" y="3041861"/>
            <a:ext cx="469900" cy="171721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Connector 67"/>
          <xdr:cNvCxnSpPr/>
        </xdr:nvCxnSpPr>
        <xdr:spPr>
          <a:xfrm flipV="1">
            <a:off x="7004050" y="3116570"/>
            <a:ext cx="457200" cy="256467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Connector 68"/>
          <xdr:cNvCxnSpPr/>
        </xdr:nvCxnSpPr>
        <xdr:spPr>
          <a:xfrm flipV="1">
            <a:off x="6978650" y="3189050"/>
            <a:ext cx="482600" cy="340097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Connector 69"/>
          <xdr:cNvCxnSpPr/>
        </xdr:nvCxnSpPr>
        <xdr:spPr>
          <a:xfrm flipV="1">
            <a:off x="6997700" y="3272681"/>
            <a:ext cx="476250" cy="395851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Connector 70"/>
          <xdr:cNvCxnSpPr/>
        </xdr:nvCxnSpPr>
        <xdr:spPr>
          <a:xfrm flipV="1">
            <a:off x="6991350" y="3356311"/>
            <a:ext cx="463550" cy="496207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Connector 71"/>
          <xdr:cNvCxnSpPr/>
        </xdr:nvCxnSpPr>
        <xdr:spPr>
          <a:xfrm>
            <a:off x="7010400" y="4337575"/>
            <a:ext cx="431800" cy="446029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Connector 72"/>
          <xdr:cNvCxnSpPr/>
        </xdr:nvCxnSpPr>
        <xdr:spPr>
          <a:xfrm>
            <a:off x="7016750" y="4510412"/>
            <a:ext cx="425450" cy="351248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Straight Connector 73"/>
          <xdr:cNvCxnSpPr/>
        </xdr:nvCxnSpPr>
        <xdr:spPr>
          <a:xfrm>
            <a:off x="7004050" y="4170314"/>
            <a:ext cx="438150" cy="535235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/>
          <xdr:cNvCxnSpPr/>
        </xdr:nvCxnSpPr>
        <xdr:spPr>
          <a:xfrm>
            <a:off x="7023100" y="4666522"/>
            <a:ext cx="419100" cy="267618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/>
          <xdr:cNvCxnSpPr/>
        </xdr:nvCxnSpPr>
        <xdr:spPr>
          <a:xfrm>
            <a:off x="7035800" y="4811481"/>
            <a:ext cx="419100" cy="206288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Connector 76"/>
          <xdr:cNvCxnSpPr/>
        </xdr:nvCxnSpPr>
        <xdr:spPr>
          <a:xfrm>
            <a:off x="7029450" y="4973167"/>
            <a:ext cx="425450" cy="13938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/>
          <xdr:cNvCxnSpPr/>
        </xdr:nvCxnSpPr>
        <xdr:spPr>
          <a:xfrm>
            <a:off x="7042150" y="5157154"/>
            <a:ext cx="425450" cy="5575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/>
          <xdr:cNvCxnSpPr/>
        </xdr:nvCxnSpPr>
        <xdr:spPr>
          <a:xfrm>
            <a:off x="7035800" y="5290963"/>
            <a:ext cx="419100" cy="22301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/>
          <xdr:cNvCxnSpPr/>
        </xdr:nvCxnSpPr>
        <xdr:spPr>
          <a:xfrm flipV="1">
            <a:off x="7016750" y="5402470"/>
            <a:ext cx="444500" cy="61329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/>
          <xdr:cNvCxnSpPr/>
        </xdr:nvCxnSpPr>
        <xdr:spPr>
          <a:xfrm flipV="1">
            <a:off x="7296150" y="1873264"/>
            <a:ext cx="368300" cy="133809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Connector 81"/>
          <xdr:cNvCxnSpPr/>
        </xdr:nvCxnSpPr>
        <xdr:spPr>
          <a:xfrm flipV="1">
            <a:off x="7296150" y="2464253"/>
            <a:ext cx="368300" cy="133809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/>
          <xdr:cNvCxnSpPr/>
        </xdr:nvCxnSpPr>
        <xdr:spPr>
          <a:xfrm flipV="1">
            <a:off x="7283450" y="3891546"/>
            <a:ext cx="368300" cy="133809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/>
          <xdr:cNvCxnSpPr/>
        </xdr:nvCxnSpPr>
        <xdr:spPr>
          <a:xfrm flipV="1">
            <a:off x="7289781" y="5586456"/>
            <a:ext cx="361969" cy="72826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/>
          <xdr:cNvCxnSpPr/>
        </xdr:nvCxnSpPr>
        <xdr:spPr>
          <a:xfrm>
            <a:off x="6790308" y="1465134"/>
            <a:ext cx="620513" cy="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38100</xdr:colOff>
      <xdr:row>82</xdr:row>
      <xdr:rowOff>0</xdr:rowOff>
    </xdr:from>
    <xdr:to>
      <xdr:col>8</xdr:col>
      <xdr:colOff>0</xdr:colOff>
      <xdr:row>108</xdr:row>
      <xdr:rowOff>19050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80</xdr:row>
      <xdr:rowOff>133350</xdr:rowOff>
    </xdr:from>
    <xdr:to>
      <xdr:col>19</xdr:col>
      <xdr:colOff>0</xdr:colOff>
      <xdr:row>106</xdr:row>
      <xdr:rowOff>152400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4</xdr:row>
      <xdr:rowOff>8862</xdr:rowOff>
    </xdr:from>
    <xdr:to>
      <xdr:col>14</xdr:col>
      <xdr:colOff>698500</xdr:colOff>
      <xdr:row>40</xdr:row>
      <xdr:rowOff>50800</xdr:rowOff>
    </xdr:to>
    <xdr:grpSp>
      <xdr:nvGrpSpPr>
        <xdr:cNvPr id="3" name="Group 2"/>
        <xdr:cNvGrpSpPr/>
      </xdr:nvGrpSpPr>
      <xdr:grpSpPr>
        <a:xfrm>
          <a:off x="8841317" y="813195"/>
          <a:ext cx="1054100" cy="5767522"/>
          <a:chOff x="11785600" y="1088362"/>
          <a:chExt cx="1054100" cy="6455438"/>
        </a:xfrm>
      </xdr:grpSpPr>
      <xdr:pic>
        <xdr:nvPicPr>
          <xdr:cNvPr id="4" name="Picture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 rot="5400000">
            <a:off x="9402431" y="3954131"/>
            <a:ext cx="6303038" cy="571500"/>
          </a:xfrm>
          <a:prstGeom prst="rect">
            <a:avLst/>
          </a:prstGeom>
        </xdr:spPr>
      </xdr:pic>
      <xdr:cxnSp macro="">
        <xdr:nvCxnSpPr>
          <xdr:cNvPr id="5" name="Straight Connector 4"/>
          <xdr:cNvCxnSpPr/>
        </xdr:nvCxnSpPr>
        <xdr:spPr>
          <a:xfrm>
            <a:off x="11785600" y="1409700"/>
            <a:ext cx="520700" cy="8382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12128500" y="1219200"/>
            <a:ext cx="393700" cy="2794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 flipV="1">
            <a:off x="12128500" y="4241800"/>
            <a:ext cx="393700" cy="3175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 flipV="1">
            <a:off x="12115800" y="6896100"/>
            <a:ext cx="254000" cy="6477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 flipV="1">
            <a:off x="11823700" y="3403600"/>
            <a:ext cx="469900" cy="9779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 flipV="1">
            <a:off x="11785600" y="6396566"/>
            <a:ext cx="508000" cy="10033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>
            <a:off x="11836400" y="4749800"/>
            <a:ext cx="457200" cy="4191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419100</xdr:colOff>
      <xdr:row>4</xdr:row>
      <xdr:rowOff>25400</xdr:rowOff>
    </xdr:from>
    <xdr:to>
      <xdr:col>7</xdr:col>
      <xdr:colOff>0</xdr:colOff>
      <xdr:row>42</xdr:row>
      <xdr:rowOff>101600</xdr:rowOff>
    </xdr:to>
    <xdr:grpSp>
      <xdr:nvGrpSpPr>
        <xdr:cNvPr id="42" name="Group 41"/>
        <xdr:cNvGrpSpPr/>
      </xdr:nvGrpSpPr>
      <xdr:grpSpPr>
        <a:xfrm>
          <a:off x="3625850" y="829733"/>
          <a:ext cx="1231900" cy="6119284"/>
          <a:chOff x="5156200" y="1104900"/>
          <a:chExt cx="1244600" cy="6845300"/>
        </a:xfrm>
      </xdr:grpSpPr>
      <xdr:pic>
        <xdr:nvPicPr>
          <xdr:cNvPr id="43" name="Picture 42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2239" b="50943"/>
          <a:stretch/>
        </xdr:blipFill>
        <xdr:spPr>
          <a:xfrm rot="5400000">
            <a:off x="3338740" y="3506560"/>
            <a:ext cx="5463720" cy="660400"/>
          </a:xfrm>
          <a:prstGeom prst="rect">
            <a:avLst/>
          </a:prstGeom>
        </xdr:spPr>
      </xdr:pic>
      <xdr:cxnSp macro="">
        <xdr:nvCxnSpPr>
          <xdr:cNvPr id="44" name="Straight Connector 43"/>
          <xdr:cNvCxnSpPr/>
        </xdr:nvCxnSpPr>
        <xdr:spPr>
          <a:xfrm>
            <a:off x="5308600" y="1384300"/>
            <a:ext cx="444500" cy="4953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/>
          <xdr:cNvCxnSpPr/>
        </xdr:nvCxnSpPr>
        <xdr:spPr>
          <a:xfrm>
            <a:off x="5156200" y="1193800"/>
            <a:ext cx="787400" cy="3048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/>
          <xdr:cNvCxnSpPr/>
        </xdr:nvCxnSpPr>
        <xdr:spPr>
          <a:xfrm flipV="1">
            <a:off x="5372099" y="4555067"/>
            <a:ext cx="393701" cy="554565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46"/>
          <xdr:cNvCxnSpPr/>
        </xdr:nvCxnSpPr>
        <xdr:spPr>
          <a:xfrm flipV="1">
            <a:off x="5537200" y="6206067"/>
            <a:ext cx="448733" cy="1744133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/>
          <xdr:cNvCxnSpPr/>
        </xdr:nvCxnSpPr>
        <xdr:spPr>
          <a:xfrm flipV="1">
            <a:off x="5215467" y="5706534"/>
            <a:ext cx="524933" cy="2091266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/>
          <xdr:cNvCxnSpPr/>
        </xdr:nvCxnSpPr>
        <xdr:spPr>
          <a:xfrm flipV="1">
            <a:off x="5283200" y="3225800"/>
            <a:ext cx="465666" cy="133773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/>
          <xdr:cNvCxnSpPr/>
        </xdr:nvCxnSpPr>
        <xdr:spPr>
          <a:xfrm>
            <a:off x="5321301" y="1570565"/>
            <a:ext cx="482600" cy="5461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/>
          <xdr:cNvCxnSpPr/>
        </xdr:nvCxnSpPr>
        <xdr:spPr>
          <a:xfrm>
            <a:off x="5338233" y="1731433"/>
            <a:ext cx="419100" cy="5715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/>
          <xdr:cNvCxnSpPr/>
        </xdr:nvCxnSpPr>
        <xdr:spPr>
          <a:xfrm flipV="1">
            <a:off x="5312834" y="3691467"/>
            <a:ext cx="478366" cy="1062567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/>
          <xdr:cNvCxnSpPr/>
        </xdr:nvCxnSpPr>
        <xdr:spPr>
          <a:xfrm flipV="1">
            <a:off x="5283200" y="3996267"/>
            <a:ext cx="457200" cy="948267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/>
          <xdr:cNvCxnSpPr/>
        </xdr:nvCxnSpPr>
        <xdr:spPr>
          <a:xfrm flipV="1">
            <a:off x="5291667" y="4724400"/>
            <a:ext cx="465666" cy="575735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25400</xdr:rowOff>
    </xdr:from>
    <xdr:to>
      <xdr:col>9</xdr:col>
      <xdr:colOff>194733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448733</xdr:colOff>
      <xdr:row>2</xdr:row>
      <xdr:rowOff>0</xdr:rowOff>
    </xdr:from>
    <xdr:to>
      <xdr:col>18</xdr:col>
      <xdr:colOff>630767</xdr:colOff>
      <xdr:row>22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22</xdr:row>
      <xdr:rowOff>187325</xdr:rowOff>
    </xdr:from>
    <xdr:to>
      <xdr:col>9</xdr:col>
      <xdr:colOff>191558</xdr:colOff>
      <xdr:row>43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458258</xdr:colOff>
      <xdr:row>22</xdr:row>
      <xdr:rowOff>161925</xdr:rowOff>
    </xdr:from>
    <xdr:to>
      <xdr:col>18</xdr:col>
      <xdr:colOff>640292</xdr:colOff>
      <xdr:row>43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9" sqref="D19"/>
    </sheetView>
  </sheetViews>
  <sheetFormatPr baseColWidth="10" defaultColWidth="8.83203125" defaultRowHeight="15" x14ac:dyDescent="0"/>
  <cols>
    <col min="3" max="3" width="12.83203125" customWidth="1"/>
    <col min="4" max="4" width="22" customWidth="1"/>
    <col min="5" max="5" width="10.6640625" customWidth="1"/>
  </cols>
  <sheetData>
    <row r="1" spans="1:10">
      <c r="A1" s="75" t="s">
        <v>99</v>
      </c>
      <c r="B1" s="74"/>
      <c r="C1" s="74"/>
      <c r="D1" s="74"/>
      <c r="E1" s="74"/>
    </row>
    <row r="2" spans="1:10">
      <c r="A2" s="75" t="s">
        <v>121</v>
      </c>
      <c r="B2" s="74"/>
      <c r="C2" s="74"/>
      <c r="D2" s="75" t="s">
        <v>123</v>
      </c>
      <c r="E2" s="77" t="s">
        <v>122</v>
      </c>
    </row>
    <row r="3" spans="1:10">
      <c r="A3" s="74" t="s">
        <v>100</v>
      </c>
      <c r="B3" s="74"/>
      <c r="C3" s="74" t="s">
        <v>101</v>
      </c>
      <c r="D3" s="74"/>
      <c r="E3" s="74"/>
    </row>
    <row r="4" spans="1:10">
      <c r="A4" s="74" t="s">
        <v>103</v>
      </c>
      <c r="B4" s="74"/>
      <c r="C4" s="74" t="s">
        <v>102</v>
      </c>
      <c r="D4" s="74"/>
      <c r="E4" s="74"/>
    </row>
    <row r="5" spans="1:10">
      <c r="A5" s="74" t="s">
        <v>104</v>
      </c>
      <c r="B5" s="74"/>
      <c r="C5" s="74" t="s">
        <v>105</v>
      </c>
      <c r="D5" s="74"/>
      <c r="E5" s="74"/>
    </row>
    <row r="6" spans="1:10">
      <c r="A6" s="74" t="s">
        <v>112</v>
      </c>
      <c r="B6" s="74"/>
      <c r="C6" s="74" t="s">
        <v>113</v>
      </c>
      <c r="D6" s="74"/>
      <c r="E6" s="74" t="s">
        <v>114</v>
      </c>
      <c r="G6" t="s">
        <v>115</v>
      </c>
      <c r="I6" t="s">
        <v>116</v>
      </c>
    </row>
    <row r="7" spans="1:10">
      <c r="A7" s="74" t="s">
        <v>106</v>
      </c>
      <c r="B7" s="74"/>
      <c r="C7" s="74" t="s">
        <v>107</v>
      </c>
      <c r="D7" s="74" t="s">
        <v>108</v>
      </c>
      <c r="E7" s="74"/>
      <c r="G7" t="s">
        <v>114</v>
      </c>
      <c r="H7" s="76" t="s">
        <v>87</v>
      </c>
      <c r="I7" t="s">
        <v>114</v>
      </c>
      <c r="J7" s="76" t="s">
        <v>87</v>
      </c>
    </row>
    <row r="8" spans="1:10">
      <c r="A8" s="74" t="s">
        <v>109</v>
      </c>
      <c r="B8" s="74"/>
      <c r="C8" s="74" t="s">
        <v>110</v>
      </c>
      <c r="D8" s="74" t="s">
        <v>111</v>
      </c>
      <c r="E8" s="74"/>
      <c r="G8">
        <v>347.9</v>
      </c>
      <c r="I8">
        <v>269.89999999999998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0"/>
  <sheetViews>
    <sheetView tabSelected="1" topLeftCell="A22" zoomScale="90" zoomScaleNormal="90" zoomScalePageLayoutView="90" workbookViewId="0">
      <selection activeCell="J45" sqref="J45"/>
    </sheetView>
  </sheetViews>
  <sheetFormatPr baseColWidth="10" defaultColWidth="10.83203125" defaultRowHeight="14" x14ac:dyDescent="0"/>
  <cols>
    <col min="1" max="1" width="3.6640625" style="1" customWidth="1"/>
    <col min="2" max="3" width="7.6640625" style="1" customWidth="1"/>
    <col min="4" max="4" width="4.6640625" style="1" customWidth="1"/>
    <col min="5" max="6" width="8.83203125" style="1" customWidth="1"/>
    <col min="7" max="7" width="10.83203125" style="1" customWidth="1"/>
    <col min="8" max="8" width="10.83203125" style="1"/>
    <col min="9" max="11" width="8.1640625" style="1" customWidth="1"/>
    <col min="12" max="12" width="2.5" style="1" customWidth="1"/>
    <col min="13" max="14" width="8.6640625" style="1" customWidth="1"/>
    <col min="15" max="15" width="10.83203125" style="1" customWidth="1"/>
    <col min="16" max="16" width="10.83203125" style="1"/>
    <col min="17" max="19" width="8.1640625" style="1" customWidth="1"/>
    <col min="20" max="16384" width="10.83203125" style="1"/>
  </cols>
  <sheetData>
    <row r="1" spans="2:22" ht="24.75" customHeight="1">
      <c r="E1" s="132" t="s">
        <v>93</v>
      </c>
      <c r="F1" s="133"/>
      <c r="G1" s="133"/>
      <c r="H1" s="133"/>
      <c r="I1" s="133"/>
      <c r="J1" s="133"/>
      <c r="K1" s="133"/>
      <c r="L1" s="6"/>
      <c r="M1" s="89" t="s">
        <v>94</v>
      </c>
      <c r="N1" s="90"/>
      <c r="O1" s="90"/>
      <c r="P1" s="90"/>
      <c r="Q1" s="90"/>
      <c r="R1" s="90"/>
      <c r="S1" s="90"/>
    </row>
    <row r="2" spans="2:22" ht="8.25" customHeight="1" thickBot="1">
      <c r="E2" s="39"/>
      <c r="F2" s="2"/>
      <c r="G2" s="2"/>
      <c r="H2" s="22"/>
      <c r="L2" s="29"/>
      <c r="M2" s="6"/>
      <c r="N2" s="6"/>
      <c r="O2" s="6"/>
      <c r="P2" s="6"/>
      <c r="Q2" s="31"/>
    </row>
    <row r="3" spans="2:22" ht="12.75" customHeight="1" thickBot="1">
      <c r="E3" s="128" t="s">
        <v>118</v>
      </c>
      <c r="F3" s="129"/>
      <c r="G3" s="37"/>
      <c r="H3" s="2"/>
      <c r="L3" s="6"/>
      <c r="M3" s="128" t="s">
        <v>117</v>
      </c>
      <c r="N3" s="129"/>
      <c r="O3" s="6"/>
      <c r="P3" s="6"/>
    </row>
    <row r="4" spans="2:22" ht="25.5" customHeight="1" thickBot="1">
      <c r="E4" s="130"/>
      <c r="F4" s="131"/>
      <c r="G4" s="32"/>
      <c r="H4" s="2"/>
      <c r="I4" s="54" t="s">
        <v>88</v>
      </c>
      <c r="J4" s="30"/>
      <c r="K4" s="48"/>
      <c r="L4" s="6"/>
      <c r="M4" s="130"/>
      <c r="N4" s="131"/>
      <c r="O4" s="6"/>
      <c r="P4" s="6"/>
      <c r="Q4" s="54" t="s">
        <v>88</v>
      </c>
      <c r="R4" s="30"/>
      <c r="S4" s="48"/>
    </row>
    <row r="5" spans="2:22" ht="15" thickBot="1">
      <c r="B5" s="110" t="s">
        <v>124</v>
      </c>
      <c r="C5" s="111" t="s">
        <v>125</v>
      </c>
      <c r="D5" s="112" t="s">
        <v>131</v>
      </c>
      <c r="E5" s="78">
        <f>F5</f>
        <v>282.42</v>
      </c>
      <c r="F5" s="123">
        <v>282.42</v>
      </c>
      <c r="G5" s="35" t="s">
        <v>0</v>
      </c>
      <c r="H5" s="2"/>
      <c r="I5" s="55" t="s">
        <v>86</v>
      </c>
      <c r="J5" s="34" t="s">
        <v>89</v>
      </c>
      <c r="K5" s="56" t="s">
        <v>85</v>
      </c>
      <c r="L5" s="6"/>
      <c r="M5" s="33">
        <f>N5</f>
        <v>228.48</v>
      </c>
      <c r="N5" s="12">
        <v>228.48</v>
      </c>
      <c r="O5" s="35" t="s">
        <v>0</v>
      </c>
      <c r="P5" s="6"/>
      <c r="Q5" s="55" t="s">
        <v>86</v>
      </c>
      <c r="R5" s="34" t="s">
        <v>87</v>
      </c>
      <c r="S5" s="56" t="s">
        <v>85</v>
      </c>
    </row>
    <row r="6" spans="2:22">
      <c r="B6" s="82"/>
      <c r="C6" s="114"/>
      <c r="D6" s="95"/>
      <c r="E6" s="28">
        <f>$F$5-('ROXIE DATA'!C4-'ROXIE DATA'!$C$3)</f>
        <v>281.02999999999997</v>
      </c>
      <c r="F6" s="120">
        <v>280.69</v>
      </c>
      <c r="G6" s="23" t="s">
        <v>1</v>
      </c>
      <c r="H6" s="2"/>
      <c r="I6" s="57">
        <f>E5-E6</f>
        <v>1.3900000000000432</v>
      </c>
      <c r="J6" s="58">
        <f>IF(OR(ISBLANK(F6),0),"",F5-F6)</f>
        <v>1.7300000000000182</v>
      </c>
      <c r="K6" s="59">
        <f>IF(OR(ISBLANK(F6),0),"",I6-J6)</f>
        <v>-0.33999999999997499</v>
      </c>
      <c r="L6" s="6"/>
      <c r="M6" s="87">
        <f>$N$5-('ROXIE DATA'!C36-'ROXIE DATA'!$C$35)</f>
        <v>227.08999999999997</v>
      </c>
      <c r="N6" s="122">
        <v>226.87</v>
      </c>
      <c r="O6" s="45" t="s">
        <v>1</v>
      </c>
      <c r="P6" s="6"/>
      <c r="Q6" s="57">
        <f>M5-M6</f>
        <v>1.3900000000000148</v>
      </c>
      <c r="R6" s="58">
        <f>IF(OR(ISBLANK(N6),0),"",N5-N6)</f>
        <v>1.6099999999999852</v>
      </c>
      <c r="S6" s="59">
        <f>IF(OR(ISBLANK(N6),0),"",Q6-R6)</f>
        <v>-0.21999999999997044</v>
      </c>
    </row>
    <row r="7" spans="2:22">
      <c r="B7" s="82"/>
      <c r="C7" s="83"/>
      <c r="D7" s="95"/>
      <c r="E7" s="28">
        <f>$F$5-('ROXIE DATA'!C5-'ROXIE DATA'!$C$3)</f>
        <v>273.63</v>
      </c>
      <c r="F7" s="121">
        <v>272.98</v>
      </c>
      <c r="G7" s="35" t="s">
        <v>132</v>
      </c>
      <c r="H7" s="2"/>
      <c r="I7" s="60">
        <f t="shared" ref="I7:I33" si="0">E6-E7</f>
        <v>7.3999999999999773</v>
      </c>
      <c r="J7" s="61">
        <f t="shared" ref="J7:J33" si="1">IF(OR(ISBLANK(F7),0),"",F6-F7)</f>
        <v>7.7099999999999795</v>
      </c>
      <c r="K7" s="62">
        <f t="shared" ref="K7:K33" si="2">IF(OR(ISBLANK(F7),0),"",I7-J7)</f>
        <v>-0.31000000000000227</v>
      </c>
      <c r="L7" s="6"/>
      <c r="M7" s="88">
        <f>$N$5-('ROXIE DATA'!C37-'ROXIE DATA'!$C$35)</f>
        <v>225.49999999999997</v>
      </c>
      <c r="N7" s="121">
        <v>225.28</v>
      </c>
      <c r="O7" s="45" t="s">
        <v>2</v>
      </c>
      <c r="P7" s="6"/>
      <c r="Q7" s="57">
        <f t="shared" ref="Q7:Q31" si="3">M6-M7</f>
        <v>1.5900000000000034</v>
      </c>
      <c r="R7" s="58">
        <f t="shared" ref="R7:R31" si="4">IF(OR(ISBLANK(N7),0),"",N6-N7)</f>
        <v>1.5900000000000034</v>
      </c>
      <c r="S7" s="59">
        <f t="shared" ref="S7:S31" si="5">IF(OR(ISBLANK(N7),0),"",Q7-R7)</f>
        <v>0</v>
      </c>
    </row>
    <row r="8" spans="2:22">
      <c r="B8" s="82"/>
      <c r="C8" s="83"/>
      <c r="D8" s="95"/>
      <c r="E8" s="28">
        <f>$F$5-('ROXIE DATA'!C6-'ROXIE DATA'!$C$3)</f>
        <v>272.27</v>
      </c>
      <c r="F8" s="122">
        <v>271.68</v>
      </c>
      <c r="G8" s="24" t="s">
        <v>55</v>
      </c>
      <c r="H8" s="2"/>
      <c r="I8" s="57">
        <f t="shared" si="0"/>
        <v>1.3600000000000136</v>
      </c>
      <c r="J8" s="58">
        <f t="shared" si="1"/>
        <v>1.3000000000000114</v>
      </c>
      <c r="K8" s="59">
        <f t="shared" si="2"/>
        <v>6.0000000000002274E-2</v>
      </c>
      <c r="L8" s="6"/>
      <c r="M8" s="88">
        <f>$N$5-('ROXIE DATA'!C38-'ROXIE DATA'!$C$35)</f>
        <v>211.35</v>
      </c>
      <c r="N8" s="122">
        <v>210.87</v>
      </c>
      <c r="O8" s="115" t="s">
        <v>132</v>
      </c>
      <c r="P8" s="6"/>
      <c r="Q8" s="60">
        <f t="shared" si="3"/>
        <v>14.149999999999977</v>
      </c>
      <c r="R8" s="61">
        <f t="shared" si="4"/>
        <v>14.409999999999997</v>
      </c>
      <c r="S8" s="62">
        <f t="shared" si="5"/>
        <v>-0.26000000000001933</v>
      </c>
    </row>
    <row r="9" spans="2:22">
      <c r="B9" s="82"/>
      <c r="C9" s="83"/>
      <c r="D9" s="95"/>
      <c r="E9" s="28">
        <f>$F$5-('ROXIE DATA'!C7-'ROXIE DATA'!$C$3)</f>
        <v>265.29000000000002</v>
      </c>
      <c r="F9" s="121">
        <v>264.27999999999997</v>
      </c>
      <c r="G9" s="35" t="s">
        <v>133</v>
      </c>
      <c r="H9" s="2"/>
      <c r="I9" s="60">
        <f t="shared" si="0"/>
        <v>6.9799999999999613</v>
      </c>
      <c r="J9" s="61">
        <f t="shared" si="1"/>
        <v>7.4000000000000341</v>
      </c>
      <c r="K9" s="62">
        <f t="shared" si="2"/>
        <v>-0.42000000000007276</v>
      </c>
      <c r="L9" s="6"/>
      <c r="M9" s="88">
        <f>$N$5-('ROXIE DATA'!C39-'ROXIE DATA'!$C$35)</f>
        <v>210.01</v>
      </c>
      <c r="N9" s="121">
        <v>209.04</v>
      </c>
      <c r="O9" s="45" t="s">
        <v>4</v>
      </c>
      <c r="P9" s="6"/>
      <c r="Q9" s="57">
        <f t="shared" si="3"/>
        <v>1.3400000000000034</v>
      </c>
      <c r="R9" s="58">
        <f t="shared" si="4"/>
        <v>1.8300000000000125</v>
      </c>
      <c r="S9" s="59">
        <f t="shared" si="5"/>
        <v>-0.49000000000000909</v>
      </c>
      <c r="V9" s="31"/>
    </row>
    <row r="10" spans="2:22">
      <c r="B10" s="82"/>
      <c r="C10" s="83"/>
      <c r="D10" s="95"/>
      <c r="E10" s="28">
        <f>$F$5-('ROXIE DATA'!C8-'ROXIE DATA'!$C$3)</f>
        <v>263.95000000000005</v>
      </c>
      <c r="F10" s="122">
        <v>262.52999999999997</v>
      </c>
      <c r="G10" s="25" t="s">
        <v>4</v>
      </c>
      <c r="H10" s="2"/>
      <c r="I10" s="57">
        <f t="shared" si="0"/>
        <v>1.339999999999975</v>
      </c>
      <c r="J10" s="58">
        <f t="shared" si="1"/>
        <v>1.75</v>
      </c>
      <c r="K10" s="59">
        <f t="shared" si="2"/>
        <v>-0.41000000000002501</v>
      </c>
      <c r="L10" s="6"/>
      <c r="M10" s="88">
        <f>$N$5-('ROXIE DATA'!C40-'ROXIE DATA'!$C$35)</f>
        <v>208.35999999999999</v>
      </c>
      <c r="N10" s="122">
        <v>207.18</v>
      </c>
      <c r="O10" s="45" t="s">
        <v>5</v>
      </c>
      <c r="P10" s="6"/>
      <c r="Q10" s="57">
        <f t="shared" si="3"/>
        <v>1.6500000000000057</v>
      </c>
      <c r="R10" s="58">
        <f t="shared" si="4"/>
        <v>1.8599999999999852</v>
      </c>
      <c r="S10" s="59">
        <f t="shared" si="5"/>
        <v>-0.20999999999997954</v>
      </c>
      <c r="V10" s="31"/>
    </row>
    <row r="11" spans="2:22">
      <c r="B11" s="82"/>
      <c r="C11" s="114"/>
      <c r="D11" s="95"/>
      <c r="E11" s="28">
        <f>$F$5-('ROXIE DATA'!C9-'ROXIE DATA'!$C$3)</f>
        <v>262.33000000000004</v>
      </c>
      <c r="F11" s="121">
        <v>260.94</v>
      </c>
      <c r="G11" s="25" t="s">
        <v>5</v>
      </c>
      <c r="H11" s="2"/>
      <c r="I11" s="57">
        <f t="shared" si="0"/>
        <v>1.6200000000000045</v>
      </c>
      <c r="J11" s="58">
        <f t="shared" si="1"/>
        <v>1.589999999999975</v>
      </c>
      <c r="K11" s="59">
        <f t="shared" si="2"/>
        <v>3.0000000000029559E-2</v>
      </c>
      <c r="L11" s="6"/>
      <c r="M11" s="88">
        <f>$N$5-('ROXIE DATA'!C41-'ROXIE DATA'!$C$35)</f>
        <v>206.71999999999997</v>
      </c>
      <c r="N11" s="121">
        <v>205.49</v>
      </c>
      <c r="O11" s="45" t="s">
        <v>6</v>
      </c>
      <c r="P11" s="6"/>
      <c r="Q11" s="57">
        <f t="shared" si="3"/>
        <v>1.6400000000000148</v>
      </c>
      <c r="R11" s="58">
        <f t="shared" si="4"/>
        <v>1.6899999999999977</v>
      </c>
      <c r="S11" s="59">
        <f t="shared" si="5"/>
        <v>-4.9999999999982947E-2</v>
      </c>
    </row>
    <row r="12" spans="2:22">
      <c r="B12" s="82"/>
      <c r="C12" s="83"/>
      <c r="D12" s="95"/>
      <c r="E12" s="28">
        <f>$F$5-('ROXIE DATA'!C10-'ROXIE DATA'!$C$3)</f>
        <v>253.62</v>
      </c>
      <c r="F12" s="122">
        <v>252.13</v>
      </c>
      <c r="G12" s="35" t="s">
        <v>3</v>
      </c>
      <c r="H12" s="2"/>
      <c r="I12" s="60">
        <f t="shared" si="0"/>
        <v>8.7100000000000364</v>
      </c>
      <c r="J12" s="61">
        <f t="shared" si="1"/>
        <v>8.8100000000000023</v>
      </c>
      <c r="K12" s="62">
        <f t="shared" si="2"/>
        <v>-9.9999999999965894E-2</v>
      </c>
      <c r="L12" s="6"/>
      <c r="M12" s="88">
        <f>$N$5-('ROXIE DATA'!C42-'ROXIE DATA'!$C$35)</f>
        <v>190.98999999999998</v>
      </c>
      <c r="N12" s="122">
        <v>190.39</v>
      </c>
      <c r="O12" s="36" t="s">
        <v>7</v>
      </c>
      <c r="P12" s="6"/>
      <c r="Q12" s="60">
        <f t="shared" si="3"/>
        <v>15.72999999999999</v>
      </c>
      <c r="R12" s="61">
        <f t="shared" si="4"/>
        <v>15.100000000000023</v>
      </c>
      <c r="S12" s="62">
        <f t="shared" si="5"/>
        <v>0.62999999999996703</v>
      </c>
    </row>
    <row r="13" spans="2:22">
      <c r="B13" s="82"/>
      <c r="C13" s="83"/>
      <c r="D13" s="95"/>
      <c r="E13" s="28">
        <f>$F$5-('ROXIE DATA'!C11-'ROXIE DATA'!$C$3)</f>
        <v>252.29000000000002</v>
      </c>
      <c r="F13" s="121">
        <v>249.72</v>
      </c>
      <c r="G13" s="25" t="s">
        <v>6</v>
      </c>
      <c r="H13" s="2"/>
      <c r="I13" s="57">
        <f t="shared" si="0"/>
        <v>1.3299999999999841</v>
      </c>
      <c r="J13" s="58">
        <f t="shared" si="1"/>
        <v>2.4099999999999966</v>
      </c>
      <c r="K13" s="59">
        <f t="shared" si="2"/>
        <v>-1.0800000000000125</v>
      </c>
      <c r="L13" s="6"/>
      <c r="M13" s="88">
        <f>$N$5-('ROXIE DATA'!C43-'ROXIE DATA'!$C$35)</f>
        <v>189.67</v>
      </c>
      <c r="N13" s="121">
        <v>187.68</v>
      </c>
      <c r="O13" s="45" t="s">
        <v>8</v>
      </c>
      <c r="P13" s="6"/>
      <c r="Q13" s="57">
        <f t="shared" si="3"/>
        <v>1.3199999999999932</v>
      </c>
      <c r="R13" s="58">
        <f t="shared" si="4"/>
        <v>2.7099999999999795</v>
      </c>
      <c r="S13" s="59">
        <f t="shared" si="5"/>
        <v>-1.3899999999999864</v>
      </c>
    </row>
    <row r="14" spans="2:22">
      <c r="B14" s="82"/>
      <c r="C14" s="83"/>
      <c r="D14" s="95"/>
      <c r="E14" s="28">
        <f>$F$5-('ROXIE DATA'!C12-'ROXIE DATA'!$C$3)</f>
        <v>244.93</v>
      </c>
      <c r="F14" s="122">
        <v>243.21</v>
      </c>
      <c r="G14" s="35" t="s">
        <v>134</v>
      </c>
      <c r="H14" s="2"/>
      <c r="I14" s="60">
        <f t="shared" si="0"/>
        <v>7.3600000000000136</v>
      </c>
      <c r="J14" s="61">
        <f t="shared" si="1"/>
        <v>6.5099999999999909</v>
      </c>
      <c r="K14" s="62">
        <f t="shared" si="2"/>
        <v>0.85000000000002274</v>
      </c>
      <c r="L14" s="6"/>
      <c r="M14" s="88">
        <f>$N$5-('ROXIE DATA'!C44-'ROXIE DATA'!$C$35)</f>
        <v>187.45</v>
      </c>
      <c r="N14" s="122">
        <v>185.44</v>
      </c>
      <c r="O14" s="45" t="s">
        <v>9</v>
      </c>
      <c r="P14" s="6"/>
      <c r="Q14" s="57">
        <f t="shared" si="3"/>
        <v>2.2199999999999989</v>
      </c>
      <c r="R14" s="58">
        <f t="shared" si="4"/>
        <v>2.2400000000000091</v>
      </c>
      <c r="S14" s="59">
        <f t="shared" si="5"/>
        <v>-2.0000000000010232E-2</v>
      </c>
    </row>
    <row r="15" spans="2:22">
      <c r="B15" s="82"/>
      <c r="C15" s="114"/>
      <c r="D15" s="95"/>
      <c r="E15" s="28">
        <f>$F$5-('ROXIE DATA'!C13-'ROXIE DATA'!$C$3)</f>
        <v>243.61</v>
      </c>
      <c r="F15" s="121">
        <v>240.51</v>
      </c>
      <c r="G15" s="25" t="s">
        <v>8</v>
      </c>
      <c r="H15" s="2"/>
      <c r="I15" s="57">
        <f t="shared" si="0"/>
        <v>1.3199999999999932</v>
      </c>
      <c r="J15" s="58">
        <f t="shared" si="1"/>
        <v>2.7000000000000171</v>
      </c>
      <c r="K15" s="59">
        <f t="shared" si="2"/>
        <v>-1.3800000000000239</v>
      </c>
      <c r="L15" s="6"/>
      <c r="M15" s="88">
        <f>$N$5-('ROXIE DATA'!C45-'ROXIE DATA'!$C$35)</f>
        <v>185.2</v>
      </c>
      <c r="N15" s="121">
        <v>183.21</v>
      </c>
      <c r="O15" s="45" t="s">
        <v>10</v>
      </c>
      <c r="P15" s="6"/>
      <c r="Q15" s="57">
        <f t="shared" si="3"/>
        <v>2.25</v>
      </c>
      <c r="R15" s="58">
        <f t="shared" si="4"/>
        <v>2.2299999999999898</v>
      </c>
      <c r="S15" s="59">
        <f t="shared" si="5"/>
        <v>2.0000000000010232E-2</v>
      </c>
    </row>
    <row r="16" spans="2:22">
      <c r="B16" s="82"/>
      <c r="C16" s="83"/>
      <c r="D16" s="95"/>
      <c r="E16" s="28">
        <f>$F$5-('ROXIE DATA'!C14-'ROXIE DATA'!$C$3)</f>
        <v>241.39000000000001</v>
      </c>
      <c r="F16" s="122">
        <v>238.2</v>
      </c>
      <c r="G16" s="25" t="s">
        <v>9</v>
      </c>
      <c r="H16" s="2"/>
      <c r="I16" s="57">
        <f t="shared" si="0"/>
        <v>2.2199999999999989</v>
      </c>
      <c r="J16" s="58">
        <f t="shared" si="1"/>
        <v>2.3100000000000023</v>
      </c>
      <c r="K16" s="59">
        <f t="shared" si="2"/>
        <v>-9.0000000000003411E-2</v>
      </c>
      <c r="L16" s="6"/>
      <c r="M16" s="88">
        <f>$N$5-('ROXIE DATA'!C46-'ROXIE DATA'!$C$35)</f>
        <v>182.92999999999998</v>
      </c>
      <c r="N16" s="122">
        <v>181.03</v>
      </c>
      <c r="O16" s="45" t="s">
        <v>11</v>
      </c>
      <c r="P16" s="6"/>
      <c r="Q16" s="57">
        <f t="shared" si="3"/>
        <v>2.2700000000000102</v>
      </c>
      <c r="R16" s="58">
        <f t="shared" si="4"/>
        <v>2.1800000000000068</v>
      </c>
      <c r="S16" s="59">
        <f t="shared" si="5"/>
        <v>9.0000000000003411E-2</v>
      </c>
    </row>
    <row r="17" spans="2:19">
      <c r="B17" s="82"/>
      <c r="C17" s="83"/>
      <c r="D17" s="82"/>
      <c r="E17" s="28">
        <f>$F$5-('ROXIE DATA'!C15-'ROXIE DATA'!$C$3)</f>
        <v>239.14000000000001</v>
      </c>
      <c r="F17" s="121">
        <v>236.11</v>
      </c>
      <c r="G17" s="25" t="s">
        <v>10</v>
      </c>
      <c r="H17" s="2"/>
      <c r="I17" s="57">
        <f t="shared" si="0"/>
        <v>2.25</v>
      </c>
      <c r="J17" s="58">
        <f t="shared" si="1"/>
        <v>2.089999999999975</v>
      </c>
      <c r="K17" s="59">
        <f t="shared" si="2"/>
        <v>0.16000000000002501</v>
      </c>
      <c r="L17" s="6"/>
      <c r="M17" s="88">
        <f>$N$5-('ROXIE DATA'!C47-'ROXIE DATA'!$C$35)</f>
        <v>180.61999999999998</v>
      </c>
      <c r="N17" s="121">
        <v>178.94</v>
      </c>
      <c r="O17" s="45" t="s">
        <v>12</v>
      </c>
      <c r="P17" s="6"/>
      <c r="Q17" s="57">
        <f t="shared" si="3"/>
        <v>2.3100000000000023</v>
      </c>
      <c r="R17" s="58">
        <f t="shared" si="4"/>
        <v>2.0900000000000034</v>
      </c>
      <c r="S17" s="59">
        <f t="shared" si="5"/>
        <v>0.21999999999999886</v>
      </c>
    </row>
    <row r="18" spans="2:19">
      <c r="B18" s="82"/>
      <c r="C18" s="83"/>
      <c r="D18" s="82"/>
      <c r="E18" s="28">
        <f>$F$5-('ROXIE DATA'!C16-'ROXIE DATA'!$C$3)</f>
        <v>236.87</v>
      </c>
      <c r="F18" s="122">
        <v>233.95</v>
      </c>
      <c r="G18" s="25" t="s">
        <v>11</v>
      </c>
      <c r="H18" s="2"/>
      <c r="I18" s="57">
        <f t="shared" si="0"/>
        <v>2.2700000000000102</v>
      </c>
      <c r="J18" s="58">
        <f t="shared" si="1"/>
        <v>2.160000000000025</v>
      </c>
      <c r="K18" s="59">
        <f t="shared" si="2"/>
        <v>0.10999999999998522</v>
      </c>
      <c r="L18" s="6"/>
      <c r="M18" s="88">
        <f>$N$5-('ROXIE DATA'!C48-'ROXIE DATA'!$C$35)</f>
        <v>178.27999999999997</v>
      </c>
      <c r="N18" s="122">
        <v>176.86</v>
      </c>
      <c r="O18" s="45" t="s">
        <v>13</v>
      </c>
      <c r="P18" s="6"/>
      <c r="Q18" s="57">
        <f t="shared" si="3"/>
        <v>2.3400000000000034</v>
      </c>
      <c r="R18" s="58">
        <f t="shared" si="4"/>
        <v>2.0799999999999841</v>
      </c>
      <c r="S18" s="59">
        <f t="shared" si="5"/>
        <v>0.26000000000001933</v>
      </c>
    </row>
    <row r="19" spans="2:19">
      <c r="B19" s="82"/>
      <c r="C19" s="83"/>
      <c r="D19" s="82"/>
      <c r="E19" s="28">
        <f>$F$5-('ROXIE DATA'!C17-'ROXIE DATA'!$C$3)</f>
        <v>234.56</v>
      </c>
      <c r="F19" s="121">
        <v>231.83</v>
      </c>
      <c r="G19" s="25" t="s">
        <v>12</v>
      </c>
      <c r="H19" s="2"/>
      <c r="I19" s="57">
        <f t="shared" si="0"/>
        <v>2.3100000000000023</v>
      </c>
      <c r="J19" s="58">
        <f t="shared" si="1"/>
        <v>2.1199999999999761</v>
      </c>
      <c r="K19" s="59">
        <f t="shared" si="2"/>
        <v>0.19000000000002615</v>
      </c>
      <c r="L19" s="6"/>
      <c r="M19" s="88">
        <f>$N$5-('ROXIE DATA'!C49-'ROXIE DATA'!$C$35)</f>
        <v>175.89</v>
      </c>
      <c r="N19" s="121">
        <v>174.78</v>
      </c>
      <c r="O19" s="45" t="s">
        <v>14</v>
      </c>
      <c r="P19" s="6"/>
      <c r="Q19" s="57">
        <f t="shared" si="3"/>
        <v>2.3899999999999864</v>
      </c>
      <c r="R19" s="58">
        <f t="shared" si="4"/>
        <v>2.0800000000000125</v>
      </c>
      <c r="S19" s="59">
        <f t="shared" si="5"/>
        <v>0.30999999999997385</v>
      </c>
    </row>
    <row r="20" spans="2:19">
      <c r="B20" s="82"/>
      <c r="C20" s="83"/>
      <c r="D20" s="82"/>
      <c r="E20" s="28">
        <f>$F$5-('ROXIE DATA'!C18-'ROXIE DATA'!$C$3)</f>
        <v>232.22</v>
      </c>
      <c r="F20" s="122">
        <v>229.8</v>
      </c>
      <c r="G20" s="25" t="s">
        <v>13</v>
      </c>
      <c r="H20" s="2"/>
      <c r="I20" s="57">
        <f t="shared" si="0"/>
        <v>2.3400000000000034</v>
      </c>
      <c r="J20" s="58">
        <f t="shared" si="1"/>
        <v>2.0300000000000011</v>
      </c>
      <c r="K20" s="59">
        <f t="shared" si="2"/>
        <v>0.31000000000000227</v>
      </c>
      <c r="L20" s="6"/>
      <c r="M20" s="88">
        <f>$N$5-('ROXIE DATA'!C50-'ROXIE DATA'!$C$35)</f>
        <v>173.46999999999997</v>
      </c>
      <c r="N20" s="122">
        <v>172.45</v>
      </c>
      <c r="O20" s="45" t="s">
        <v>15</v>
      </c>
      <c r="P20" s="6"/>
      <c r="Q20" s="57">
        <f t="shared" si="3"/>
        <v>2.4200000000000159</v>
      </c>
      <c r="R20" s="58">
        <f t="shared" si="4"/>
        <v>2.3300000000000125</v>
      </c>
      <c r="S20" s="59">
        <f t="shared" si="5"/>
        <v>9.0000000000003411E-2</v>
      </c>
    </row>
    <row r="21" spans="2:19">
      <c r="B21" s="82"/>
      <c r="C21" s="114"/>
      <c r="D21" s="82"/>
      <c r="E21" s="28">
        <f>$F$5-('ROXIE DATA'!C19-'ROXIE DATA'!$C$3)</f>
        <v>229.83</v>
      </c>
      <c r="F21" s="121">
        <v>227.71</v>
      </c>
      <c r="G21" s="25" t="s">
        <v>14</v>
      </c>
      <c r="H21" s="2"/>
      <c r="I21" s="57">
        <f t="shared" si="0"/>
        <v>2.3899999999999864</v>
      </c>
      <c r="J21" s="58">
        <f t="shared" si="1"/>
        <v>2.0900000000000034</v>
      </c>
      <c r="K21" s="59">
        <f t="shared" si="2"/>
        <v>0.29999999999998295</v>
      </c>
      <c r="L21" s="6"/>
      <c r="M21" s="88">
        <f>$N$5-('ROXIE DATA'!C51-'ROXIE DATA'!$C$35)</f>
        <v>132.37</v>
      </c>
      <c r="N21" s="121">
        <v>132.15</v>
      </c>
      <c r="O21" s="115" t="s">
        <v>3</v>
      </c>
      <c r="P21" s="6"/>
      <c r="Q21" s="60">
        <f t="shared" si="3"/>
        <v>41.099999999999966</v>
      </c>
      <c r="R21" s="61">
        <f t="shared" si="4"/>
        <v>40.299999999999983</v>
      </c>
      <c r="S21" s="62">
        <f t="shared" si="5"/>
        <v>0.79999999999998295</v>
      </c>
    </row>
    <row r="22" spans="2:19">
      <c r="B22" s="82"/>
      <c r="C22" s="83"/>
      <c r="D22" s="82"/>
      <c r="E22" s="28">
        <f>$F$5-('ROXIE DATA'!C20-'ROXIE DATA'!$C$3)</f>
        <v>209.27</v>
      </c>
      <c r="F22" s="122">
        <v>206.88</v>
      </c>
      <c r="G22" s="35" t="s">
        <v>135</v>
      </c>
      <c r="H22" s="2"/>
      <c r="I22" s="60">
        <f t="shared" si="0"/>
        <v>20.560000000000002</v>
      </c>
      <c r="J22" s="61">
        <f t="shared" si="1"/>
        <v>20.830000000000013</v>
      </c>
      <c r="K22" s="62">
        <f t="shared" si="2"/>
        <v>-0.27000000000001023</v>
      </c>
      <c r="L22" s="6"/>
      <c r="M22" s="88">
        <f>$N$5-('ROXIE DATA'!C52-'ROXIE DATA'!$C$35)</f>
        <v>131.05000000000001</v>
      </c>
      <c r="N22" s="122">
        <v>127.68</v>
      </c>
      <c r="O22" s="45" t="s">
        <v>16</v>
      </c>
      <c r="P22" s="6"/>
      <c r="Q22" s="57">
        <f t="shared" si="3"/>
        <v>1.3199999999999932</v>
      </c>
      <c r="R22" s="58">
        <f t="shared" si="4"/>
        <v>4.4699999999999989</v>
      </c>
      <c r="S22" s="59">
        <f t="shared" si="5"/>
        <v>-3.1500000000000057</v>
      </c>
    </row>
    <row r="23" spans="2:19">
      <c r="B23" s="82"/>
      <c r="C23" s="83"/>
      <c r="D23" s="82"/>
      <c r="E23" s="28">
        <f>$F$5-('ROXIE DATA'!C21-'ROXIE DATA'!$C$3)</f>
        <v>207.95000000000002</v>
      </c>
      <c r="F23" s="121">
        <v>203.05</v>
      </c>
      <c r="G23" s="25" t="s">
        <v>15</v>
      </c>
      <c r="H23" s="2"/>
      <c r="I23" s="57">
        <f t="shared" si="0"/>
        <v>1.3199999999999932</v>
      </c>
      <c r="J23" s="58">
        <f t="shared" si="1"/>
        <v>3.8299999999999841</v>
      </c>
      <c r="K23" s="59">
        <f t="shared" si="2"/>
        <v>-2.5099999999999909</v>
      </c>
      <c r="L23" s="6"/>
      <c r="M23" s="88">
        <f>$N$5-('ROXIE DATA'!C53-'ROXIE DATA'!$C$35)</f>
        <v>128.59999999999997</v>
      </c>
      <c r="N23" s="121">
        <v>125</v>
      </c>
      <c r="O23" s="45" t="s">
        <v>17</v>
      </c>
      <c r="P23" s="6"/>
      <c r="Q23" s="57">
        <f t="shared" si="3"/>
        <v>2.4500000000000455</v>
      </c>
      <c r="R23" s="58">
        <f t="shared" si="4"/>
        <v>2.6800000000000068</v>
      </c>
      <c r="S23" s="59">
        <f t="shared" si="5"/>
        <v>-0.22999999999996135</v>
      </c>
    </row>
    <row r="24" spans="2:19">
      <c r="B24" s="82"/>
      <c r="C24" s="83"/>
      <c r="D24" s="82"/>
      <c r="E24" s="28">
        <f>$F$5-('ROXIE DATA'!C22-'ROXIE DATA'!$C$3)</f>
        <v>186.31000000000003</v>
      </c>
      <c r="F24" s="122">
        <v>184.39</v>
      </c>
      <c r="G24" s="35" t="s">
        <v>136</v>
      </c>
      <c r="H24" s="2"/>
      <c r="I24" s="60">
        <f t="shared" si="0"/>
        <v>21.639999999999986</v>
      </c>
      <c r="J24" s="61">
        <f t="shared" si="1"/>
        <v>18.660000000000025</v>
      </c>
      <c r="K24" s="62">
        <f t="shared" si="2"/>
        <v>2.9799999999999613</v>
      </c>
      <c r="L24" s="6"/>
      <c r="M24" s="88">
        <f>$N$5-('ROXIE DATA'!C54-'ROXIE DATA'!$C$35)</f>
        <v>126.08999999999997</v>
      </c>
      <c r="N24" s="122">
        <v>122.81</v>
      </c>
      <c r="O24" s="45" t="s">
        <v>18</v>
      </c>
      <c r="P24" s="6"/>
      <c r="Q24" s="57">
        <f t="shared" si="3"/>
        <v>2.5099999999999909</v>
      </c>
      <c r="R24" s="58">
        <f t="shared" si="4"/>
        <v>2.1899999999999977</v>
      </c>
      <c r="S24" s="59">
        <f t="shared" si="5"/>
        <v>0.31999999999999318</v>
      </c>
    </row>
    <row r="25" spans="2:19">
      <c r="B25" s="82"/>
      <c r="C25" s="114"/>
      <c r="D25" s="82"/>
      <c r="E25" s="28">
        <f>$F$5-('ROXIE DATA'!C23-'ROXIE DATA'!$C$3)</f>
        <v>184.99000000000004</v>
      </c>
      <c r="F25" s="121">
        <v>179.88</v>
      </c>
      <c r="G25" s="25" t="s">
        <v>16</v>
      </c>
      <c r="H25" s="2"/>
      <c r="I25" s="57">
        <f t="shared" si="0"/>
        <v>1.3199999999999932</v>
      </c>
      <c r="J25" s="58">
        <f t="shared" si="1"/>
        <v>4.5099999999999909</v>
      </c>
      <c r="K25" s="59">
        <f t="shared" si="2"/>
        <v>-3.1899999999999977</v>
      </c>
      <c r="L25" s="6"/>
      <c r="M25" s="88">
        <f>$N$5-('ROXIE DATA'!C55-'ROXIE DATA'!$C$35)</f>
        <v>123.53999999999996</v>
      </c>
      <c r="N25" s="121">
        <v>120.43</v>
      </c>
      <c r="O25" s="45" t="s">
        <v>19</v>
      </c>
      <c r="P25" s="6"/>
      <c r="Q25" s="57">
        <f t="shared" si="3"/>
        <v>2.5500000000000114</v>
      </c>
      <c r="R25" s="58">
        <f t="shared" si="4"/>
        <v>2.3799999999999955</v>
      </c>
      <c r="S25" s="59">
        <f t="shared" si="5"/>
        <v>0.17000000000001592</v>
      </c>
    </row>
    <row r="26" spans="2:19">
      <c r="B26" s="82"/>
      <c r="C26" s="83"/>
      <c r="D26" s="82"/>
      <c r="E26" s="28">
        <f>$F$5-('ROXIE DATA'!C24-'ROXIE DATA'!$C$3)</f>
        <v>182.29</v>
      </c>
      <c r="F26" s="122">
        <v>177.33</v>
      </c>
      <c r="G26" s="25" t="s">
        <v>17</v>
      </c>
      <c r="H26" s="2"/>
      <c r="I26" s="57">
        <f t="shared" si="0"/>
        <v>2.7000000000000455</v>
      </c>
      <c r="J26" s="58">
        <f t="shared" si="1"/>
        <v>2.5499999999999829</v>
      </c>
      <c r="K26" s="59">
        <f t="shared" si="2"/>
        <v>0.15000000000006253</v>
      </c>
      <c r="L26" s="6"/>
      <c r="M26" s="88">
        <f>$N$5-('ROXIE DATA'!C56-'ROXIE DATA'!$C$35)</f>
        <v>120.91999999999996</v>
      </c>
      <c r="N26" s="122">
        <v>118.27</v>
      </c>
      <c r="O26" s="45" t="s">
        <v>20</v>
      </c>
      <c r="P26" s="6"/>
      <c r="Q26" s="57">
        <f t="shared" si="3"/>
        <v>2.6200000000000045</v>
      </c>
      <c r="R26" s="58">
        <f t="shared" si="4"/>
        <v>2.1600000000000108</v>
      </c>
      <c r="S26" s="59">
        <f t="shared" si="5"/>
        <v>0.45999999999999375</v>
      </c>
    </row>
    <row r="27" spans="2:19">
      <c r="B27" s="82"/>
      <c r="C27" s="83"/>
      <c r="D27" s="82"/>
      <c r="E27" s="28">
        <f>$F$5-('ROXIE DATA'!C25-'ROXIE DATA'!$C$3)</f>
        <v>179.53</v>
      </c>
      <c r="F27" s="121">
        <v>174.95</v>
      </c>
      <c r="G27" s="25" t="s">
        <v>18</v>
      </c>
      <c r="H27" s="2"/>
      <c r="I27" s="57">
        <f t="shared" si="0"/>
        <v>2.7599999999999909</v>
      </c>
      <c r="J27" s="58">
        <f t="shared" si="1"/>
        <v>2.3800000000000239</v>
      </c>
      <c r="K27" s="59">
        <f t="shared" si="2"/>
        <v>0.37999999999996703</v>
      </c>
      <c r="L27" s="6"/>
      <c r="M27" s="88">
        <f>$N$5-('ROXIE DATA'!C57-'ROXIE DATA'!$C$35)</f>
        <v>118.21999999999997</v>
      </c>
      <c r="N27" s="121">
        <v>116.03</v>
      </c>
      <c r="O27" s="45" t="s">
        <v>21</v>
      </c>
      <c r="P27" s="6"/>
      <c r="Q27" s="57">
        <f t="shared" si="3"/>
        <v>2.6999999999999886</v>
      </c>
      <c r="R27" s="58">
        <f t="shared" si="4"/>
        <v>2.2399999999999949</v>
      </c>
      <c r="S27" s="59">
        <f t="shared" si="5"/>
        <v>0.45999999999999375</v>
      </c>
    </row>
    <row r="28" spans="2:19">
      <c r="B28" s="82"/>
      <c r="C28" s="83"/>
      <c r="D28" s="82"/>
      <c r="E28" s="28">
        <f>$F$5-('ROXIE DATA'!C26-'ROXIE DATA'!$C$3)</f>
        <v>176.70000000000002</v>
      </c>
      <c r="F28" s="122">
        <v>172.67</v>
      </c>
      <c r="G28" s="25" t="s">
        <v>19</v>
      </c>
      <c r="H28" s="2"/>
      <c r="I28" s="57">
        <f t="shared" si="0"/>
        <v>2.8299999999999841</v>
      </c>
      <c r="J28" s="58">
        <f t="shared" si="1"/>
        <v>2.2800000000000011</v>
      </c>
      <c r="K28" s="59">
        <f t="shared" si="2"/>
        <v>0.54999999999998295</v>
      </c>
      <c r="L28" s="6"/>
      <c r="M28" s="88">
        <f>$N$5-('ROXIE DATA'!C58-'ROXIE DATA'!$C$35)</f>
        <v>115.44999999999999</v>
      </c>
      <c r="N28" s="122">
        <v>114.17</v>
      </c>
      <c r="O28" s="45" t="s">
        <v>22</v>
      </c>
      <c r="P28" s="6"/>
      <c r="Q28" s="57">
        <f t="shared" si="3"/>
        <v>2.7699999999999818</v>
      </c>
      <c r="R28" s="58">
        <f t="shared" si="4"/>
        <v>1.8599999999999994</v>
      </c>
      <c r="S28" s="59">
        <f t="shared" si="5"/>
        <v>0.90999999999998238</v>
      </c>
    </row>
    <row r="29" spans="2:19">
      <c r="B29" s="82"/>
      <c r="C29" s="83"/>
      <c r="D29" s="82"/>
      <c r="E29" s="28">
        <f>$F$5-('ROXIE DATA'!C27-'ROXIE DATA'!$C$3)</f>
        <v>173.81000000000003</v>
      </c>
      <c r="F29" s="121">
        <v>170.56</v>
      </c>
      <c r="G29" s="25" t="s">
        <v>20</v>
      </c>
      <c r="H29" s="2"/>
      <c r="I29" s="57">
        <f t="shared" si="0"/>
        <v>2.8899999999999864</v>
      </c>
      <c r="J29" s="58">
        <f t="shared" si="1"/>
        <v>2.1099999999999852</v>
      </c>
      <c r="K29" s="59">
        <f t="shared" si="2"/>
        <v>0.78000000000000114</v>
      </c>
      <c r="L29" s="6"/>
      <c r="M29" s="88">
        <f>$N$5-('ROXIE DATA'!C59-'ROXIE DATA'!$C$35)</f>
        <v>112.57</v>
      </c>
      <c r="N29" s="121">
        <v>111.98</v>
      </c>
      <c r="O29" s="45" t="s">
        <v>23</v>
      </c>
      <c r="P29" s="6"/>
      <c r="Q29" s="57">
        <f t="shared" si="3"/>
        <v>2.8799999999999955</v>
      </c>
      <c r="R29" s="58">
        <f t="shared" si="4"/>
        <v>2.1899999999999977</v>
      </c>
      <c r="S29" s="59">
        <f t="shared" si="5"/>
        <v>0.68999999999999773</v>
      </c>
    </row>
    <row r="30" spans="2:19">
      <c r="B30" s="82"/>
      <c r="C30" s="83"/>
      <c r="D30" s="82"/>
      <c r="E30" s="28">
        <f>$F$5-('ROXIE DATA'!C28-'ROXIE DATA'!$C$3)</f>
        <v>170.82000000000002</v>
      </c>
      <c r="F30" s="122">
        <v>168.5</v>
      </c>
      <c r="G30" s="25" t="s">
        <v>21</v>
      </c>
      <c r="H30" s="2"/>
      <c r="I30" s="57">
        <f t="shared" si="0"/>
        <v>2.9900000000000091</v>
      </c>
      <c r="J30" s="58">
        <f t="shared" si="1"/>
        <v>2.0600000000000023</v>
      </c>
      <c r="K30" s="59">
        <f t="shared" si="2"/>
        <v>0.93000000000000682</v>
      </c>
      <c r="L30" s="6"/>
      <c r="M30" s="88">
        <f>$N$5-('ROXIE DATA'!C60-'ROXIE DATA'!$C$35)</f>
        <v>109.57999999999998</v>
      </c>
      <c r="N30" s="122">
        <v>109.53</v>
      </c>
      <c r="O30" s="45" t="s">
        <v>24</v>
      </c>
      <c r="P30" s="6"/>
      <c r="Q30" s="57">
        <f t="shared" si="3"/>
        <v>2.9900000000000091</v>
      </c>
      <c r="R30" s="58">
        <f t="shared" si="4"/>
        <v>2.4500000000000028</v>
      </c>
      <c r="S30" s="59">
        <f t="shared" si="5"/>
        <v>0.54000000000000625</v>
      </c>
    </row>
    <row r="31" spans="2:19" ht="15" thickBot="1">
      <c r="B31" s="82"/>
      <c r="C31" s="83"/>
      <c r="D31" s="82"/>
      <c r="E31" s="28">
        <f>$F$5-('ROXIE DATA'!C29-'ROXIE DATA'!$C$3)</f>
        <v>167.74000000000004</v>
      </c>
      <c r="F31" s="121">
        <v>166.49</v>
      </c>
      <c r="G31" s="25" t="s">
        <v>22</v>
      </c>
      <c r="H31" s="2"/>
      <c r="I31" s="57">
        <f t="shared" si="0"/>
        <v>3.0799999999999841</v>
      </c>
      <c r="J31" s="58">
        <f t="shared" si="1"/>
        <v>2.0099999999999909</v>
      </c>
      <c r="K31" s="59">
        <f t="shared" si="2"/>
        <v>1.0699999999999932</v>
      </c>
      <c r="L31" s="6"/>
      <c r="M31" s="86">
        <f>$N$5-('ROXIE DATA'!C61-'ROXIE DATA'!$C$35)</f>
        <v>99.69</v>
      </c>
      <c r="N31" s="121">
        <v>98.7</v>
      </c>
      <c r="O31" s="36" t="s">
        <v>25</v>
      </c>
      <c r="P31" s="6"/>
      <c r="Q31" s="60">
        <f t="shared" si="3"/>
        <v>9.8899999999999864</v>
      </c>
      <c r="R31" s="61">
        <f t="shared" si="4"/>
        <v>10.829999999999998</v>
      </c>
      <c r="S31" s="62">
        <f t="shared" si="5"/>
        <v>-0.94000000000001194</v>
      </c>
    </row>
    <row r="32" spans="2:19">
      <c r="B32" s="82"/>
      <c r="C32" s="114"/>
      <c r="D32" s="82"/>
      <c r="E32" s="28">
        <f>$F$5-('ROXIE DATA'!C30-'ROXIE DATA'!$C$3)</f>
        <v>164.53</v>
      </c>
      <c r="F32" s="122">
        <v>163.80000000000001</v>
      </c>
      <c r="G32" s="25" t="s">
        <v>23</v>
      </c>
      <c r="H32" s="2"/>
      <c r="I32" s="57">
        <f t="shared" si="0"/>
        <v>3.2100000000000364</v>
      </c>
      <c r="J32" s="58">
        <f t="shared" si="1"/>
        <v>2.6899999999999977</v>
      </c>
      <c r="K32" s="59">
        <f t="shared" si="2"/>
        <v>0.52000000000003865</v>
      </c>
      <c r="L32" s="6"/>
      <c r="M32" s="6"/>
      <c r="N32" s="94" t="s">
        <v>127</v>
      </c>
      <c r="O32" s="6"/>
      <c r="P32" s="6"/>
      <c r="Q32" s="64"/>
      <c r="R32" s="12"/>
      <c r="S32" s="65"/>
    </row>
    <row r="33" spans="2:19" ht="15" thickBot="1">
      <c r="B33" s="84"/>
      <c r="C33" s="85"/>
      <c r="D33" s="84"/>
      <c r="E33" s="86">
        <f>$F$5-('ROXIE DATA'!C31-'ROXIE DATA'!$C$3)</f>
        <v>160.14000000000001</v>
      </c>
      <c r="F33" s="121">
        <v>159</v>
      </c>
      <c r="G33" s="35" t="s">
        <v>90</v>
      </c>
      <c r="H33" s="2"/>
      <c r="I33" s="63">
        <f t="shared" si="0"/>
        <v>4.3899999999999864</v>
      </c>
      <c r="J33" s="61">
        <f t="shared" si="1"/>
        <v>4.8000000000000114</v>
      </c>
      <c r="K33" s="62">
        <f t="shared" si="2"/>
        <v>-0.41000000000002501</v>
      </c>
      <c r="L33" s="6"/>
      <c r="M33" s="6"/>
      <c r="N33" s="6"/>
      <c r="O33" s="6"/>
      <c r="P33" s="2"/>
      <c r="Q33" s="66"/>
      <c r="R33" s="12"/>
      <c r="S33" s="65"/>
    </row>
    <row r="34" spans="2:19" ht="15" thickBot="1">
      <c r="E34" s="2"/>
      <c r="F34" s="93" t="s">
        <v>127</v>
      </c>
      <c r="G34" s="13"/>
      <c r="H34" s="2"/>
      <c r="J34" s="67" t="s">
        <v>92</v>
      </c>
      <c r="K34" s="68">
        <f>SUM(K6:K33)</f>
        <v>-1.1400000000000148</v>
      </c>
      <c r="L34" s="6"/>
      <c r="M34" s="6"/>
      <c r="N34" s="6"/>
      <c r="O34" s="6"/>
      <c r="P34" s="2"/>
      <c r="R34" s="67" t="s">
        <v>92</v>
      </c>
      <c r="S34" s="68">
        <f>SUM(S6:S31)</f>
        <v>-0.98999999999999488</v>
      </c>
    </row>
    <row r="35" spans="2:19">
      <c r="E35" s="46"/>
      <c r="F35" s="43"/>
      <c r="G35" s="47" t="s">
        <v>86</v>
      </c>
      <c r="H35" s="47" t="s">
        <v>97</v>
      </c>
      <c r="I35" s="48"/>
      <c r="L35" s="6"/>
      <c r="M35" s="38" t="s">
        <v>91</v>
      </c>
      <c r="N35" s="6"/>
      <c r="O35" s="6"/>
      <c r="P35" s="6"/>
    </row>
    <row r="36" spans="2:19" ht="15" thickBot="1">
      <c r="E36" s="49" t="s">
        <v>98</v>
      </c>
      <c r="F36" s="50"/>
      <c r="G36" s="52">
        <f>2082.8-E33-M31</f>
        <v>1822.97</v>
      </c>
      <c r="H36" s="53">
        <f>G36-(K34+S34)</f>
        <v>1825.1000000000001</v>
      </c>
      <c r="I36" s="51"/>
      <c r="J36" s="99">
        <f>G36-H36</f>
        <v>-2.1300000000001091</v>
      </c>
      <c r="L36" s="6"/>
      <c r="M36" s="6"/>
      <c r="N36" s="6"/>
      <c r="O36" s="6"/>
      <c r="P36" s="6"/>
    </row>
    <row r="37" spans="2:19" ht="15" thickBot="1">
      <c r="E37" s="106"/>
      <c r="F37" s="107"/>
      <c r="G37" s="107"/>
      <c r="H37" s="108" t="s">
        <v>129</v>
      </c>
      <c r="I37" s="109"/>
      <c r="L37" s="6"/>
      <c r="M37" s="6"/>
      <c r="N37" s="6"/>
      <c r="O37" s="6"/>
      <c r="P37" s="6"/>
    </row>
    <row r="38" spans="2:19">
      <c r="E38" s="2"/>
      <c r="F38" s="2"/>
      <c r="G38" s="2"/>
      <c r="H38" s="2"/>
      <c r="L38" s="6"/>
      <c r="M38" s="2"/>
      <c r="N38" s="2"/>
      <c r="O38" s="2"/>
      <c r="P38" s="2"/>
    </row>
    <row r="39" spans="2:19" ht="18">
      <c r="B39" s="113" t="s">
        <v>137</v>
      </c>
      <c r="E39" s="92"/>
      <c r="F39" s="2"/>
      <c r="G39" s="2"/>
      <c r="H39" s="2"/>
      <c r="L39" s="6"/>
      <c r="M39" s="2"/>
      <c r="N39" s="2"/>
      <c r="O39" s="2"/>
      <c r="P39" s="2"/>
    </row>
    <row r="40" spans="2:19">
      <c r="B40" s="31" t="s">
        <v>126</v>
      </c>
      <c r="E40" s="2"/>
      <c r="F40" s="2"/>
      <c r="G40" s="2"/>
      <c r="H40" s="2"/>
      <c r="L40" s="6"/>
      <c r="M40" s="2"/>
      <c r="N40" s="2"/>
      <c r="O40" s="2"/>
      <c r="P40" s="2"/>
    </row>
    <row r="41" spans="2:19">
      <c r="B41" s="31" t="s">
        <v>130</v>
      </c>
      <c r="E41" s="92"/>
      <c r="F41" s="2"/>
      <c r="G41" s="2"/>
      <c r="H41" s="2"/>
      <c r="L41" s="2"/>
      <c r="M41" s="2"/>
      <c r="N41" s="2"/>
      <c r="O41" s="2"/>
      <c r="P41" s="2"/>
    </row>
    <row r="42" spans="2:19" ht="15">
      <c r="E42" s="2"/>
      <c r="F42" s="91"/>
      <c r="G42" s="2"/>
      <c r="H42" s="2"/>
      <c r="L42" s="2"/>
      <c r="M42" s="5"/>
      <c r="N42" s="5"/>
      <c r="O42" s="5"/>
      <c r="P42" s="5"/>
    </row>
    <row r="43" spans="2:19" ht="15">
      <c r="E43" s="2"/>
      <c r="F43" s="2"/>
      <c r="G43" s="2"/>
      <c r="H43" s="26"/>
      <c r="L43" s="2"/>
      <c r="M43" s="5"/>
      <c r="N43" s="5"/>
      <c r="O43" s="5"/>
      <c r="P43" s="5"/>
    </row>
    <row r="44" spans="2:19" ht="15">
      <c r="E44" s="2"/>
      <c r="F44" s="2"/>
      <c r="G44" s="2"/>
      <c r="H44" s="26"/>
      <c r="L44" s="2"/>
      <c r="M44" s="5"/>
      <c r="N44" s="5"/>
      <c r="O44" s="5"/>
      <c r="P44" s="5"/>
    </row>
    <row r="45" spans="2:19" ht="15">
      <c r="B45" s="116"/>
      <c r="C45" s="117"/>
      <c r="D45" s="117"/>
      <c r="E45" s="118"/>
      <c r="F45" s="118"/>
      <c r="G45" s="2"/>
      <c r="H45" s="26"/>
      <c r="L45" s="2"/>
      <c r="M45" s="5"/>
      <c r="N45" s="5"/>
      <c r="O45" s="5"/>
      <c r="P45" s="5"/>
    </row>
    <row r="46" spans="2:19" ht="15">
      <c r="B46" s="116"/>
      <c r="C46" s="116"/>
      <c r="D46" s="117"/>
      <c r="E46" s="118"/>
      <c r="F46" s="118"/>
      <c r="G46" s="2"/>
      <c r="H46" s="26"/>
      <c r="L46" s="2"/>
      <c r="M46" s="5"/>
      <c r="N46" s="5"/>
      <c r="O46" s="5"/>
      <c r="P46" s="5"/>
    </row>
    <row r="47" spans="2:19" ht="15">
      <c r="B47" s="116"/>
      <c r="C47" s="117"/>
      <c r="D47" s="117"/>
      <c r="E47" s="119"/>
      <c r="F47" s="119"/>
      <c r="G47" s="5"/>
      <c r="H47" s="27"/>
      <c r="L47" s="5"/>
      <c r="M47" s="12"/>
    </row>
    <row r="48" spans="2:19" ht="15.75" customHeight="1">
      <c r="B48" s="117"/>
      <c r="C48" s="116"/>
      <c r="D48" s="117"/>
      <c r="E48" s="119"/>
      <c r="F48" s="119"/>
      <c r="G48" s="5"/>
      <c r="H48" s="5"/>
      <c r="L48" s="5"/>
    </row>
    <row r="49" spans="5:12" ht="15">
      <c r="E49" s="5"/>
      <c r="F49" s="5"/>
      <c r="G49" s="5"/>
      <c r="H49" s="5"/>
      <c r="L49" s="5"/>
    </row>
    <row r="50" spans="5:12">
      <c r="E50" s="12"/>
      <c r="F50" s="12"/>
      <c r="G50" s="12"/>
      <c r="H50" s="12"/>
    </row>
  </sheetData>
  <mergeCells count="3">
    <mergeCell ref="E3:F4"/>
    <mergeCell ref="M3:N4"/>
    <mergeCell ref="E1:K1"/>
  </mergeCells>
  <pageMargins left="0.25" right="0.25" top="0.75" bottom="0.75" header="0.3" footer="0.3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U52"/>
  <sheetViews>
    <sheetView zoomScale="90" zoomScaleNormal="90" zoomScalePageLayoutView="90" workbookViewId="0">
      <selection activeCell="Z25" sqref="Z25"/>
    </sheetView>
  </sheetViews>
  <sheetFormatPr baseColWidth="10" defaultColWidth="10.83203125" defaultRowHeight="14" x14ac:dyDescent="0"/>
  <cols>
    <col min="1" max="1" width="2.6640625" style="1" customWidth="1"/>
    <col min="2" max="3" width="10.83203125" style="1"/>
    <col min="4" max="5" width="8.83203125" style="1" customWidth="1"/>
    <col min="6" max="6" width="10.83203125" style="1" customWidth="1"/>
    <col min="7" max="7" width="10.83203125" style="1"/>
    <col min="8" max="10" width="8.1640625" style="1" customWidth="1"/>
    <col min="11" max="11" width="2.5" style="1" customWidth="1"/>
    <col min="12" max="12" width="8.1640625" style="1" customWidth="1"/>
    <col min="13" max="14" width="10.83203125" style="1" customWidth="1"/>
    <col min="15" max="15" width="10.83203125" style="1"/>
    <col min="16" max="18" width="8.1640625" style="1" customWidth="1"/>
    <col min="19" max="19" width="2.5" style="1" customWidth="1"/>
    <col min="20" max="16384" width="10.83203125" style="1"/>
  </cols>
  <sheetData>
    <row r="1" spans="2:21" ht="24.75" customHeight="1">
      <c r="D1" s="134" t="s">
        <v>95</v>
      </c>
      <c r="E1" s="135"/>
      <c r="F1" s="135"/>
      <c r="G1" s="135"/>
      <c r="H1" s="135"/>
      <c r="I1" s="135"/>
      <c r="J1" s="135"/>
      <c r="K1" s="41"/>
      <c r="L1" s="134" t="s">
        <v>96</v>
      </c>
      <c r="M1" s="133"/>
      <c r="N1" s="133"/>
      <c r="O1" s="133"/>
      <c r="P1" s="133"/>
      <c r="Q1" s="133"/>
      <c r="R1" s="133"/>
      <c r="S1" s="42"/>
      <c r="T1" s="42"/>
      <c r="U1" s="42"/>
    </row>
    <row r="2" spans="2:21" ht="15" thickBot="1">
      <c r="D2" s="39"/>
      <c r="E2" s="2"/>
      <c r="F2" s="2"/>
      <c r="G2" s="22"/>
      <c r="M2" s="29"/>
      <c r="N2" s="6"/>
      <c r="O2" s="6"/>
      <c r="S2" s="6"/>
      <c r="T2" s="6"/>
      <c r="U2" s="31"/>
    </row>
    <row r="3" spans="2:21" ht="12.75" customHeight="1" thickBot="1">
      <c r="D3" s="128" t="s">
        <v>120</v>
      </c>
      <c r="E3" s="129"/>
      <c r="F3" s="37"/>
      <c r="G3" s="2"/>
      <c r="H3" s="12"/>
      <c r="K3" s="2"/>
      <c r="L3" s="128" t="s">
        <v>119</v>
      </c>
      <c r="M3" s="129"/>
      <c r="N3" s="6"/>
      <c r="O3" s="6"/>
      <c r="P3" s="12"/>
      <c r="S3" s="3"/>
    </row>
    <row r="4" spans="2:21" ht="12.75" customHeight="1" thickBot="1">
      <c r="D4" s="136"/>
      <c r="E4" s="137"/>
      <c r="F4" s="32"/>
      <c r="G4" s="100" t="s">
        <v>54</v>
      </c>
      <c r="H4" s="54" t="s">
        <v>88</v>
      </c>
      <c r="I4" s="30"/>
      <c r="J4" s="48"/>
      <c r="K4" s="22"/>
      <c r="L4" s="136"/>
      <c r="M4" s="137"/>
      <c r="N4" s="6"/>
      <c r="O4" s="101" t="s">
        <v>54</v>
      </c>
      <c r="P4" s="54" t="s">
        <v>88</v>
      </c>
      <c r="Q4" s="30"/>
      <c r="R4" s="48"/>
      <c r="S4" s="4"/>
    </row>
    <row r="5" spans="2:21" ht="15" thickBot="1">
      <c r="B5" s="80" t="s">
        <v>124</v>
      </c>
      <c r="C5" s="81" t="s">
        <v>125</v>
      </c>
      <c r="D5" s="40">
        <f>E5</f>
        <v>292.36</v>
      </c>
      <c r="E5" s="124">
        <v>292.36</v>
      </c>
      <c r="F5" s="35" t="s">
        <v>0</v>
      </c>
      <c r="G5" s="2"/>
      <c r="H5" s="55" t="s">
        <v>86</v>
      </c>
      <c r="I5" s="34" t="s">
        <v>89</v>
      </c>
      <c r="J5" s="56" t="s">
        <v>85</v>
      </c>
      <c r="K5" s="2"/>
      <c r="L5" s="33">
        <f>M5</f>
        <v>224.73</v>
      </c>
      <c r="M5" s="124">
        <v>224.73</v>
      </c>
      <c r="N5" s="35" t="s">
        <v>0</v>
      </c>
      <c r="O5" s="6"/>
      <c r="P5" s="55" t="s">
        <v>86</v>
      </c>
      <c r="Q5" s="34" t="s">
        <v>89</v>
      </c>
      <c r="R5" s="56" t="s">
        <v>85</v>
      </c>
      <c r="S5" s="3"/>
    </row>
    <row r="6" spans="2:21">
      <c r="B6" s="95"/>
      <c r="C6" s="83"/>
      <c r="D6" s="28">
        <f>$E$5-('ROXIE DATA'!C70-'ROXIE DATA'!$C$69)</f>
        <v>291.03999999999996</v>
      </c>
      <c r="E6" s="125">
        <v>290.55</v>
      </c>
      <c r="F6" s="24" t="s">
        <v>1</v>
      </c>
      <c r="G6" s="2"/>
      <c r="H6" s="64">
        <f>D5-D6</f>
        <v>1.32000000000005</v>
      </c>
      <c r="I6" s="12">
        <f>IF(OR(ISBLANK(E6),0),"",E5-E6)</f>
        <v>1.8100000000000023</v>
      </c>
      <c r="J6" s="65">
        <f>IF(OR(ISBLANK(E6),0),"",H6-I6)</f>
        <v>-0.48999999999995225</v>
      </c>
      <c r="K6" s="2"/>
      <c r="L6" s="28">
        <f>$M$5-('ROXIE DATA'!C114-'ROXIE DATA'!$C$113)</f>
        <v>223.42</v>
      </c>
      <c r="M6" s="124">
        <v>222.85</v>
      </c>
      <c r="N6" s="44" t="s">
        <v>1</v>
      </c>
      <c r="O6" s="6"/>
      <c r="P6" s="64">
        <f>L5-L6</f>
        <v>1.3100000000000023</v>
      </c>
      <c r="Q6" s="12">
        <f>IF(OR(ISBLANK(M6),0),"",M5-M6)</f>
        <v>1.8799999999999955</v>
      </c>
      <c r="R6" s="65">
        <f>IF(OR(ISBLANK(M6),0),"",P6-Q6)</f>
        <v>-0.56999999999999318</v>
      </c>
      <c r="S6" s="3"/>
    </row>
    <row r="7" spans="2:21">
      <c r="B7" s="95"/>
      <c r="C7" s="83"/>
      <c r="D7" s="28">
        <f>$E$5-('ROXIE DATA'!C71-'ROXIE DATA'!$C$69)</f>
        <v>278.5</v>
      </c>
      <c r="E7" s="126">
        <v>277.95</v>
      </c>
      <c r="F7" s="35" t="s">
        <v>90</v>
      </c>
      <c r="G7" s="2"/>
      <c r="H7" s="70">
        <f t="shared" ref="H7:H43" si="0">D6-D7</f>
        <v>12.539999999999964</v>
      </c>
      <c r="I7" s="71">
        <f t="shared" ref="I7:I43" si="1">IF(OR(ISBLANK(E7),0),"",E6-E7)</f>
        <v>12.600000000000023</v>
      </c>
      <c r="J7" s="72">
        <f t="shared" ref="J7:J43" si="2">IF(OR(ISBLANK(E7),0),"",H7-I7)</f>
        <v>-6.0000000000059117E-2</v>
      </c>
      <c r="K7" s="2"/>
      <c r="L7" s="28">
        <f>$M$5-('ROXIE DATA'!C115-'ROXIE DATA'!$C$113)</f>
        <v>221.57</v>
      </c>
      <c r="M7" s="126">
        <v>221.16</v>
      </c>
      <c r="N7" s="44" t="s">
        <v>2</v>
      </c>
      <c r="O7" s="6"/>
      <c r="P7" s="64">
        <f t="shared" ref="P7:P41" si="3">L6-L7</f>
        <v>1.8499999999999943</v>
      </c>
      <c r="Q7" s="12">
        <f t="shared" ref="Q7:Q41" si="4">IF(OR(ISBLANK(M7),0),"",M6-M7)</f>
        <v>1.6899999999999977</v>
      </c>
      <c r="R7" s="65">
        <f t="shared" ref="R7:R41" si="5">IF(OR(ISBLANK(M7),0),"",P7-Q7)</f>
        <v>0.15999999999999659</v>
      </c>
      <c r="S7" s="3"/>
    </row>
    <row r="8" spans="2:21">
      <c r="B8" s="95"/>
      <c r="C8" s="83"/>
      <c r="D8" s="28">
        <f>$E$5-('ROXIE DATA'!C72-'ROXIE DATA'!$C$69)</f>
        <v>277.18</v>
      </c>
      <c r="E8" s="124">
        <v>276.13</v>
      </c>
      <c r="F8" s="24" t="s">
        <v>2</v>
      </c>
      <c r="G8" s="2"/>
      <c r="H8" s="64">
        <f t="shared" si="0"/>
        <v>1.3199999999999932</v>
      </c>
      <c r="I8" s="12">
        <f t="shared" si="1"/>
        <v>1.8199999999999932</v>
      </c>
      <c r="J8" s="65">
        <f t="shared" si="2"/>
        <v>-0.5</v>
      </c>
      <c r="K8" s="2"/>
      <c r="L8" s="28">
        <f>$M$5-('ROXIE DATA'!C116-'ROXIE DATA'!$C$113)</f>
        <v>219.73</v>
      </c>
      <c r="M8" s="124">
        <v>219.06</v>
      </c>
      <c r="N8" s="44" t="s">
        <v>26</v>
      </c>
      <c r="O8" s="6"/>
      <c r="P8" s="64">
        <f t="shared" si="3"/>
        <v>1.8400000000000034</v>
      </c>
      <c r="Q8" s="12">
        <f t="shared" si="4"/>
        <v>2.0999999999999943</v>
      </c>
      <c r="R8" s="65">
        <f t="shared" si="5"/>
        <v>-0.25999999999999091</v>
      </c>
      <c r="S8" s="3"/>
    </row>
    <row r="9" spans="2:21">
      <c r="B9" s="95"/>
      <c r="C9" s="83"/>
      <c r="D9" s="28">
        <f>$E$5-('ROXIE DATA'!C73-'ROXIE DATA'!$C$69)</f>
        <v>275.34000000000003</v>
      </c>
      <c r="E9" s="126">
        <v>274.48</v>
      </c>
      <c r="F9" s="24" t="s">
        <v>26</v>
      </c>
      <c r="G9" s="2"/>
      <c r="H9" s="64">
        <f t="shared" si="0"/>
        <v>1.839999999999975</v>
      </c>
      <c r="I9" s="12">
        <f t="shared" si="1"/>
        <v>1.6499999999999773</v>
      </c>
      <c r="J9" s="65">
        <f t="shared" si="2"/>
        <v>0.18999999999999773</v>
      </c>
      <c r="K9" s="2"/>
      <c r="L9" s="28">
        <f>$M$5-('ROXIE DATA'!C117-'ROXIE DATA'!$C$113)</f>
        <v>217.87</v>
      </c>
      <c r="M9" s="126">
        <v>217.04</v>
      </c>
      <c r="N9" s="44" t="s">
        <v>27</v>
      </c>
      <c r="O9" s="6"/>
      <c r="P9" s="64">
        <f t="shared" si="3"/>
        <v>1.8599999999999852</v>
      </c>
      <c r="Q9" s="12">
        <f t="shared" si="4"/>
        <v>2.0200000000000102</v>
      </c>
      <c r="R9" s="65">
        <f t="shared" si="5"/>
        <v>-0.16000000000002501</v>
      </c>
      <c r="S9" s="3"/>
    </row>
    <row r="10" spans="2:21">
      <c r="B10" s="95"/>
      <c r="C10" s="83"/>
      <c r="D10" s="28">
        <f>$E$5-('ROXIE DATA'!C74-'ROXIE DATA'!$C$69)</f>
        <v>273.49</v>
      </c>
      <c r="E10" s="126">
        <v>272.39</v>
      </c>
      <c r="F10" s="24" t="s">
        <v>27</v>
      </c>
      <c r="G10" s="2"/>
      <c r="H10" s="64">
        <f t="shared" si="0"/>
        <v>1.8500000000000227</v>
      </c>
      <c r="I10" s="12">
        <f t="shared" si="1"/>
        <v>2.0900000000000318</v>
      </c>
      <c r="J10" s="65">
        <f t="shared" si="2"/>
        <v>-0.24000000000000909</v>
      </c>
      <c r="K10" s="2"/>
      <c r="L10" s="28">
        <f>$M$5-('ROXIE DATA'!C118-'ROXIE DATA'!$C$113)</f>
        <v>215.91</v>
      </c>
      <c r="M10" s="124">
        <v>215.1</v>
      </c>
      <c r="N10" s="44" t="s">
        <v>28</v>
      </c>
      <c r="O10" s="6"/>
      <c r="P10" s="64">
        <f t="shared" si="3"/>
        <v>1.960000000000008</v>
      </c>
      <c r="Q10" s="12">
        <f t="shared" si="4"/>
        <v>1.9399999999999977</v>
      </c>
      <c r="R10" s="65">
        <f t="shared" si="5"/>
        <v>2.0000000000010232E-2</v>
      </c>
      <c r="S10" s="3"/>
    </row>
    <row r="11" spans="2:21">
      <c r="B11" s="95"/>
      <c r="C11" s="83"/>
      <c r="D11" s="28">
        <f>$E$5-('ROXIE DATA'!C75-'ROXIE DATA'!$C$69)</f>
        <v>271.64</v>
      </c>
      <c r="E11" s="126">
        <v>271.07</v>
      </c>
      <c r="F11" s="24" t="s">
        <v>28</v>
      </c>
      <c r="G11" s="2"/>
      <c r="H11" s="64">
        <f t="shared" si="0"/>
        <v>1.8500000000000227</v>
      </c>
      <c r="I11" s="12">
        <f t="shared" si="1"/>
        <v>1.3199999999999932</v>
      </c>
      <c r="J11" s="65">
        <f t="shared" si="2"/>
        <v>0.53000000000002956</v>
      </c>
      <c r="K11" s="2"/>
      <c r="L11" s="28">
        <f>$M$5-('ROXIE DATA'!C119-'ROXIE DATA'!$C$113)</f>
        <v>214.14</v>
      </c>
      <c r="M11" s="126">
        <v>213.07</v>
      </c>
      <c r="N11" s="44" t="s">
        <v>29</v>
      </c>
      <c r="O11" s="6"/>
      <c r="P11" s="64">
        <f t="shared" si="3"/>
        <v>1.7700000000000102</v>
      </c>
      <c r="Q11" s="12">
        <f t="shared" si="4"/>
        <v>2.0300000000000011</v>
      </c>
      <c r="R11" s="65">
        <f t="shared" si="5"/>
        <v>-0.25999999999999091</v>
      </c>
      <c r="S11" s="3"/>
    </row>
    <row r="12" spans="2:21">
      <c r="B12" s="95"/>
      <c r="C12" s="83"/>
      <c r="D12" s="28">
        <f>$E$5-('ROXIE DATA'!C76-'ROXIE DATA'!$C$69)</f>
        <v>269.77999999999997</v>
      </c>
      <c r="E12" s="126">
        <v>268.70999999999998</v>
      </c>
      <c r="F12" s="24" t="s">
        <v>29</v>
      </c>
      <c r="G12" s="2"/>
      <c r="H12" s="64">
        <f t="shared" si="0"/>
        <v>1.8600000000000136</v>
      </c>
      <c r="I12" s="12">
        <f t="shared" si="1"/>
        <v>2.3600000000000136</v>
      </c>
      <c r="J12" s="65">
        <f t="shared" si="2"/>
        <v>-0.5</v>
      </c>
      <c r="K12" s="2"/>
      <c r="L12" s="28">
        <f>$M$5-('ROXIE DATA'!C120-'ROXIE DATA'!$C$113)</f>
        <v>212.26999999999998</v>
      </c>
      <c r="M12" s="124">
        <v>211.34</v>
      </c>
      <c r="N12" s="44" t="s">
        <v>30</v>
      </c>
      <c r="O12" s="6"/>
      <c r="P12" s="64">
        <f t="shared" si="3"/>
        <v>1.8700000000000045</v>
      </c>
      <c r="Q12" s="12">
        <f t="shared" si="4"/>
        <v>1.7299999999999898</v>
      </c>
      <c r="R12" s="65">
        <f t="shared" si="5"/>
        <v>0.14000000000001478</v>
      </c>
      <c r="S12" s="3"/>
    </row>
    <row r="13" spans="2:21">
      <c r="B13" s="95"/>
      <c r="C13" s="83"/>
      <c r="D13" s="28">
        <f>$E$5-('ROXIE DATA'!C77-'ROXIE DATA'!$C$69)</f>
        <v>267.90999999999997</v>
      </c>
      <c r="E13" s="126">
        <v>266.88</v>
      </c>
      <c r="F13" s="24" t="s">
        <v>30</v>
      </c>
      <c r="G13" s="2"/>
      <c r="H13" s="64">
        <f t="shared" si="0"/>
        <v>1.8700000000000045</v>
      </c>
      <c r="I13" s="12">
        <f t="shared" si="1"/>
        <v>1.8299999999999841</v>
      </c>
      <c r="J13" s="65">
        <f t="shared" si="2"/>
        <v>4.0000000000020464E-2</v>
      </c>
      <c r="K13" s="2"/>
      <c r="L13" s="28">
        <f>$M$5-('ROXIE DATA'!C121-'ROXIE DATA'!$C$113)</f>
        <v>210.39</v>
      </c>
      <c r="M13" s="126">
        <v>209.12</v>
      </c>
      <c r="N13" s="44" t="s">
        <v>31</v>
      </c>
      <c r="O13" s="6"/>
      <c r="P13" s="64">
        <f t="shared" si="3"/>
        <v>1.8799999999999955</v>
      </c>
      <c r="Q13" s="12">
        <f t="shared" si="4"/>
        <v>2.2199999999999989</v>
      </c>
      <c r="R13" s="65">
        <f t="shared" si="5"/>
        <v>-0.34000000000000341</v>
      </c>
      <c r="S13" s="3"/>
    </row>
    <row r="14" spans="2:21">
      <c r="B14" s="95"/>
      <c r="C14" s="83"/>
      <c r="D14" s="28">
        <f>$E$5-('ROXIE DATA'!C78-'ROXIE DATA'!$C$69)</f>
        <v>266.03999999999996</v>
      </c>
      <c r="E14" s="126">
        <v>264.98</v>
      </c>
      <c r="F14" s="24" t="s">
        <v>31</v>
      </c>
      <c r="G14" s="2"/>
      <c r="H14" s="64">
        <f t="shared" si="0"/>
        <v>1.8700000000000045</v>
      </c>
      <c r="I14" s="12">
        <f t="shared" si="1"/>
        <v>1.8999999999999773</v>
      </c>
      <c r="J14" s="65">
        <f t="shared" si="2"/>
        <v>-2.9999999999972715E-2</v>
      </c>
      <c r="K14" s="2"/>
      <c r="L14" s="28">
        <f>$M$5-('ROXIE DATA'!C122-'ROXIE DATA'!$C$113)</f>
        <v>208.51</v>
      </c>
      <c r="M14" s="124">
        <v>207.02</v>
      </c>
      <c r="N14" s="44" t="s">
        <v>32</v>
      </c>
      <c r="O14" s="6"/>
      <c r="P14" s="64">
        <f t="shared" si="3"/>
        <v>1.8799999999999955</v>
      </c>
      <c r="Q14" s="12">
        <f t="shared" si="4"/>
        <v>2.0999999999999943</v>
      </c>
      <c r="R14" s="65">
        <f t="shared" si="5"/>
        <v>-0.21999999999999886</v>
      </c>
      <c r="S14" s="3"/>
    </row>
    <row r="15" spans="2:21">
      <c r="B15" s="95"/>
      <c r="C15" s="83"/>
      <c r="D15" s="28">
        <f>$E$5-('ROXIE DATA'!C79-'ROXIE DATA'!$C$69)</f>
        <v>264.15999999999997</v>
      </c>
      <c r="E15" s="126">
        <v>262.64</v>
      </c>
      <c r="F15" s="24" t="s">
        <v>32</v>
      </c>
      <c r="G15" s="2"/>
      <c r="H15" s="64">
        <f t="shared" si="0"/>
        <v>1.8799999999999955</v>
      </c>
      <c r="I15" s="12">
        <f t="shared" si="1"/>
        <v>2.3400000000000318</v>
      </c>
      <c r="J15" s="65">
        <f t="shared" si="2"/>
        <v>-0.46000000000003638</v>
      </c>
      <c r="K15" s="2"/>
      <c r="L15" s="28">
        <f>$M$5-('ROXIE DATA'!C123-'ROXIE DATA'!$C$113)</f>
        <v>206.60999999999999</v>
      </c>
      <c r="M15" s="126">
        <v>205.22</v>
      </c>
      <c r="N15" s="44" t="s">
        <v>33</v>
      </c>
      <c r="O15" s="6"/>
      <c r="P15" s="64">
        <f t="shared" si="3"/>
        <v>1.9000000000000057</v>
      </c>
      <c r="Q15" s="12">
        <f t="shared" si="4"/>
        <v>1.8000000000000114</v>
      </c>
      <c r="R15" s="65">
        <f t="shared" si="5"/>
        <v>9.9999999999994316E-2</v>
      </c>
      <c r="S15" s="3"/>
    </row>
    <row r="16" spans="2:21">
      <c r="B16" s="95"/>
      <c r="C16" s="83"/>
      <c r="D16" s="28">
        <f>$E$5-('ROXIE DATA'!C80-'ROXIE DATA'!$C$69)</f>
        <v>262.27999999999997</v>
      </c>
      <c r="E16" s="126">
        <v>260.51</v>
      </c>
      <c r="F16" s="24" t="s">
        <v>33</v>
      </c>
      <c r="G16" s="2"/>
      <c r="H16" s="64">
        <f t="shared" si="0"/>
        <v>1.8799999999999955</v>
      </c>
      <c r="I16" s="12">
        <f t="shared" si="1"/>
        <v>2.1299999999999955</v>
      </c>
      <c r="J16" s="65">
        <f t="shared" si="2"/>
        <v>-0.25</v>
      </c>
      <c r="K16" s="2"/>
      <c r="L16" s="28">
        <f>$M$5-('ROXIE DATA'!C124-'ROXIE DATA'!$C$113)</f>
        <v>204.71</v>
      </c>
      <c r="M16" s="124">
        <v>202.42</v>
      </c>
      <c r="N16" s="44" t="s">
        <v>34</v>
      </c>
      <c r="O16" s="6"/>
      <c r="P16" s="64">
        <f t="shared" si="3"/>
        <v>1.8999999999999773</v>
      </c>
      <c r="Q16" s="12">
        <f t="shared" si="4"/>
        <v>2.8000000000000114</v>
      </c>
      <c r="R16" s="65">
        <f t="shared" si="5"/>
        <v>-0.90000000000003411</v>
      </c>
      <c r="S16" s="3"/>
    </row>
    <row r="17" spans="2:19">
      <c r="B17" s="95"/>
      <c r="C17" s="83"/>
      <c r="D17" s="28">
        <f>$E$5-('ROXIE DATA'!C81-'ROXIE DATA'!$C$69)</f>
        <v>260.38</v>
      </c>
      <c r="E17" s="126">
        <v>258.58</v>
      </c>
      <c r="F17" s="24" t="s">
        <v>34</v>
      </c>
      <c r="G17" s="2"/>
      <c r="H17" s="64">
        <f t="shared" si="0"/>
        <v>1.8999999999999773</v>
      </c>
      <c r="I17" s="12">
        <f t="shared" si="1"/>
        <v>1.9300000000000068</v>
      </c>
      <c r="J17" s="65">
        <f t="shared" si="2"/>
        <v>-3.0000000000029559E-2</v>
      </c>
      <c r="K17" s="2"/>
      <c r="L17" s="28">
        <f>$M$5-('ROXIE DATA'!C125-'ROXIE DATA'!$C$113)</f>
        <v>202.79999999999998</v>
      </c>
      <c r="M17" s="126">
        <v>200.85</v>
      </c>
      <c r="N17" s="44" t="s">
        <v>35</v>
      </c>
      <c r="O17" s="6"/>
      <c r="P17" s="64">
        <f t="shared" si="3"/>
        <v>1.910000000000025</v>
      </c>
      <c r="Q17" s="12">
        <f t="shared" si="4"/>
        <v>1.5699999999999932</v>
      </c>
      <c r="R17" s="65">
        <f t="shared" si="5"/>
        <v>0.34000000000003183</v>
      </c>
      <c r="S17" s="3"/>
    </row>
    <row r="18" spans="2:19">
      <c r="B18" s="95"/>
      <c r="C18" s="83"/>
      <c r="D18" s="28">
        <f>$E$5-('ROXIE DATA'!C82-'ROXIE DATA'!$C$69)</f>
        <v>258.48</v>
      </c>
      <c r="E18" s="126">
        <v>257.08999999999997</v>
      </c>
      <c r="F18" s="24" t="s">
        <v>35</v>
      </c>
      <c r="G18" s="2"/>
      <c r="H18" s="64">
        <f t="shared" si="0"/>
        <v>1.8999999999999773</v>
      </c>
      <c r="I18" s="12">
        <f t="shared" si="1"/>
        <v>1.4900000000000091</v>
      </c>
      <c r="J18" s="65">
        <f t="shared" si="2"/>
        <v>0.40999999999996817</v>
      </c>
      <c r="K18" s="2"/>
      <c r="L18" s="28">
        <f>$M$5-('ROXIE DATA'!C126-'ROXIE DATA'!$C$113)</f>
        <v>200.89</v>
      </c>
      <c r="M18" s="124">
        <v>199.02</v>
      </c>
      <c r="N18" s="44" t="s">
        <v>36</v>
      </c>
      <c r="O18" s="6"/>
      <c r="P18" s="64">
        <f t="shared" si="3"/>
        <v>1.9099999999999966</v>
      </c>
      <c r="Q18" s="12">
        <f t="shared" si="4"/>
        <v>1.8299999999999841</v>
      </c>
      <c r="R18" s="65">
        <f t="shared" si="5"/>
        <v>8.0000000000012506E-2</v>
      </c>
      <c r="S18" s="3"/>
    </row>
    <row r="19" spans="2:19">
      <c r="B19" s="95"/>
      <c r="C19" s="83"/>
      <c r="D19" s="28">
        <f>$E$5-('ROXIE DATA'!C83-'ROXIE DATA'!$C$69)</f>
        <v>256.57</v>
      </c>
      <c r="E19" s="124">
        <v>254.75</v>
      </c>
      <c r="F19" s="24" t="s">
        <v>36</v>
      </c>
      <c r="G19" s="2"/>
      <c r="H19" s="64">
        <f t="shared" si="0"/>
        <v>1.910000000000025</v>
      </c>
      <c r="I19" s="12">
        <f t="shared" si="1"/>
        <v>2.339999999999975</v>
      </c>
      <c r="J19" s="65">
        <f t="shared" si="2"/>
        <v>-0.42999999999994998</v>
      </c>
      <c r="K19" s="2"/>
      <c r="L19" s="28">
        <f>$M$5-('ROXIE DATA'!C127-'ROXIE DATA'!$C$113)</f>
        <v>198.96</v>
      </c>
      <c r="M19" s="126">
        <v>196.91</v>
      </c>
      <c r="N19" s="44" t="s">
        <v>37</v>
      </c>
      <c r="O19" s="6"/>
      <c r="P19" s="64">
        <f t="shared" si="3"/>
        <v>1.9299999999999784</v>
      </c>
      <c r="Q19" s="12">
        <f t="shared" si="4"/>
        <v>2.1100000000000136</v>
      </c>
      <c r="R19" s="65">
        <f t="shared" si="5"/>
        <v>-0.18000000000003524</v>
      </c>
      <c r="S19" s="3"/>
    </row>
    <row r="20" spans="2:19">
      <c r="B20" s="95"/>
      <c r="C20" s="83"/>
      <c r="D20" s="28">
        <f>$E$5-('ROXIE DATA'!C84-'ROXIE DATA'!$C$69)</f>
        <v>254.66</v>
      </c>
      <c r="E20" s="126">
        <v>252.37</v>
      </c>
      <c r="F20" s="24" t="s">
        <v>37</v>
      </c>
      <c r="G20" s="2"/>
      <c r="H20" s="64">
        <f t="shared" si="0"/>
        <v>1.9099999999999966</v>
      </c>
      <c r="I20" s="12">
        <f t="shared" si="1"/>
        <v>2.3799999999999955</v>
      </c>
      <c r="J20" s="98">
        <f t="shared" si="2"/>
        <v>-0.46999999999999886</v>
      </c>
      <c r="K20" s="2"/>
      <c r="L20" s="28">
        <f>$M$5-('ROXIE DATA'!C128-'ROXIE DATA'!$C$113)</f>
        <v>197.03</v>
      </c>
      <c r="M20" s="124">
        <v>194.94</v>
      </c>
      <c r="N20" s="44" t="s">
        <v>38</v>
      </c>
      <c r="O20" s="6"/>
      <c r="P20" s="64">
        <f t="shared" si="3"/>
        <v>1.9300000000000068</v>
      </c>
      <c r="Q20" s="12">
        <f t="shared" si="4"/>
        <v>1.9699999999999989</v>
      </c>
      <c r="R20" s="65">
        <f t="shared" si="5"/>
        <v>-3.9999999999992042E-2</v>
      </c>
      <c r="S20" s="3"/>
    </row>
    <row r="21" spans="2:19">
      <c r="B21" s="95"/>
      <c r="C21" s="83"/>
      <c r="D21" s="28">
        <f>$E$5-('ROXIE DATA'!C85-'ROXIE DATA'!$C$69)</f>
        <v>252.73000000000002</v>
      </c>
      <c r="E21" s="124">
        <v>250.43</v>
      </c>
      <c r="F21" s="24" t="s">
        <v>38</v>
      </c>
      <c r="G21" s="2"/>
      <c r="H21" s="64">
        <f t="shared" si="0"/>
        <v>1.9299999999999784</v>
      </c>
      <c r="I21" s="12">
        <f t="shared" si="1"/>
        <v>1.9399999999999977</v>
      </c>
      <c r="J21" s="65">
        <f t="shared" si="2"/>
        <v>-1.0000000000019327E-2</v>
      </c>
      <c r="K21" s="2"/>
      <c r="L21" s="28">
        <f>$M$5-('ROXIE DATA'!C129-'ROXIE DATA'!$C$113)</f>
        <v>195.09</v>
      </c>
      <c r="M21" s="126">
        <v>193.17</v>
      </c>
      <c r="N21" s="44" t="s">
        <v>39</v>
      </c>
      <c r="O21" s="6"/>
      <c r="P21" s="64">
        <f t="shared" si="3"/>
        <v>1.9399999999999977</v>
      </c>
      <c r="Q21" s="12">
        <f t="shared" si="4"/>
        <v>1.7700000000000102</v>
      </c>
      <c r="R21" s="65">
        <f t="shared" si="5"/>
        <v>0.16999999999998749</v>
      </c>
      <c r="S21" s="3"/>
    </row>
    <row r="22" spans="2:19">
      <c r="B22" s="95"/>
      <c r="C22" s="83"/>
      <c r="D22" s="28">
        <f>$E$5-('ROXIE DATA'!C86-'ROXIE DATA'!$C$69)</f>
        <v>250.8</v>
      </c>
      <c r="E22" s="126">
        <v>248.3</v>
      </c>
      <c r="F22" s="24" t="s">
        <v>39</v>
      </c>
      <c r="G22" s="2"/>
      <c r="H22" s="64">
        <f t="shared" si="0"/>
        <v>1.9300000000000068</v>
      </c>
      <c r="I22" s="12">
        <f t="shared" si="1"/>
        <v>2.1299999999999955</v>
      </c>
      <c r="J22" s="65">
        <f t="shared" si="2"/>
        <v>-0.19999999999998863</v>
      </c>
      <c r="K22" s="2"/>
      <c r="L22" s="28">
        <f>$M$5-('ROXIE DATA'!C130-'ROXIE DATA'!$C$113)</f>
        <v>193.13</v>
      </c>
      <c r="M22" s="124">
        <v>191.29</v>
      </c>
      <c r="N22" s="44" t="s">
        <v>40</v>
      </c>
      <c r="O22" s="6"/>
      <c r="P22" s="64">
        <f t="shared" si="3"/>
        <v>1.960000000000008</v>
      </c>
      <c r="Q22" s="12">
        <f t="shared" si="4"/>
        <v>1.8799999999999955</v>
      </c>
      <c r="R22" s="65">
        <f t="shared" si="5"/>
        <v>8.0000000000012506E-2</v>
      </c>
      <c r="S22" s="3"/>
    </row>
    <row r="23" spans="2:19">
      <c r="B23" s="95"/>
      <c r="C23" s="83"/>
      <c r="D23" s="28">
        <f>$E$5-('ROXIE DATA'!C87-'ROXIE DATA'!$C$69)</f>
        <v>248.86</v>
      </c>
      <c r="E23" s="124">
        <v>245.97</v>
      </c>
      <c r="F23" s="24" t="s">
        <v>40</v>
      </c>
      <c r="G23" s="2"/>
      <c r="H23" s="64">
        <f t="shared" si="0"/>
        <v>1.9399999999999977</v>
      </c>
      <c r="I23" s="12">
        <f t="shared" si="1"/>
        <v>2.3300000000000125</v>
      </c>
      <c r="J23" s="65">
        <f t="shared" si="2"/>
        <v>-0.39000000000001478</v>
      </c>
      <c r="K23" s="2"/>
      <c r="L23" s="28">
        <f>$M$5-('ROXIE DATA'!C131-'ROXIE DATA'!$C$113)</f>
        <v>191.17</v>
      </c>
      <c r="M23" s="126">
        <v>188.05</v>
      </c>
      <c r="N23" s="44" t="s">
        <v>41</v>
      </c>
      <c r="O23" s="6"/>
      <c r="P23" s="64">
        <f t="shared" si="3"/>
        <v>1.960000000000008</v>
      </c>
      <c r="Q23" s="12">
        <f t="shared" si="4"/>
        <v>3.2399999999999807</v>
      </c>
      <c r="R23" s="65">
        <f t="shared" si="5"/>
        <v>-1.2799999999999727</v>
      </c>
      <c r="S23" s="3"/>
    </row>
    <row r="24" spans="2:19">
      <c r="B24" s="95"/>
      <c r="C24" s="83"/>
      <c r="D24" s="28">
        <f>$E$5-('ROXIE DATA'!C88-'ROXIE DATA'!$C$69)</f>
        <v>246.9</v>
      </c>
      <c r="E24" s="126">
        <v>244.29</v>
      </c>
      <c r="F24" s="24" t="s">
        <v>41</v>
      </c>
      <c r="G24" s="2"/>
      <c r="H24" s="64">
        <f t="shared" si="0"/>
        <v>1.960000000000008</v>
      </c>
      <c r="I24" s="12">
        <f t="shared" si="1"/>
        <v>1.6800000000000068</v>
      </c>
      <c r="J24" s="65">
        <f t="shared" si="2"/>
        <v>0.28000000000000114</v>
      </c>
      <c r="K24" s="2"/>
      <c r="L24" s="28">
        <f>$M$5-('ROXIE DATA'!C132-'ROXIE DATA'!$C$113)</f>
        <v>144.45999999999998</v>
      </c>
      <c r="M24" s="124">
        <v>142.04</v>
      </c>
      <c r="N24" s="35" t="s">
        <v>90</v>
      </c>
      <c r="O24" s="6"/>
      <c r="P24" s="70">
        <f t="shared" si="3"/>
        <v>46.710000000000008</v>
      </c>
      <c r="Q24" s="71">
        <f t="shared" si="4"/>
        <v>46.010000000000019</v>
      </c>
      <c r="R24" s="72">
        <f t="shared" si="5"/>
        <v>0.69999999999998863</v>
      </c>
      <c r="S24" s="3"/>
    </row>
    <row r="25" spans="2:19">
      <c r="B25" s="95"/>
      <c r="C25" s="83"/>
      <c r="D25" s="28">
        <f>$E$5-('ROXIE DATA'!C89-'ROXIE DATA'!$C$69)</f>
        <v>223.5</v>
      </c>
      <c r="E25" s="124">
        <v>220.25</v>
      </c>
      <c r="F25" s="35" t="s">
        <v>90</v>
      </c>
      <c r="G25" s="2"/>
      <c r="H25" s="70">
        <f t="shared" si="0"/>
        <v>23.400000000000006</v>
      </c>
      <c r="I25" s="71">
        <f t="shared" si="1"/>
        <v>24.039999999999992</v>
      </c>
      <c r="J25" s="72">
        <f t="shared" si="2"/>
        <v>-0.63999999999998636</v>
      </c>
      <c r="K25" s="2"/>
      <c r="L25" s="28">
        <f>$M$5-('ROXIE DATA'!C133-'ROXIE DATA'!$C$113)</f>
        <v>143.13999999999999</v>
      </c>
      <c r="M25" s="126">
        <v>139.4</v>
      </c>
      <c r="N25" s="45" t="s">
        <v>21</v>
      </c>
      <c r="O25" s="6"/>
      <c r="P25" s="64">
        <f t="shared" si="3"/>
        <v>1.3199999999999932</v>
      </c>
      <c r="Q25" s="12">
        <f t="shared" si="4"/>
        <v>2.6399999999999864</v>
      </c>
      <c r="R25" s="97">
        <f t="shared" si="5"/>
        <v>-1.3199999999999932</v>
      </c>
      <c r="S25" s="3"/>
    </row>
    <row r="26" spans="2:19">
      <c r="B26" s="95"/>
      <c r="C26" s="83"/>
      <c r="D26" s="28">
        <f>$E$5-('ROXIE DATA'!C90-'ROXIE DATA'!$C$69)</f>
        <v>222.18</v>
      </c>
      <c r="E26" s="126">
        <v>222.45</v>
      </c>
      <c r="F26" s="25" t="s">
        <v>21</v>
      </c>
      <c r="G26" s="2"/>
      <c r="H26" s="64">
        <f t="shared" si="0"/>
        <v>1.3199999999999932</v>
      </c>
      <c r="I26" s="12">
        <f t="shared" si="1"/>
        <v>-2.1999999999999886</v>
      </c>
      <c r="J26" s="96">
        <f t="shared" si="2"/>
        <v>3.5199999999999818</v>
      </c>
      <c r="K26" s="2"/>
      <c r="L26" s="28">
        <f>$M$5-('ROXIE DATA'!C134-'ROXIE DATA'!$C$113)</f>
        <v>141.08999999999997</v>
      </c>
      <c r="M26" s="124">
        <v>136.78</v>
      </c>
      <c r="N26" s="45" t="s">
        <v>22</v>
      </c>
      <c r="O26" s="6"/>
      <c r="P26" s="64">
        <f t="shared" si="3"/>
        <v>2.0500000000000114</v>
      </c>
      <c r="Q26" s="12">
        <f t="shared" si="4"/>
        <v>2.6200000000000045</v>
      </c>
      <c r="R26" s="65">
        <f t="shared" si="5"/>
        <v>-0.56999999999999318</v>
      </c>
      <c r="S26" s="3"/>
    </row>
    <row r="27" spans="2:19">
      <c r="B27" s="95"/>
      <c r="C27" s="83"/>
      <c r="D27" s="28">
        <f>$E$5-('ROXIE DATA'!C91-'ROXIE DATA'!$C$69)</f>
        <v>198.23</v>
      </c>
      <c r="E27" s="124">
        <v>194.52</v>
      </c>
      <c r="F27" s="35" t="s">
        <v>90</v>
      </c>
      <c r="G27" s="2"/>
      <c r="H27" s="70">
        <f t="shared" si="0"/>
        <v>23.950000000000017</v>
      </c>
      <c r="I27" s="71">
        <f t="shared" si="1"/>
        <v>27.929999999999978</v>
      </c>
      <c r="J27" s="72">
        <f t="shared" si="2"/>
        <v>-3.9799999999999613</v>
      </c>
      <c r="K27" s="2"/>
      <c r="L27" s="28">
        <f>$M$5-('ROXIE DATA'!C135-'ROXIE DATA'!$C$113)</f>
        <v>139.01999999999998</v>
      </c>
      <c r="M27" s="126">
        <v>134.19</v>
      </c>
      <c r="N27" s="45" t="s">
        <v>23</v>
      </c>
      <c r="O27" s="6"/>
      <c r="P27" s="64">
        <f t="shared" si="3"/>
        <v>2.0699999999999932</v>
      </c>
      <c r="Q27" s="12">
        <f t="shared" si="4"/>
        <v>2.5900000000000034</v>
      </c>
      <c r="R27" s="65">
        <f t="shared" si="5"/>
        <v>-0.52000000000001023</v>
      </c>
      <c r="S27" s="3"/>
    </row>
    <row r="28" spans="2:19">
      <c r="B28" s="95"/>
      <c r="C28" s="83"/>
      <c r="D28" s="28">
        <f>$E$5-('ROXIE DATA'!C92-'ROXIE DATA'!$C$69)</f>
        <v>196.91</v>
      </c>
      <c r="E28" s="126">
        <v>191.87</v>
      </c>
      <c r="F28" s="25" t="s">
        <v>22</v>
      </c>
      <c r="G28" s="2"/>
      <c r="H28" s="64">
        <f t="shared" si="0"/>
        <v>1.3199999999999932</v>
      </c>
      <c r="I28" s="12">
        <f t="shared" si="1"/>
        <v>2.6500000000000057</v>
      </c>
      <c r="J28" s="97">
        <f t="shared" si="2"/>
        <v>-1.3300000000000125</v>
      </c>
      <c r="K28" s="2"/>
      <c r="L28" s="28">
        <f>$M$5-('ROXIE DATA'!C136-'ROXIE DATA'!$C$113)</f>
        <v>136.94</v>
      </c>
      <c r="M28" s="124">
        <v>132.76</v>
      </c>
      <c r="N28" s="45" t="s">
        <v>24</v>
      </c>
      <c r="O28" s="6"/>
      <c r="P28" s="64">
        <f t="shared" si="3"/>
        <v>2.0799999999999841</v>
      </c>
      <c r="Q28" s="12">
        <f t="shared" si="4"/>
        <v>1.4300000000000068</v>
      </c>
      <c r="R28" s="65">
        <f t="shared" si="5"/>
        <v>0.64999999999997726</v>
      </c>
      <c r="S28" s="3"/>
    </row>
    <row r="29" spans="2:19">
      <c r="B29" s="95"/>
      <c r="C29" s="83"/>
      <c r="D29" s="28">
        <f>$E$5-('ROXIE DATA'!C93-'ROXIE DATA'!$C$69)</f>
        <v>194.79999999999998</v>
      </c>
      <c r="E29" s="124">
        <v>188.88</v>
      </c>
      <c r="F29" s="25" t="s">
        <v>23</v>
      </c>
      <c r="G29" s="2"/>
      <c r="H29" s="64">
        <f t="shared" si="0"/>
        <v>2.1100000000000136</v>
      </c>
      <c r="I29" s="12">
        <f t="shared" si="1"/>
        <v>2.9900000000000091</v>
      </c>
      <c r="J29" s="65">
        <f t="shared" si="2"/>
        <v>-0.87999999999999545</v>
      </c>
      <c r="K29" s="2"/>
      <c r="L29" s="28">
        <f>$M$5-('ROXIE DATA'!C137-'ROXIE DATA'!$C$113)</f>
        <v>134.82999999999998</v>
      </c>
      <c r="M29" s="126">
        <v>129.72999999999999</v>
      </c>
      <c r="N29" s="45" t="s">
        <v>42</v>
      </c>
      <c r="O29" s="6"/>
      <c r="P29" s="64">
        <f t="shared" si="3"/>
        <v>2.1100000000000136</v>
      </c>
      <c r="Q29" s="12">
        <f t="shared" si="4"/>
        <v>3.0300000000000011</v>
      </c>
      <c r="R29" s="65">
        <f t="shared" si="5"/>
        <v>-0.91999999999998749</v>
      </c>
      <c r="S29" s="3"/>
    </row>
    <row r="30" spans="2:19">
      <c r="B30" s="95"/>
      <c r="C30" s="82"/>
      <c r="D30" s="28">
        <f>$E$5-('ROXIE DATA'!C94-'ROXIE DATA'!$C$69)</f>
        <v>192.66</v>
      </c>
      <c r="E30" s="126">
        <v>186.5</v>
      </c>
      <c r="F30" s="25" t="s">
        <v>24</v>
      </c>
      <c r="G30" s="2"/>
      <c r="H30" s="64">
        <f t="shared" si="0"/>
        <v>2.1399999999999864</v>
      </c>
      <c r="I30" s="12">
        <f t="shared" si="1"/>
        <v>2.3799999999999955</v>
      </c>
      <c r="J30" s="65">
        <f t="shared" si="2"/>
        <v>-0.24000000000000909</v>
      </c>
      <c r="K30" s="2"/>
      <c r="L30" s="28">
        <f>$M$5-('ROXIE DATA'!C138-'ROXIE DATA'!$C$113)</f>
        <v>132.69999999999999</v>
      </c>
      <c r="M30" s="124">
        <v>127.2</v>
      </c>
      <c r="N30" s="45" t="s">
        <v>43</v>
      </c>
      <c r="O30" s="6"/>
      <c r="P30" s="64">
        <f t="shared" si="3"/>
        <v>2.1299999999999955</v>
      </c>
      <c r="Q30" s="12">
        <f t="shared" si="4"/>
        <v>2.5299999999999869</v>
      </c>
      <c r="R30" s="65">
        <f t="shared" si="5"/>
        <v>-0.39999999999999147</v>
      </c>
      <c r="S30" s="3"/>
    </row>
    <row r="31" spans="2:19">
      <c r="B31" s="95"/>
      <c r="C31" s="83"/>
      <c r="D31" s="28">
        <f>$E$5-('ROXIE DATA'!C95-'ROXIE DATA'!$C$69)</f>
        <v>190.50000000000003</v>
      </c>
      <c r="E31" s="124">
        <v>184.12</v>
      </c>
      <c r="F31" s="25" t="s">
        <v>42</v>
      </c>
      <c r="G31" s="2"/>
      <c r="H31" s="64">
        <f t="shared" si="0"/>
        <v>2.1599999999999682</v>
      </c>
      <c r="I31" s="12">
        <f t="shared" si="1"/>
        <v>2.3799999999999955</v>
      </c>
      <c r="J31" s="65">
        <f t="shared" si="2"/>
        <v>-0.22000000000002728</v>
      </c>
      <c r="K31" s="2"/>
      <c r="L31" s="28">
        <f>$M$5-('ROXIE DATA'!C139-'ROXIE DATA'!$C$113)</f>
        <v>130.55000000000001</v>
      </c>
      <c r="M31" s="126">
        <v>124.71</v>
      </c>
      <c r="N31" s="45" t="s">
        <v>44</v>
      </c>
      <c r="O31" s="6"/>
      <c r="P31" s="64">
        <f t="shared" si="3"/>
        <v>2.1499999999999773</v>
      </c>
      <c r="Q31" s="12">
        <f t="shared" si="4"/>
        <v>2.4900000000000091</v>
      </c>
      <c r="R31" s="65">
        <f t="shared" si="5"/>
        <v>-0.34000000000003183</v>
      </c>
      <c r="S31" s="3"/>
    </row>
    <row r="32" spans="2:19">
      <c r="B32" s="95"/>
      <c r="C32" s="83"/>
      <c r="D32" s="28">
        <f>$E$5-('ROXIE DATA'!C96-'ROXIE DATA'!$C$69)</f>
        <v>188.32000000000002</v>
      </c>
      <c r="E32" s="126">
        <v>181.34</v>
      </c>
      <c r="F32" s="25" t="s">
        <v>43</v>
      </c>
      <c r="G32" s="2"/>
      <c r="H32" s="64">
        <f t="shared" si="0"/>
        <v>2.1800000000000068</v>
      </c>
      <c r="I32" s="12">
        <f t="shared" si="1"/>
        <v>2.7800000000000011</v>
      </c>
      <c r="J32" s="65">
        <f t="shared" si="2"/>
        <v>-0.59999999999999432</v>
      </c>
      <c r="K32" s="2"/>
      <c r="L32" s="28">
        <f>$M$5-('ROXIE DATA'!C140-'ROXIE DATA'!$C$113)</f>
        <v>128.38</v>
      </c>
      <c r="M32" s="124">
        <v>122.2</v>
      </c>
      <c r="N32" s="45" t="s">
        <v>45</v>
      </c>
      <c r="O32" s="6"/>
      <c r="P32" s="64">
        <f t="shared" si="3"/>
        <v>2.1700000000000159</v>
      </c>
      <c r="Q32" s="12">
        <f t="shared" si="4"/>
        <v>2.5099999999999909</v>
      </c>
      <c r="R32" s="65">
        <f t="shared" si="5"/>
        <v>-0.33999999999997499</v>
      </c>
      <c r="S32" s="3"/>
    </row>
    <row r="33" spans="2:19">
      <c r="B33" s="95"/>
      <c r="C33" s="82"/>
      <c r="D33" s="28">
        <f>$E$5-('ROXIE DATA'!C97-'ROXIE DATA'!$C$69)</f>
        <v>186.10999999999999</v>
      </c>
      <c r="E33" s="124">
        <v>178.95</v>
      </c>
      <c r="F33" s="25" t="s">
        <v>44</v>
      </c>
      <c r="G33" s="2"/>
      <c r="H33" s="64">
        <f t="shared" si="0"/>
        <v>2.2100000000000364</v>
      </c>
      <c r="I33" s="12">
        <f t="shared" si="1"/>
        <v>2.3900000000000148</v>
      </c>
      <c r="J33" s="65">
        <f t="shared" si="2"/>
        <v>-0.1799999999999784</v>
      </c>
      <c r="K33" s="2"/>
      <c r="L33" s="28">
        <f>$M$5-('ROXIE DATA'!C141-'ROXIE DATA'!$C$113)</f>
        <v>126.18</v>
      </c>
      <c r="M33" s="126">
        <v>119.82</v>
      </c>
      <c r="N33" s="45" t="s">
        <v>46</v>
      </c>
      <c r="O33" s="6"/>
      <c r="P33" s="64">
        <f t="shared" si="3"/>
        <v>2.1999999999999886</v>
      </c>
      <c r="Q33" s="12">
        <f t="shared" si="4"/>
        <v>2.3800000000000097</v>
      </c>
      <c r="R33" s="65">
        <f t="shared" si="5"/>
        <v>-0.18000000000002103</v>
      </c>
      <c r="S33" s="3"/>
    </row>
    <row r="34" spans="2:19">
      <c r="B34" s="95"/>
      <c r="C34" s="82"/>
      <c r="D34" s="28">
        <f>$E$5-('ROXIE DATA'!C98-'ROXIE DATA'!$C$69)</f>
        <v>183.87000000000003</v>
      </c>
      <c r="E34" s="126">
        <v>176.66</v>
      </c>
      <c r="F34" s="25" t="s">
        <v>45</v>
      </c>
      <c r="G34" s="2"/>
      <c r="H34" s="64">
        <f t="shared" si="0"/>
        <v>2.2399999999999523</v>
      </c>
      <c r="I34" s="12">
        <f t="shared" si="1"/>
        <v>2.289999999999992</v>
      </c>
      <c r="J34" s="65">
        <f t="shared" si="2"/>
        <v>-5.000000000003979E-2</v>
      </c>
      <c r="K34" s="2"/>
      <c r="L34" s="28">
        <f>$M$5-('ROXIE DATA'!C142-'ROXIE DATA'!$C$113)</f>
        <v>123.94999999999999</v>
      </c>
      <c r="M34" s="124">
        <v>117.35</v>
      </c>
      <c r="N34" s="45" t="s">
        <v>47</v>
      </c>
      <c r="O34" s="6"/>
      <c r="P34" s="64">
        <f t="shared" si="3"/>
        <v>2.2300000000000182</v>
      </c>
      <c r="Q34" s="12">
        <f t="shared" si="4"/>
        <v>2.4699999999999989</v>
      </c>
      <c r="R34" s="65">
        <f t="shared" si="5"/>
        <v>-0.23999999999998067</v>
      </c>
      <c r="S34" s="3"/>
    </row>
    <row r="35" spans="2:19">
      <c r="B35" s="95"/>
      <c r="C35" s="82"/>
      <c r="D35" s="28">
        <f>$E$5-('ROXIE DATA'!C99-'ROXIE DATA'!$C$69)</f>
        <v>181.6</v>
      </c>
      <c r="E35" s="124">
        <v>174.25</v>
      </c>
      <c r="F35" s="25" t="s">
        <v>46</v>
      </c>
      <c r="G35" s="2"/>
      <c r="H35" s="64">
        <f t="shared" si="0"/>
        <v>2.2700000000000387</v>
      </c>
      <c r="I35" s="12">
        <f t="shared" si="1"/>
        <v>2.4099999999999966</v>
      </c>
      <c r="J35" s="65">
        <f t="shared" si="2"/>
        <v>-0.13999999999995794</v>
      </c>
      <c r="K35" s="2"/>
      <c r="L35" s="28">
        <f>$M$5-('ROXIE DATA'!C143-'ROXIE DATA'!$C$113)</f>
        <v>121.69</v>
      </c>
      <c r="M35" s="126">
        <v>114.92</v>
      </c>
      <c r="N35" s="45" t="s">
        <v>48</v>
      </c>
      <c r="O35" s="6"/>
      <c r="P35" s="64">
        <f t="shared" si="3"/>
        <v>2.2599999999999909</v>
      </c>
      <c r="Q35" s="12">
        <f t="shared" si="4"/>
        <v>2.4299999999999926</v>
      </c>
      <c r="R35" s="65">
        <f t="shared" si="5"/>
        <v>-0.17000000000000171</v>
      </c>
      <c r="S35" s="3"/>
    </row>
    <row r="36" spans="2:19">
      <c r="B36" s="95"/>
      <c r="C36" s="82"/>
      <c r="D36" s="28">
        <f>$E$5-('ROXIE DATA'!C100-'ROXIE DATA'!$C$69)</f>
        <v>179.29999999999998</v>
      </c>
      <c r="E36" s="126">
        <v>171.37</v>
      </c>
      <c r="F36" s="25" t="s">
        <v>47</v>
      </c>
      <c r="G36" s="2"/>
      <c r="H36" s="64">
        <f t="shared" si="0"/>
        <v>2.3000000000000114</v>
      </c>
      <c r="I36" s="12">
        <f t="shared" si="1"/>
        <v>2.8799999999999955</v>
      </c>
      <c r="J36" s="65">
        <f t="shared" si="2"/>
        <v>-0.57999999999998408</v>
      </c>
      <c r="K36" s="2"/>
      <c r="L36" s="28">
        <f>$M$5-('ROXIE DATA'!C144-'ROXIE DATA'!$C$113)</f>
        <v>119.39999999999998</v>
      </c>
      <c r="M36" s="124">
        <v>113.2</v>
      </c>
      <c r="N36" s="45" t="s">
        <v>49</v>
      </c>
      <c r="O36" s="6"/>
      <c r="P36" s="64">
        <f t="shared" si="3"/>
        <v>2.2900000000000205</v>
      </c>
      <c r="Q36" s="12">
        <f t="shared" si="4"/>
        <v>1.7199999999999989</v>
      </c>
      <c r="R36" s="65">
        <f t="shared" si="5"/>
        <v>0.5700000000000216</v>
      </c>
      <c r="S36" s="3"/>
    </row>
    <row r="37" spans="2:19">
      <c r="B37" s="95"/>
      <c r="C37" s="82"/>
      <c r="D37" s="28">
        <f>$E$5-('ROXIE DATA'!C101-'ROXIE DATA'!$C$69)</f>
        <v>176.95000000000002</v>
      </c>
      <c r="E37" s="124">
        <v>169.18</v>
      </c>
      <c r="F37" s="25" t="s">
        <v>48</v>
      </c>
      <c r="G37" s="2"/>
      <c r="H37" s="64">
        <f t="shared" si="0"/>
        <v>2.3499999999999659</v>
      </c>
      <c r="I37" s="12">
        <f t="shared" si="1"/>
        <v>2.1899999999999977</v>
      </c>
      <c r="J37" s="65">
        <f t="shared" si="2"/>
        <v>0.15999999999996817</v>
      </c>
      <c r="K37" s="2"/>
      <c r="L37" s="28">
        <f>$M$5-('ROXIE DATA'!C145-'ROXIE DATA'!$C$113)</f>
        <v>117.08999999999997</v>
      </c>
      <c r="M37" s="126">
        <v>110.53</v>
      </c>
      <c r="N37" s="45" t="s">
        <v>50</v>
      </c>
      <c r="O37" s="6"/>
      <c r="P37" s="64">
        <f t="shared" si="3"/>
        <v>2.3100000000000023</v>
      </c>
      <c r="Q37" s="12">
        <f t="shared" si="4"/>
        <v>2.6700000000000017</v>
      </c>
      <c r="R37" s="65">
        <f t="shared" si="5"/>
        <v>-0.35999999999999943</v>
      </c>
      <c r="S37" s="3"/>
    </row>
    <row r="38" spans="2:19">
      <c r="B38" s="95"/>
      <c r="C38" s="82"/>
      <c r="D38" s="28">
        <f>$E$5-('ROXIE DATA'!C102-'ROXIE DATA'!$C$69)</f>
        <v>174.57000000000002</v>
      </c>
      <c r="E38" s="126">
        <v>167.14</v>
      </c>
      <c r="F38" s="25" t="s">
        <v>49</v>
      </c>
      <c r="G38" s="2"/>
      <c r="H38" s="64">
        <f t="shared" si="0"/>
        <v>2.3799999999999955</v>
      </c>
      <c r="I38" s="12">
        <f t="shared" si="1"/>
        <v>2.0400000000000205</v>
      </c>
      <c r="J38" s="65">
        <f t="shared" si="2"/>
        <v>0.33999999999997499</v>
      </c>
      <c r="K38" s="2"/>
      <c r="L38" s="28">
        <f>$M$5-('ROXIE DATA'!C146-'ROXIE DATA'!$C$113)</f>
        <v>114.71999999999997</v>
      </c>
      <c r="M38" s="124">
        <v>108.08</v>
      </c>
      <c r="N38" s="45" t="s">
        <v>51</v>
      </c>
      <c r="O38" s="6"/>
      <c r="P38" s="64">
        <f t="shared" si="3"/>
        <v>2.3700000000000045</v>
      </c>
      <c r="Q38" s="12">
        <f t="shared" si="4"/>
        <v>2.4500000000000028</v>
      </c>
      <c r="R38" s="65">
        <f t="shared" si="5"/>
        <v>-7.9999999999998295E-2</v>
      </c>
      <c r="S38" s="3"/>
    </row>
    <row r="39" spans="2:19">
      <c r="B39" s="95"/>
      <c r="C39" s="82"/>
      <c r="D39" s="28">
        <f>$E$5-('ROXIE DATA'!C103-'ROXIE DATA'!$C$69)</f>
        <v>172.14000000000001</v>
      </c>
      <c r="E39" s="124">
        <v>164.84</v>
      </c>
      <c r="F39" s="25" t="s">
        <v>50</v>
      </c>
      <c r="G39" s="2"/>
      <c r="H39" s="64">
        <f t="shared" si="0"/>
        <v>2.4300000000000068</v>
      </c>
      <c r="I39" s="12">
        <f t="shared" si="1"/>
        <v>2.2999999999999829</v>
      </c>
      <c r="J39" s="65">
        <f t="shared" si="2"/>
        <v>0.13000000000002387</v>
      </c>
      <c r="K39" s="2"/>
      <c r="L39" s="28">
        <f>$M$5-('ROXIE DATA'!C147-'ROXIE DATA'!$C$113)</f>
        <v>112.32</v>
      </c>
      <c r="M39" s="126">
        <v>105.48</v>
      </c>
      <c r="N39" s="45" t="s">
        <v>52</v>
      </c>
      <c r="O39" s="6"/>
      <c r="P39" s="64">
        <f t="shared" si="3"/>
        <v>2.3999999999999773</v>
      </c>
      <c r="Q39" s="12">
        <f t="shared" si="4"/>
        <v>2.5999999999999943</v>
      </c>
      <c r="R39" s="65">
        <f t="shared" si="5"/>
        <v>-0.20000000000001705</v>
      </c>
      <c r="S39" s="3"/>
    </row>
    <row r="40" spans="2:19">
      <c r="B40" s="95"/>
      <c r="C40" s="82"/>
      <c r="D40" s="28">
        <f>$E$5-('ROXIE DATA'!C104-'ROXIE DATA'!$C$69)</f>
        <v>169.67</v>
      </c>
      <c r="E40" s="126">
        <v>162.38</v>
      </c>
      <c r="F40" s="25" t="s">
        <v>51</v>
      </c>
      <c r="G40" s="2"/>
      <c r="H40" s="64">
        <f t="shared" si="0"/>
        <v>2.4700000000000273</v>
      </c>
      <c r="I40" s="12">
        <f t="shared" si="1"/>
        <v>2.460000000000008</v>
      </c>
      <c r="J40" s="65">
        <f t="shared" si="2"/>
        <v>1.0000000000019327E-2</v>
      </c>
      <c r="K40" s="2"/>
      <c r="L40" s="28">
        <f>$M$5-('ROXIE DATA'!C148-'ROXIE DATA'!$C$113)</f>
        <v>109.88</v>
      </c>
      <c r="M40" s="124">
        <v>102.89</v>
      </c>
      <c r="N40" s="45" t="s">
        <v>53</v>
      </c>
      <c r="O40" s="6"/>
      <c r="P40" s="64">
        <f t="shared" si="3"/>
        <v>2.4399999999999977</v>
      </c>
      <c r="Q40" s="12">
        <f t="shared" si="4"/>
        <v>2.5900000000000034</v>
      </c>
      <c r="R40" s="65">
        <f t="shared" si="5"/>
        <v>-0.15000000000000568</v>
      </c>
      <c r="S40" s="3"/>
    </row>
    <row r="41" spans="2:19">
      <c r="B41" s="95"/>
      <c r="C41" s="82"/>
      <c r="D41" s="28">
        <f>$E$5-('ROXIE DATA'!C105-'ROXIE DATA'!$C$69)</f>
        <v>167.15</v>
      </c>
      <c r="E41" s="124">
        <v>159.80000000000001</v>
      </c>
      <c r="F41" s="25" t="s">
        <v>52</v>
      </c>
      <c r="G41" s="2"/>
      <c r="H41" s="64">
        <f t="shared" si="0"/>
        <v>2.5199999999999818</v>
      </c>
      <c r="I41" s="12">
        <f t="shared" si="1"/>
        <v>2.5799999999999841</v>
      </c>
      <c r="J41" s="65">
        <f t="shared" si="2"/>
        <v>-6.0000000000002274E-2</v>
      </c>
      <c r="K41" s="2"/>
      <c r="L41" s="28">
        <f>$M$5-('ROXIE DATA'!C149-'ROXIE DATA'!$C$113)</f>
        <v>99.579999999999984</v>
      </c>
      <c r="M41" s="126">
        <v>93.69</v>
      </c>
      <c r="N41" s="35" t="s">
        <v>25</v>
      </c>
      <c r="O41" s="6"/>
      <c r="P41" s="70">
        <f t="shared" si="3"/>
        <v>10.300000000000011</v>
      </c>
      <c r="Q41" s="71">
        <f t="shared" si="4"/>
        <v>9.2000000000000028</v>
      </c>
      <c r="R41" s="72">
        <f t="shared" si="5"/>
        <v>1.1000000000000085</v>
      </c>
      <c r="S41" s="3"/>
    </row>
    <row r="42" spans="2:19">
      <c r="B42" s="95"/>
      <c r="C42" s="82"/>
      <c r="D42" s="28">
        <f>$E$5-('ROXIE DATA'!C106-'ROXIE DATA'!$C$69)</f>
        <v>164.57000000000002</v>
      </c>
      <c r="E42" s="126">
        <v>157.51</v>
      </c>
      <c r="F42" s="25" t="s">
        <v>53</v>
      </c>
      <c r="G42" s="2"/>
      <c r="H42" s="64">
        <f t="shared" si="0"/>
        <v>2.5799999999999841</v>
      </c>
      <c r="I42" s="12">
        <f t="shared" si="1"/>
        <v>2.2900000000000205</v>
      </c>
      <c r="J42" s="65">
        <f t="shared" si="2"/>
        <v>0.28999999999996362</v>
      </c>
      <c r="K42" s="2"/>
      <c r="L42" s="28"/>
      <c r="M42" s="104" t="s">
        <v>128</v>
      </c>
      <c r="N42" s="6"/>
      <c r="O42" s="6"/>
      <c r="P42" s="64"/>
      <c r="Q42" s="12"/>
      <c r="R42" s="65"/>
      <c r="S42" s="3"/>
    </row>
    <row r="43" spans="2:19" ht="15" thickBot="1">
      <c r="B43" s="66"/>
      <c r="C43" s="79"/>
      <c r="D43" s="28">
        <f>$E$5-('ROXIE DATA'!C107-'ROXIE DATA'!$C$69)</f>
        <v>159.97</v>
      </c>
      <c r="E43" s="127">
        <v>152.87</v>
      </c>
      <c r="F43" s="35" t="s">
        <v>25</v>
      </c>
      <c r="G43" s="2"/>
      <c r="H43" s="73">
        <f t="shared" si="0"/>
        <v>4.6000000000000227</v>
      </c>
      <c r="I43" s="71">
        <f t="shared" si="1"/>
        <v>4.6399999999999864</v>
      </c>
      <c r="J43" s="72">
        <f t="shared" si="2"/>
        <v>-3.999999999996362E-2</v>
      </c>
      <c r="K43" s="2"/>
      <c r="L43" s="2"/>
      <c r="M43" s="2"/>
      <c r="N43" s="2"/>
      <c r="O43" s="2"/>
      <c r="P43" s="66"/>
      <c r="Q43" s="12"/>
      <c r="R43" s="65"/>
      <c r="S43" s="3"/>
    </row>
    <row r="44" spans="2:19" ht="15" thickBot="1">
      <c r="D44" s="2"/>
      <c r="E44" s="105" t="s">
        <v>127</v>
      </c>
      <c r="F44" s="2"/>
      <c r="G44" s="2"/>
      <c r="H44" s="12"/>
      <c r="I44" s="67" t="s">
        <v>92</v>
      </c>
      <c r="J44" s="69">
        <f>SUM(J6:J43)</f>
        <v>-7.0999999999999943</v>
      </c>
      <c r="K44" s="2"/>
      <c r="L44" s="2"/>
      <c r="M44" s="2"/>
      <c r="N44" s="2"/>
      <c r="O44" s="2"/>
      <c r="P44" s="12"/>
      <c r="Q44" s="67" t="s">
        <v>92</v>
      </c>
      <c r="R44" s="69">
        <f>SUM(R6:R41)</f>
        <v>-5.8899999999999864</v>
      </c>
      <c r="S44" s="3"/>
    </row>
    <row r="45" spans="2:19">
      <c r="D45" s="46"/>
      <c r="E45" s="43"/>
      <c r="F45" s="47" t="s">
        <v>86</v>
      </c>
      <c r="G45" s="47" t="s">
        <v>97</v>
      </c>
      <c r="H45" s="48"/>
      <c r="J45" s="38" t="s">
        <v>91</v>
      </c>
      <c r="K45" s="2"/>
      <c r="L45" s="2"/>
      <c r="M45" s="2"/>
      <c r="N45" s="2"/>
      <c r="O45" s="2"/>
      <c r="S45" s="3"/>
    </row>
    <row r="46" spans="2:19" ht="15" thickBot="1">
      <c r="D46" s="49" t="s">
        <v>98</v>
      </c>
      <c r="E46" s="50"/>
      <c r="F46" s="52">
        <f>2082.8-D43-L41</f>
        <v>1823.2500000000002</v>
      </c>
      <c r="G46" s="53">
        <f>F46-(J44+R44)</f>
        <v>1836.2400000000002</v>
      </c>
      <c r="H46" s="51"/>
      <c r="I46" s="99">
        <f>F46-G46</f>
        <v>-12.990000000000009</v>
      </c>
    </row>
    <row r="47" spans="2:19">
      <c r="F47" s="103"/>
    </row>
    <row r="48" spans="2:19">
      <c r="L48" s="103"/>
    </row>
    <row r="49" spans="3:12">
      <c r="L49" s="103"/>
    </row>
    <row r="52" spans="3:12">
      <c r="C52" s="31"/>
    </row>
  </sheetData>
  <mergeCells count="4">
    <mergeCell ref="D1:J1"/>
    <mergeCell ref="D3:E4"/>
    <mergeCell ref="L3:M4"/>
    <mergeCell ref="L1:R1"/>
  </mergeCells>
  <pageMargins left="0.25" right="0.25" top="0.75" bottom="0.75" header="0.3" footer="0.3"/>
  <pageSetup paperSize="9" scale="8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22" sqref="Z22"/>
    </sheetView>
  </sheetViews>
  <sheetFormatPr baseColWidth="10" defaultColWidth="8.83203125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workbookViewId="0">
      <selection activeCell="D4" sqref="D4:D7"/>
    </sheetView>
  </sheetViews>
  <sheetFormatPr baseColWidth="10" defaultColWidth="11" defaultRowHeight="15" x14ac:dyDescent="0"/>
  <cols>
    <col min="3" max="3" width="13.6640625" customWidth="1"/>
  </cols>
  <sheetData>
    <row r="1" spans="1:6">
      <c r="A1" s="16" t="s">
        <v>82</v>
      </c>
      <c r="B1" s="7"/>
      <c r="C1" s="8" t="s">
        <v>56</v>
      </c>
      <c r="D1" s="9" t="s">
        <v>67</v>
      </c>
    </row>
    <row r="2" spans="1:6">
      <c r="A2" s="14" t="s">
        <v>68</v>
      </c>
      <c r="B2" s="17"/>
      <c r="C2" s="10" t="s">
        <v>57</v>
      </c>
      <c r="D2" s="11"/>
    </row>
    <row r="3" spans="1:6">
      <c r="A3" s="14">
        <v>0</v>
      </c>
      <c r="B3" s="18" t="s">
        <v>66</v>
      </c>
      <c r="C3" s="10">
        <v>181.1</v>
      </c>
      <c r="D3" s="11">
        <v>0</v>
      </c>
    </row>
    <row r="4" spans="1:6">
      <c r="A4" s="14">
        <v>1</v>
      </c>
      <c r="B4" s="17" t="s">
        <v>58</v>
      </c>
      <c r="C4" s="10">
        <v>182.49</v>
      </c>
      <c r="D4" s="11">
        <f>IF(A4&gt;0,C4-C3,0)</f>
        <v>1.3900000000000148</v>
      </c>
    </row>
    <row r="5" spans="1:6">
      <c r="A5" s="14">
        <v>0</v>
      </c>
      <c r="B5" s="17" t="s">
        <v>59</v>
      </c>
      <c r="C5" s="10">
        <v>189.89</v>
      </c>
      <c r="D5" s="11">
        <f t="shared" ref="D5:D31" si="0">IF(A5&gt;0,C5-C4,0)</f>
        <v>0</v>
      </c>
    </row>
    <row r="6" spans="1:6">
      <c r="A6" s="14">
        <v>2</v>
      </c>
      <c r="B6" s="17" t="s">
        <v>55</v>
      </c>
      <c r="C6" s="10">
        <v>191.25</v>
      </c>
      <c r="D6" s="11">
        <f t="shared" si="0"/>
        <v>1.3600000000000136</v>
      </c>
    </row>
    <row r="7" spans="1:6">
      <c r="A7" s="14">
        <v>0</v>
      </c>
      <c r="B7" s="17" t="s">
        <v>60</v>
      </c>
      <c r="C7" s="10">
        <v>198.23</v>
      </c>
      <c r="D7" s="11">
        <f t="shared" si="0"/>
        <v>0</v>
      </c>
    </row>
    <row r="8" spans="1:6">
      <c r="A8" s="14">
        <v>3</v>
      </c>
      <c r="B8" s="17" t="s">
        <v>4</v>
      </c>
      <c r="C8" s="10">
        <v>199.57</v>
      </c>
      <c r="D8" s="11">
        <f t="shared" si="0"/>
        <v>1.3400000000000034</v>
      </c>
    </row>
    <row r="9" spans="1:6">
      <c r="A9" s="14">
        <v>4</v>
      </c>
      <c r="B9" s="17" t="s">
        <v>5</v>
      </c>
      <c r="C9" s="10">
        <v>201.19</v>
      </c>
      <c r="D9" s="11">
        <f t="shared" si="0"/>
        <v>1.6200000000000045</v>
      </c>
    </row>
    <row r="10" spans="1:6">
      <c r="A10" s="14">
        <v>0</v>
      </c>
      <c r="B10" s="17" t="s">
        <v>61</v>
      </c>
      <c r="C10" s="10">
        <v>209.9</v>
      </c>
      <c r="D10" s="11">
        <f t="shared" si="0"/>
        <v>0</v>
      </c>
    </row>
    <row r="11" spans="1:6">
      <c r="A11" s="14">
        <v>5</v>
      </c>
      <c r="B11" s="17" t="s">
        <v>6</v>
      </c>
      <c r="C11" s="10">
        <v>211.23</v>
      </c>
      <c r="D11" s="11">
        <f t="shared" si="0"/>
        <v>1.3299999999999841</v>
      </c>
      <c r="F11">
        <v>178.274</v>
      </c>
    </row>
    <row r="12" spans="1:6">
      <c r="A12" s="14">
        <v>0</v>
      </c>
      <c r="B12" s="17" t="s">
        <v>62</v>
      </c>
      <c r="C12" s="10">
        <v>218.59</v>
      </c>
      <c r="D12" s="11">
        <f t="shared" si="0"/>
        <v>0</v>
      </c>
      <c r="F12">
        <v>195.69200000000001</v>
      </c>
    </row>
    <row r="13" spans="1:6">
      <c r="A13" s="14">
        <v>6</v>
      </c>
      <c r="B13" s="17" t="s">
        <v>8</v>
      </c>
      <c r="C13" s="10">
        <v>219.91</v>
      </c>
      <c r="D13" s="11">
        <f t="shared" si="0"/>
        <v>1.3199999999999932</v>
      </c>
      <c r="F13">
        <v>-16</v>
      </c>
    </row>
    <row r="14" spans="1:6">
      <c r="A14" s="14">
        <v>7</v>
      </c>
      <c r="B14" s="17" t="s">
        <v>9</v>
      </c>
      <c r="C14" s="10">
        <v>222.13</v>
      </c>
      <c r="D14" s="11">
        <f t="shared" si="0"/>
        <v>2.2199999999999989</v>
      </c>
      <c r="F14">
        <v>1465</v>
      </c>
    </row>
    <row r="15" spans="1:6">
      <c r="A15" s="14">
        <v>8</v>
      </c>
      <c r="B15" s="17" t="s">
        <v>10</v>
      </c>
      <c r="C15" s="10">
        <v>224.38</v>
      </c>
      <c r="D15" s="11">
        <f t="shared" si="0"/>
        <v>2.25</v>
      </c>
      <c r="F15" s="102">
        <f>SUM(F11:F14)</f>
        <v>1822.9659999999999</v>
      </c>
    </row>
    <row r="16" spans="1:6">
      <c r="A16" s="14">
        <v>9</v>
      </c>
      <c r="B16" s="17" t="s">
        <v>11</v>
      </c>
      <c r="C16" s="10">
        <v>226.65</v>
      </c>
      <c r="D16" s="11">
        <f t="shared" si="0"/>
        <v>2.2700000000000102</v>
      </c>
    </row>
    <row r="17" spans="1:4">
      <c r="A17" s="14">
        <v>10</v>
      </c>
      <c r="B17" s="17" t="s">
        <v>12</v>
      </c>
      <c r="C17" s="10">
        <v>228.96</v>
      </c>
      <c r="D17" s="11">
        <f t="shared" si="0"/>
        <v>2.3100000000000023</v>
      </c>
    </row>
    <row r="18" spans="1:4">
      <c r="A18" s="14">
        <v>11</v>
      </c>
      <c r="B18" s="17" t="s">
        <v>13</v>
      </c>
      <c r="C18" s="10">
        <v>231.3</v>
      </c>
      <c r="D18" s="11">
        <f t="shared" si="0"/>
        <v>2.3400000000000034</v>
      </c>
    </row>
    <row r="19" spans="1:4">
      <c r="A19" s="14">
        <v>12</v>
      </c>
      <c r="B19" s="17" t="s">
        <v>14</v>
      </c>
      <c r="C19" s="10">
        <v>233.69</v>
      </c>
      <c r="D19" s="11">
        <f t="shared" si="0"/>
        <v>2.3899999999999864</v>
      </c>
    </row>
    <row r="20" spans="1:4">
      <c r="A20" s="14">
        <v>0</v>
      </c>
      <c r="B20" s="17" t="s">
        <v>63</v>
      </c>
      <c r="C20" s="10">
        <v>254.25</v>
      </c>
      <c r="D20" s="11">
        <f t="shared" si="0"/>
        <v>0</v>
      </c>
    </row>
    <row r="21" spans="1:4">
      <c r="A21" s="14">
        <v>13</v>
      </c>
      <c r="B21" s="17" t="s">
        <v>15</v>
      </c>
      <c r="C21" s="10">
        <v>255.57</v>
      </c>
      <c r="D21" s="11">
        <f t="shared" si="0"/>
        <v>1.3199999999999932</v>
      </c>
    </row>
    <row r="22" spans="1:4">
      <c r="A22" s="14">
        <v>0</v>
      </c>
      <c r="B22" s="17" t="s">
        <v>64</v>
      </c>
      <c r="C22" s="10">
        <v>277.20999999999998</v>
      </c>
      <c r="D22" s="11">
        <f t="shared" si="0"/>
        <v>0</v>
      </c>
    </row>
    <row r="23" spans="1:4">
      <c r="A23" s="14">
        <v>14</v>
      </c>
      <c r="B23" s="17" t="s">
        <v>16</v>
      </c>
      <c r="C23" s="10">
        <v>278.52999999999997</v>
      </c>
      <c r="D23" s="11">
        <f t="shared" si="0"/>
        <v>1.3199999999999932</v>
      </c>
    </row>
    <row r="24" spans="1:4">
      <c r="A24" s="14">
        <v>15</v>
      </c>
      <c r="B24" s="17" t="s">
        <v>17</v>
      </c>
      <c r="C24" s="10">
        <v>281.23</v>
      </c>
      <c r="D24" s="11">
        <f t="shared" si="0"/>
        <v>2.7000000000000455</v>
      </c>
    </row>
    <row r="25" spans="1:4">
      <c r="A25" s="14">
        <v>16</v>
      </c>
      <c r="B25" s="17" t="s">
        <v>18</v>
      </c>
      <c r="C25" s="10">
        <v>283.99</v>
      </c>
      <c r="D25" s="11">
        <f t="shared" si="0"/>
        <v>2.7599999999999909</v>
      </c>
    </row>
    <row r="26" spans="1:4">
      <c r="A26" s="14">
        <v>17</v>
      </c>
      <c r="B26" s="17" t="s">
        <v>19</v>
      </c>
      <c r="C26" s="10">
        <v>286.82</v>
      </c>
      <c r="D26" s="11">
        <f t="shared" si="0"/>
        <v>2.8299999999999841</v>
      </c>
    </row>
    <row r="27" spans="1:4">
      <c r="A27" s="14">
        <v>18</v>
      </c>
      <c r="B27" s="17" t="s">
        <v>20</v>
      </c>
      <c r="C27" s="10">
        <v>289.70999999999998</v>
      </c>
      <c r="D27" s="11">
        <f t="shared" si="0"/>
        <v>2.8899999999999864</v>
      </c>
    </row>
    <row r="28" spans="1:4">
      <c r="A28" s="14">
        <v>19</v>
      </c>
      <c r="B28" s="17" t="s">
        <v>21</v>
      </c>
      <c r="C28" s="10">
        <v>292.7</v>
      </c>
      <c r="D28" s="11">
        <f t="shared" si="0"/>
        <v>2.9900000000000091</v>
      </c>
    </row>
    <row r="29" spans="1:4">
      <c r="A29" s="14">
        <v>20</v>
      </c>
      <c r="B29" s="17" t="s">
        <v>22</v>
      </c>
      <c r="C29" s="10">
        <v>295.77999999999997</v>
      </c>
      <c r="D29" s="11">
        <f t="shared" si="0"/>
        <v>3.0799999999999841</v>
      </c>
    </row>
    <row r="30" spans="1:4">
      <c r="A30" s="14">
        <v>21</v>
      </c>
      <c r="B30" s="17" t="s">
        <v>23</v>
      </c>
      <c r="C30" s="10">
        <v>298.99</v>
      </c>
      <c r="D30" s="11">
        <f t="shared" si="0"/>
        <v>3.2100000000000364</v>
      </c>
    </row>
    <row r="31" spans="1:4">
      <c r="A31" s="15">
        <v>0</v>
      </c>
      <c r="B31" s="19" t="s">
        <v>65</v>
      </c>
      <c r="C31" s="20">
        <f>C30+4.39</f>
        <v>303.38</v>
      </c>
      <c r="D31" s="11">
        <f t="shared" si="0"/>
        <v>0</v>
      </c>
    </row>
    <row r="33" spans="1:4">
      <c r="A33" s="16" t="s">
        <v>83</v>
      </c>
      <c r="B33" s="7"/>
      <c r="C33" s="8" t="s">
        <v>56</v>
      </c>
      <c r="D33" s="9" t="s">
        <v>67</v>
      </c>
    </row>
    <row r="34" spans="1:4">
      <c r="A34" s="14" t="s">
        <v>68</v>
      </c>
      <c r="B34" s="17"/>
      <c r="C34" s="10" t="s">
        <v>57</v>
      </c>
      <c r="D34" s="11"/>
    </row>
    <row r="35" spans="1:4">
      <c r="A35" s="14">
        <v>0</v>
      </c>
      <c r="B35" s="18" t="s">
        <v>69</v>
      </c>
      <c r="C35" s="11">
        <v>181.1</v>
      </c>
      <c r="D35" s="11">
        <f>IF(A35&gt;0,C35-C34,0)</f>
        <v>0</v>
      </c>
    </row>
    <row r="36" spans="1:4">
      <c r="A36" s="14">
        <v>1</v>
      </c>
      <c r="B36" s="17" t="s">
        <v>58</v>
      </c>
      <c r="C36" s="11">
        <v>182.49</v>
      </c>
      <c r="D36" s="11">
        <f t="shared" ref="D36:D61" si="1">IF(A36&gt;0,C36-C35,0)</f>
        <v>1.3900000000000148</v>
      </c>
    </row>
    <row r="37" spans="1:4">
      <c r="A37" s="14">
        <v>2</v>
      </c>
      <c r="B37" s="17" t="s">
        <v>55</v>
      </c>
      <c r="C37" s="11">
        <v>184.08</v>
      </c>
      <c r="D37" s="11">
        <f t="shared" si="1"/>
        <v>1.5900000000000034</v>
      </c>
    </row>
    <row r="38" spans="1:4">
      <c r="A38" s="14">
        <v>0</v>
      </c>
      <c r="B38" s="17" t="s">
        <v>70</v>
      </c>
      <c r="C38" s="11">
        <v>198.23</v>
      </c>
      <c r="D38" s="11">
        <f t="shared" si="1"/>
        <v>0</v>
      </c>
    </row>
    <row r="39" spans="1:4">
      <c r="A39" s="14">
        <v>3</v>
      </c>
      <c r="B39" s="17" t="s">
        <v>4</v>
      </c>
      <c r="C39" s="11">
        <v>199.57</v>
      </c>
      <c r="D39" s="11">
        <f t="shared" si="1"/>
        <v>1.3400000000000034</v>
      </c>
    </row>
    <row r="40" spans="1:4">
      <c r="A40" s="14">
        <v>4</v>
      </c>
      <c r="B40" s="17" t="s">
        <v>5</v>
      </c>
      <c r="C40" s="11">
        <v>201.22</v>
      </c>
      <c r="D40" s="11">
        <f t="shared" si="1"/>
        <v>1.6500000000000057</v>
      </c>
    </row>
    <row r="41" spans="1:4">
      <c r="A41" s="14">
        <v>5</v>
      </c>
      <c r="B41" s="17" t="s">
        <v>6</v>
      </c>
      <c r="C41" s="11">
        <v>202.86</v>
      </c>
      <c r="D41" s="11">
        <f t="shared" si="1"/>
        <v>1.6400000000000148</v>
      </c>
    </row>
    <row r="42" spans="1:4">
      <c r="A42" s="14">
        <v>0</v>
      </c>
      <c r="B42" s="17" t="s">
        <v>71</v>
      </c>
      <c r="C42" s="11">
        <v>218.59</v>
      </c>
      <c r="D42" s="11">
        <f t="shared" si="1"/>
        <v>0</v>
      </c>
    </row>
    <row r="43" spans="1:4">
      <c r="A43" s="14">
        <v>6</v>
      </c>
      <c r="B43" s="17" t="s">
        <v>8</v>
      </c>
      <c r="C43" s="11">
        <v>219.91</v>
      </c>
      <c r="D43" s="11">
        <f t="shared" si="1"/>
        <v>1.3199999999999932</v>
      </c>
    </row>
    <row r="44" spans="1:4">
      <c r="A44" s="14">
        <v>7</v>
      </c>
      <c r="B44" s="17" t="s">
        <v>9</v>
      </c>
      <c r="C44" s="11">
        <v>222.13</v>
      </c>
      <c r="D44" s="11">
        <f t="shared" si="1"/>
        <v>2.2199999999999989</v>
      </c>
    </row>
    <row r="45" spans="1:4">
      <c r="A45" s="14">
        <v>8</v>
      </c>
      <c r="B45" s="17" t="s">
        <v>10</v>
      </c>
      <c r="C45" s="11">
        <v>224.38</v>
      </c>
      <c r="D45" s="11">
        <f t="shared" si="1"/>
        <v>2.25</v>
      </c>
    </row>
    <row r="46" spans="1:4">
      <c r="A46" s="14">
        <v>9</v>
      </c>
      <c r="B46" s="17" t="s">
        <v>11</v>
      </c>
      <c r="C46" s="11">
        <v>226.65</v>
      </c>
      <c r="D46" s="11">
        <f t="shared" si="1"/>
        <v>2.2700000000000102</v>
      </c>
    </row>
    <row r="47" spans="1:4">
      <c r="A47" s="14">
        <v>10</v>
      </c>
      <c r="B47" s="17" t="s">
        <v>12</v>
      </c>
      <c r="C47" s="11">
        <v>228.96</v>
      </c>
      <c r="D47" s="11">
        <f t="shared" si="1"/>
        <v>2.3100000000000023</v>
      </c>
    </row>
    <row r="48" spans="1:4">
      <c r="A48" s="14">
        <v>11</v>
      </c>
      <c r="B48" s="17" t="s">
        <v>13</v>
      </c>
      <c r="C48" s="11">
        <v>231.3</v>
      </c>
      <c r="D48" s="11">
        <f t="shared" si="1"/>
        <v>2.3400000000000034</v>
      </c>
    </row>
    <row r="49" spans="1:4">
      <c r="A49" s="14">
        <v>12</v>
      </c>
      <c r="B49" s="17" t="s">
        <v>14</v>
      </c>
      <c r="C49" s="11">
        <v>233.69</v>
      </c>
      <c r="D49" s="11">
        <f t="shared" si="1"/>
        <v>2.3899999999999864</v>
      </c>
    </row>
    <row r="50" spans="1:4">
      <c r="A50" s="14">
        <v>13</v>
      </c>
      <c r="B50" s="17" t="s">
        <v>15</v>
      </c>
      <c r="C50" s="11">
        <v>236.11</v>
      </c>
      <c r="D50" s="11">
        <f t="shared" si="1"/>
        <v>2.4200000000000159</v>
      </c>
    </row>
    <row r="51" spans="1:4">
      <c r="A51" s="14">
        <v>0</v>
      </c>
      <c r="B51" s="17" t="s">
        <v>72</v>
      </c>
      <c r="C51" s="11">
        <v>277.20999999999998</v>
      </c>
      <c r="D51" s="11">
        <f t="shared" si="1"/>
        <v>0</v>
      </c>
    </row>
    <row r="52" spans="1:4">
      <c r="A52" s="14">
        <v>14</v>
      </c>
      <c r="B52" s="17" t="s">
        <v>16</v>
      </c>
      <c r="C52" s="11">
        <v>278.52999999999997</v>
      </c>
      <c r="D52" s="11">
        <f t="shared" si="1"/>
        <v>1.3199999999999932</v>
      </c>
    </row>
    <row r="53" spans="1:4">
      <c r="A53" s="14">
        <v>15</v>
      </c>
      <c r="B53" s="17" t="s">
        <v>17</v>
      </c>
      <c r="C53" s="11">
        <v>280.98</v>
      </c>
      <c r="D53" s="11">
        <f t="shared" si="1"/>
        <v>2.4500000000000455</v>
      </c>
    </row>
    <row r="54" spans="1:4">
      <c r="A54" s="14">
        <v>16</v>
      </c>
      <c r="B54" s="17" t="s">
        <v>18</v>
      </c>
      <c r="C54" s="11">
        <v>283.49</v>
      </c>
      <c r="D54" s="11">
        <f t="shared" si="1"/>
        <v>2.5099999999999909</v>
      </c>
    </row>
    <row r="55" spans="1:4">
      <c r="A55" s="14">
        <v>17</v>
      </c>
      <c r="B55" s="17" t="s">
        <v>19</v>
      </c>
      <c r="C55" s="11">
        <v>286.04000000000002</v>
      </c>
      <c r="D55" s="11">
        <f t="shared" si="1"/>
        <v>2.5500000000000114</v>
      </c>
    </row>
    <row r="56" spans="1:4">
      <c r="A56" s="14">
        <v>18</v>
      </c>
      <c r="B56" s="17" t="s">
        <v>20</v>
      </c>
      <c r="C56" s="11">
        <v>288.66000000000003</v>
      </c>
      <c r="D56" s="11">
        <f t="shared" si="1"/>
        <v>2.6200000000000045</v>
      </c>
    </row>
    <row r="57" spans="1:4">
      <c r="A57" s="14">
        <v>19</v>
      </c>
      <c r="B57" s="17" t="s">
        <v>21</v>
      </c>
      <c r="C57" s="11">
        <v>291.36</v>
      </c>
      <c r="D57" s="11">
        <f t="shared" si="1"/>
        <v>2.6999999999999886</v>
      </c>
    </row>
    <row r="58" spans="1:4">
      <c r="A58" s="14">
        <v>20</v>
      </c>
      <c r="B58" s="17" t="s">
        <v>22</v>
      </c>
      <c r="C58" s="11">
        <v>294.13</v>
      </c>
      <c r="D58" s="11">
        <f t="shared" si="1"/>
        <v>2.7699999999999818</v>
      </c>
    </row>
    <row r="59" spans="1:4">
      <c r="A59" s="14">
        <v>21</v>
      </c>
      <c r="B59" s="17" t="s">
        <v>23</v>
      </c>
      <c r="C59" s="11">
        <v>297.01</v>
      </c>
      <c r="D59" s="11">
        <f t="shared" si="1"/>
        <v>2.8799999999999955</v>
      </c>
    </row>
    <row r="60" spans="1:4">
      <c r="A60" s="14">
        <v>22</v>
      </c>
      <c r="B60" s="17" t="s">
        <v>24</v>
      </c>
      <c r="C60" s="11">
        <v>300</v>
      </c>
      <c r="D60" s="11">
        <f t="shared" si="1"/>
        <v>2.9900000000000091</v>
      </c>
    </row>
    <row r="61" spans="1:4">
      <c r="A61" s="14">
        <v>0</v>
      </c>
      <c r="B61" s="17" t="s">
        <v>81</v>
      </c>
      <c r="C61" s="11">
        <f>C60+9.89</f>
        <v>309.89</v>
      </c>
      <c r="D61" s="11">
        <f t="shared" si="1"/>
        <v>0</v>
      </c>
    </row>
    <row r="62" spans="1:4">
      <c r="A62" s="14"/>
      <c r="B62" s="17"/>
      <c r="C62" s="10"/>
      <c r="D62" s="11"/>
    </row>
    <row r="63" spans="1:4">
      <c r="A63" s="15"/>
      <c r="B63" s="19"/>
      <c r="C63" s="20"/>
      <c r="D63" s="21"/>
    </row>
    <row r="66" spans="1:4">
      <c r="A66" t="s">
        <v>84</v>
      </c>
    </row>
    <row r="67" spans="1:4">
      <c r="A67" s="16"/>
      <c r="B67" s="7"/>
      <c r="C67" s="8" t="s">
        <v>56</v>
      </c>
      <c r="D67" s="9" t="s">
        <v>67</v>
      </c>
    </row>
    <row r="68" spans="1:4">
      <c r="A68" s="14" t="s">
        <v>68</v>
      </c>
      <c r="B68" s="17"/>
      <c r="C68" s="10" t="s">
        <v>57</v>
      </c>
      <c r="D68" s="11"/>
    </row>
    <row r="69" spans="1:4">
      <c r="A69" s="14">
        <v>0</v>
      </c>
      <c r="B69" s="18" t="s">
        <v>74</v>
      </c>
      <c r="C69" s="17">
        <v>171.29</v>
      </c>
      <c r="D69" s="11">
        <v>0</v>
      </c>
    </row>
    <row r="70" spans="1:4">
      <c r="A70" s="14">
        <v>1</v>
      </c>
      <c r="B70" s="17" t="s">
        <v>58</v>
      </c>
      <c r="C70" s="17">
        <v>172.61</v>
      </c>
      <c r="D70" s="11">
        <f>IF(A70&gt;0,C70-C69,0)</f>
        <v>1.3200000000000216</v>
      </c>
    </row>
    <row r="71" spans="1:4">
      <c r="A71" s="14">
        <v>0</v>
      </c>
      <c r="B71" s="17" t="s">
        <v>75</v>
      </c>
      <c r="C71" s="17">
        <v>185.15</v>
      </c>
      <c r="D71" s="11">
        <f t="shared" ref="D71:D107" si="2">IF(A71&gt;0,C71-C70,0)</f>
        <v>0</v>
      </c>
    </row>
    <row r="72" spans="1:4">
      <c r="A72" s="14">
        <v>2</v>
      </c>
      <c r="B72" s="17" t="s">
        <v>55</v>
      </c>
      <c r="C72" s="17">
        <v>186.47</v>
      </c>
      <c r="D72" s="11">
        <f t="shared" si="2"/>
        <v>1.3199999999999932</v>
      </c>
    </row>
    <row r="73" spans="1:4">
      <c r="A73" s="14">
        <v>3</v>
      </c>
      <c r="B73" s="17" t="s">
        <v>4</v>
      </c>
      <c r="C73" s="17">
        <v>188.31</v>
      </c>
      <c r="D73" s="11">
        <f t="shared" si="2"/>
        <v>1.8400000000000034</v>
      </c>
    </row>
    <row r="74" spans="1:4">
      <c r="A74" s="14">
        <v>4</v>
      </c>
      <c r="B74" s="17" t="s">
        <v>5</v>
      </c>
      <c r="C74" s="17">
        <v>190.16</v>
      </c>
      <c r="D74" s="11">
        <f t="shared" si="2"/>
        <v>1.8499999999999943</v>
      </c>
    </row>
    <row r="75" spans="1:4">
      <c r="A75" s="14">
        <v>5</v>
      </c>
      <c r="B75" s="17" t="s">
        <v>6</v>
      </c>
      <c r="C75" s="17">
        <v>192.01</v>
      </c>
      <c r="D75" s="11">
        <f t="shared" si="2"/>
        <v>1.8499999999999943</v>
      </c>
    </row>
    <row r="76" spans="1:4">
      <c r="A76" s="14">
        <v>6</v>
      </c>
      <c r="B76" s="17" t="s">
        <v>8</v>
      </c>
      <c r="C76" s="17">
        <v>193.87</v>
      </c>
      <c r="D76" s="11">
        <f t="shared" si="2"/>
        <v>1.8600000000000136</v>
      </c>
    </row>
    <row r="77" spans="1:4">
      <c r="A77" s="14">
        <v>7</v>
      </c>
      <c r="B77" s="17" t="s">
        <v>9</v>
      </c>
      <c r="C77" s="17">
        <v>195.74</v>
      </c>
      <c r="D77" s="11">
        <f t="shared" si="2"/>
        <v>1.8700000000000045</v>
      </c>
    </row>
    <row r="78" spans="1:4">
      <c r="A78" s="14">
        <v>8</v>
      </c>
      <c r="B78" s="17" t="s">
        <v>10</v>
      </c>
      <c r="C78" s="17">
        <v>197.61</v>
      </c>
      <c r="D78" s="11">
        <f t="shared" si="2"/>
        <v>1.8700000000000045</v>
      </c>
    </row>
    <row r="79" spans="1:4">
      <c r="A79" s="14">
        <v>9</v>
      </c>
      <c r="B79" s="17" t="s">
        <v>11</v>
      </c>
      <c r="C79" s="17">
        <v>199.49</v>
      </c>
      <c r="D79" s="11">
        <f t="shared" si="2"/>
        <v>1.8799999999999955</v>
      </c>
    </row>
    <row r="80" spans="1:4">
      <c r="A80" s="14">
        <v>10</v>
      </c>
      <c r="B80" s="17" t="s">
        <v>12</v>
      </c>
      <c r="C80" s="17">
        <v>201.37</v>
      </c>
      <c r="D80" s="11">
        <f t="shared" si="2"/>
        <v>1.8799999999999955</v>
      </c>
    </row>
    <row r="81" spans="1:4">
      <c r="A81" s="14">
        <v>11</v>
      </c>
      <c r="B81" s="17" t="s">
        <v>13</v>
      </c>
      <c r="C81" s="17">
        <v>203.27</v>
      </c>
      <c r="D81" s="11">
        <f t="shared" si="2"/>
        <v>1.9000000000000057</v>
      </c>
    </row>
    <row r="82" spans="1:4">
      <c r="A82" s="14">
        <v>12</v>
      </c>
      <c r="B82" s="17" t="s">
        <v>14</v>
      </c>
      <c r="C82" s="17">
        <v>205.17</v>
      </c>
      <c r="D82" s="11">
        <f t="shared" si="2"/>
        <v>1.8999999999999773</v>
      </c>
    </row>
    <row r="83" spans="1:4">
      <c r="A83" s="14">
        <v>13</v>
      </c>
      <c r="B83" s="17" t="s">
        <v>15</v>
      </c>
      <c r="C83" s="17">
        <v>207.08</v>
      </c>
      <c r="D83" s="11">
        <f t="shared" si="2"/>
        <v>1.910000000000025</v>
      </c>
    </row>
    <row r="84" spans="1:4">
      <c r="A84" s="14">
        <v>14</v>
      </c>
      <c r="B84" s="17" t="s">
        <v>16</v>
      </c>
      <c r="C84" s="17">
        <v>208.99</v>
      </c>
      <c r="D84" s="11">
        <f t="shared" si="2"/>
        <v>1.9099999999999966</v>
      </c>
    </row>
    <row r="85" spans="1:4">
      <c r="A85" s="14">
        <v>15</v>
      </c>
      <c r="B85" s="17" t="s">
        <v>17</v>
      </c>
      <c r="C85" s="17">
        <v>210.92</v>
      </c>
      <c r="D85" s="11">
        <f t="shared" si="2"/>
        <v>1.9299999999999784</v>
      </c>
    </row>
    <row r="86" spans="1:4">
      <c r="A86" s="14">
        <v>16</v>
      </c>
      <c r="B86" s="17" t="s">
        <v>18</v>
      </c>
      <c r="C86" s="17">
        <v>212.85</v>
      </c>
      <c r="D86" s="11">
        <f t="shared" si="2"/>
        <v>1.9300000000000068</v>
      </c>
    </row>
    <row r="87" spans="1:4">
      <c r="A87" s="14">
        <v>17</v>
      </c>
      <c r="B87" s="17" t="s">
        <v>19</v>
      </c>
      <c r="C87" s="17">
        <v>214.79</v>
      </c>
      <c r="D87" s="11">
        <f t="shared" si="2"/>
        <v>1.9399999999999977</v>
      </c>
    </row>
    <row r="88" spans="1:4">
      <c r="A88" s="14">
        <v>18</v>
      </c>
      <c r="B88" s="17" t="s">
        <v>20</v>
      </c>
      <c r="C88" s="17">
        <v>216.75</v>
      </c>
      <c r="D88" s="11">
        <f t="shared" si="2"/>
        <v>1.960000000000008</v>
      </c>
    </row>
    <row r="89" spans="1:4">
      <c r="A89" s="14">
        <v>0</v>
      </c>
      <c r="B89" s="17" t="s">
        <v>76</v>
      </c>
      <c r="C89" s="17">
        <v>240.15</v>
      </c>
      <c r="D89" s="11">
        <f t="shared" si="2"/>
        <v>0</v>
      </c>
    </row>
    <row r="90" spans="1:4">
      <c r="A90" s="14">
        <v>19</v>
      </c>
      <c r="B90" s="17" t="s">
        <v>21</v>
      </c>
      <c r="C90" s="17">
        <v>241.47</v>
      </c>
      <c r="D90" s="11">
        <f t="shared" si="2"/>
        <v>1.3199999999999932</v>
      </c>
    </row>
    <row r="91" spans="1:4">
      <c r="A91" s="14">
        <v>0</v>
      </c>
      <c r="B91" s="17" t="s">
        <v>73</v>
      </c>
      <c r="C91" s="17">
        <v>265.42</v>
      </c>
      <c r="D91" s="11">
        <f t="shared" si="2"/>
        <v>0</v>
      </c>
    </row>
    <row r="92" spans="1:4">
      <c r="A92" s="14">
        <v>20</v>
      </c>
      <c r="B92" s="17" t="s">
        <v>22</v>
      </c>
      <c r="C92" s="17">
        <v>266.74</v>
      </c>
      <c r="D92" s="11">
        <f t="shared" si="2"/>
        <v>1.3199999999999932</v>
      </c>
    </row>
    <row r="93" spans="1:4">
      <c r="A93" s="14">
        <v>21</v>
      </c>
      <c r="B93" s="17" t="s">
        <v>23</v>
      </c>
      <c r="C93" s="17">
        <v>268.85000000000002</v>
      </c>
      <c r="D93" s="11">
        <f t="shared" si="2"/>
        <v>2.1100000000000136</v>
      </c>
    </row>
    <row r="94" spans="1:4">
      <c r="A94" s="14">
        <v>22</v>
      </c>
      <c r="B94" s="17" t="s">
        <v>24</v>
      </c>
      <c r="C94" s="17">
        <v>270.99</v>
      </c>
      <c r="D94" s="11">
        <f t="shared" si="2"/>
        <v>2.1399999999999864</v>
      </c>
    </row>
    <row r="95" spans="1:4">
      <c r="A95" s="14">
        <v>23</v>
      </c>
      <c r="B95" s="17" t="s">
        <v>42</v>
      </c>
      <c r="C95" s="17">
        <v>273.14999999999998</v>
      </c>
      <c r="D95" s="11">
        <f t="shared" si="2"/>
        <v>2.1599999999999682</v>
      </c>
    </row>
    <row r="96" spans="1:4">
      <c r="A96" s="14">
        <v>24</v>
      </c>
      <c r="B96" s="17" t="s">
        <v>43</v>
      </c>
      <c r="C96" s="17">
        <v>275.33</v>
      </c>
      <c r="D96" s="11">
        <f t="shared" si="2"/>
        <v>2.1800000000000068</v>
      </c>
    </row>
    <row r="97" spans="1:4">
      <c r="A97" s="14">
        <v>25</v>
      </c>
      <c r="B97" s="17" t="s">
        <v>44</v>
      </c>
      <c r="C97" s="17">
        <v>277.54000000000002</v>
      </c>
      <c r="D97" s="11">
        <f t="shared" si="2"/>
        <v>2.2100000000000364</v>
      </c>
    </row>
    <row r="98" spans="1:4">
      <c r="A98" s="14">
        <v>26</v>
      </c>
      <c r="B98" s="17" t="s">
        <v>45</v>
      </c>
      <c r="C98" s="17">
        <v>279.77999999999997</v>
      </c>
      <c r="D98" s="11">
        <f t="shared" si="2"/>
        <v>2.2399999999999523</v>
      </c>
    </row>
    <row r="99" spans="1:4">
      <c r="A99" s="14">
        <v>27</v>
      </c>
      <c r="B99" s="17" t="s">
        <v>46</v>
      </c>
      <c r="C99" s="17">
        <v>282.05</v>
      </c>
      <c r="D99" s="11">
        <f t="shared" si="2"/>
        <v>2.2700000000000387</v>
      </c>
    </row>
    <row r="100" spans="1:4">
      <c r="A100" s="14">
        <v>28</v>
      </c>
      <c r="B100" s="17" t="s">
        <v>47</v>
      </c>
      <c r="C100" s="17">
        <v>284.35000000000002</v>
      </c>
      <c r="D100" s="11">
        <f t="shared" si="2"/>
        <v>2.3000000000000114</v>
      </c>
    </row>
    <row r="101" spans="1:4">
      <c r="A101" s="14">
        <v>29</v>
      </c>
      <c r="B101" s="17" t="s">
        <v>48</v>
      </c>
      <c r="C101" s="17">
        <v>286.7</v>
      </c>
      <c r="D101" s="11">
        <f t="shared" si="2"/>
        <v>2.3499999999999659</v>
      </c>
    </row>
    <row r="102" spans="1:4">
      <c r="A102" s="14">
        <v>30</v>
      </c>
      <c r="B102" s="17" t="s">
        <v>49</v>
      </c>
      <c r="C102" s="17">
        <v>289.08</v>
      </c>
      <c r="D102" s="11">
        <f t="shared" si="2"/>
        <v>2.3799999999999955</v>
      </c>
    </row>
    <row r="103" spans="1:4">
      <c r="A103" s="14">
        <v>31</v>
      </c>
      <c r="B103" s="17" t="s">
        <v>50</v>
      </c>
      <c r="C103" s="17">
        <v>291.51</v>
      </c>
      <c r="D103" s="11">
        <f t="shared" si="2"/>
        <v>2.4300000000000068</v>
      </c>
    </row>
    <row r="104" spans="1:4">
      <c r="A104" s="14">
        <v>32</v>
      </c>
      <c r="B104" s="17" t="s">
        <v>51</v>
      </c>
      <c r="C104" s="17">
        <v>293.98</v>
      </c>
      <c r="D104" s="11">
        <f t="shared" si="2"/>
        <v>2.4700000000000273</v>
      </c>
    </row>
    <row r="105" spans="1:4">
      <c r="A105" s="14">
        <v>33</v>
      </c>
      <c r="B105" s="17" t="s">
        <v>52</v>
      </c>
      <c r="C105" s="17">
        <v>296.5</v>
      </c>
      <c r="D105" s="11">
        <f t="shared" si="2"/>
        <v>2.5199999999999818</v>
      </c>
    </row>
    <row r="106" spans="1:4">
      <c r="A106" s="14">
        <v>34</v>
      </c>
      <c r="B106" s="17" t="s">
        <v>53</v>
      </c>
      <c r="C106" s="17">
        <v>299.08</v>
      </c>
      <c r="D106" s="11">
        <f t="shared" si="2"/>
        <v>2.5799999999999841</v>
      </c>
    </row>
    <row r="107" spans="1:4">
      <c r="A107" s="14">
        <v>0</v>
      </c>
      <c r="B107" s="18" t="s">
        <v>77</v>
      </c>
      <c r="C107" s="17">
        <f>C106+4.6</f>
        <v>303.68</v>
      </c>
      <c r="D107" s="11">
        <f t="shared" si="2"/>
        <v>0</v>
      </c>
    </row>
    <row r="111" spans="1:4">
      <c r="A111" s="16"/>
      <c r="B111" s="7"/>
      <c r="C111" s="8" t="s">
        <v>56</v>
      </c>
      <c r="D111" s="9" t="s">
        <v>67</v>
      </c>
    </row>
    <row r="112" spans="1:4">
      <c r="A112" s="14" t="s">
        <v>68</v>
      </c>
      <c r="B112" s="17"/>
      <c r="C112" s="10" t="s">
        <v>57</v>
      </c>
      <c r="D112" s="11"/>
    </row>
    <row r="113" spans="1:4">
      <c r="A113" s="14">
        <v>0</v>
      </c>
      <c r="B113" s="18" t="s">
        <v>78</v>
      </c>
      <c r="C113" s="11">
        <v>185.15</v>
      </c>
      <c r="D113" s="11">
        <v>0</v>
      </c>
    </row>
    <row r="114" spans="1:4">
      <c r="A114" s="14">
        <v>1</v>
      </c>
      <c r="B114" s="17" t="s">
        <v>58</v>
      </c>
      <c r="C114" s="11">
        <v>186.46</v>
      </c>
      <c r="D114" s="11">
        <f>IF(A114&gt;0,C114-C113,0)</f>
        <v>1.3100000000000023</v>
      </c>
    </row>
    <row r="115" spans="1:4">
      <c r="A115" s="14">
        <v>2</v>
      </c>
      <c r="B115" s="17" t="s">
        <v>55</v>
      </c>
      <c r="C115" s="11">
        <v>188.31</v>
      </c>
      <c r="D115" s="11">
        <f t="shared" ref="D115:D149" si="3">IF(A115&gt;0,C115-C114,0)</f>
        <v>1.8499999999999943</v>
      </c>
    </row>
    <row r="116" spans="1:4">
      <c r="A116" s="14">
        <v>3</v>
      </c>
      <c r="B116" s="17" t="s">
        <v>4</v>
      </c>
      <c r="C116" s="11">
        <v>190.15</v>
      </c>
      <c r="D116" s="11">
        <f t="shared" si="3"/>
        <v>1.8400000000000034</v>
      </c>
    </row>
    <row r="117" spans="1:4">
      <c r="A117" s="14">
        <v>4</v>
      </c>
      <c r="B117" s="17" t="s">
        <v>5</v>
      </c>
      <c r="C117" s="11">
        <v>192.01</v>
      </c>
      <c r="D117" s="11">
        <f t="shared" si="3"/>
        <v>1.8599999999999852</v>
      </c>
    </row>
    <row r="118" spans="1:4">
      <c r="A118" s="14">
        <v>5</v>
      </c>
      <c r="B118" s="17" t="s">
        <v>6</v>
      </c>
      <c r="C118" s="11">
        <v>193.97</v>
      </c>
      <c r="D118" s="11">
        <f t="shared" si="3"/>
        <v>1.960000000000008</v>
      </c>
    </row>
    <row r="119" spans="1:4">
      <c r="A119" s="14">
        <v>6</v>
      </c>
      <c r="B119" s="17" t="s">
        <v>8</v>
      </c>
      <c r="C119" s="11">
        <v>195.74</v>
      </c>
      <c r="D119" s="11">
        <f t="shared" si="3"/>
        <v>1.7700000000000102</v>
      </c>
    </row>
    <row r="120" spans="1:4">
      <c r="A120" s="14">
        <v>7</v>
      </c>
      <c r="B120" s="17" t="s">
        <v>9</v>
      </c>
      <c r="C120" s="11">
        <v>197.61</v>
      </c>
      <c r="D120" s="11">
        <f t="shared" si="3"/>
        <v>1.8700000000000045</v>
      </c>
    </row>
    <row r="121" spans="1:4">
      <c r="A121" s="14">
        <v>8</v>
      </c>
      <c r="B121" s="17" t="s">
        <v>10</v>
      </c>
      <c r="C121" s="11">
        <v>199.49</v>
      </c>
      <c r="D121" s="11">
        <f t="shared" si="3"/>
        <v>1.8799999999999955</v>
      </c>
    </row>
    <row r="122" spans="1:4">
      <c r="A122" s="14">
        <v>9</v>
      </c>
      <c r="B122" s="17" t="s">
        <v>11</v>
      </c>
      <c r="C122" s="11">
        <v>201.37</v>
      </c>
      <c r="D122" s="11">
        <f t="shared" si="3"/>
        <v>1.8799999999999955</v>
      </c>
    </row>
    <row r="123" spans="1:4">
      <c r="A123" s="14">
        <v>10</v>
      </c>
      <c r="B123" s="17" t="s">
        <v>12</v>
      </c>
      <c r="C123" s="11">
        <v>203.27</v>
      </c>
      <c r="D123" s="11">
        <f t="shared" si="3"/>
        <v>1.9000000000000057</v>
      </c>
    </row>
    <row r="124" spans="1:4">
      <c r="A124" s="14">
        <v>11</v>
      </c>
      <c r="B124" s="17" t="s">
        <v>13</v>
      </c>
      <c r="C124" s="11">
        <v>205.17</v>
      </c>
      <c r="D124" s="11">
        <f t="shared" si="3"/>
        <v>1.8999999999999773</v>
      </c>
    </row>
    <row r="125" spans="1:4">
      <c r="A125" s="14">
        <v>12</v>
      </c>
      <c r="B125" s="17" t="s">
        <v>14</v>
      </c>
      <c r="C125" s="11">
        <v>207.08</v>
      </c>
      <c r="D125" s="11">
        <f t="shared" si="3"/>
        <v>1.910000000000025</v>
      </c>
    </row>
    <row r="126" spans="1:4">
      <c r="A126" s="14">
        <v>13</v>
      </c>
      <c r="B126" s="17" t="s">
        <v>15</v>
      </c>
      <c r="C126" s="11">
        <v>208.99</v>
      </c>
      <c r="D126" s="11">
        <f t="shared" si="3"/>
        <v>1.9099999999999966</v>
      </c>
    </row>
    <row r="127" spans="1:4">
      <c r="A127" s="14">
        <v>14</v>
      </c>
      <c r="B127" s="17" t="s">
        <v>16</v>
      </c>
      <c r="C127" s="11">
        <v>210.92</v>
      </c>
      <c r="D127" s="11">
        <f t="shared" si="3"/>
        <v>1.9299999999999784</v>
      </c>
    </row>
    <row r="128" spans="1:4">
      <c r="A128" s="14">
        <v>15</v>
      </c>
      <c r="B128" s="17" t="s">
        <v>17</v>
      </c>
      <c r="C128" s="11">
        <v>212.85</v>
      </c>
      <c r="D128" s="11">
        <f t="shared" si="3"/>
        <v>1.9300000000000068</v>
      </c>
    </row>
    <row r="129" spans="1:4">
      <c r="A129" s="14">
        <v>16</v>
      </c>
      <c r="B129" s="17" t="s">
        <v>18</v>
      </c>
      <c r="C129" s="11">
        <v>214.79</v>
      </c>
      <c r="D129" s="11">
        <f t="shared" si="3"/>
        <v>1.9399999999999977</v>
      </c>
    </row>
    <row r="130" spans="1:4">
      <c r="A130" s="14">
        <v>17</v>
      </c>
      <c r="B130" s="17" t="s">
        <v>19</v>
      </c>
      <c r="C130" s="11">
        <v>216.75</v>
      </c>
      <c r="D130" s="11">
        <f t="shared" si="3"/>
        <v>1.960000000000008</v>
      </c>
    </row>
    <row r="131" spans="1:4">
      <c r="A131" s="14">
        <v>18</v>
      </c>
      <c r="B131" s="17" t="s">
        <v>20</v>
      </c>
      <c r="C131" s="11">
        <v>218.71</v>
      </c>
      <c r="D131" s="11">
        <f t="shared" si="3"/>
        <v>1.960000000000008</v>
      </c>
    </row>
    <row r="132" spans="1:4">
      <c r="A132" s="14">
        <v>0</v>
      </c>
      <c r="B132" s="17" t="s">
        <v>79</v>
      </c>
      <c r="C132" s="11">
        <v>265.42</v>
      </c>
      <c r="D132" s="11">
        <f t="shared" si="3"/>
        <v>0</v>
      </c>
    </row>
    <row r="133" spans="1:4">
      <c r="A133" s="14">
        <v>19</v>
      </c>
      <c r="B133" s="17" t="s">
        <v>21</v>
      </c>
      <c r="C133" s="11">
        <v>266.74</v>
      </c>
      <c r="D133" s="11">
        <f t="shared" si="3"/>
        <v>1.3199999999999932</v>
      </c>
    </row>
    <row r="134" spans="1:4">
      <c r="A134" s="14">
        <v>20</v>
      </c>
      <c r="B134" s="17" t="s">
        <v>22</v>
      </c>
      <c r="C134" s="11">
        <v>268.79000000000002</v>
      </c>
      <c r="D134" s="11">
        <f t="shared" si="3"/>
        <v>2.0500000000000114</v>
      </c>
    </row>
    <row r="135" spans="1:4">
      <c r="A135" s="14">
        <v>21</v>
      </c>
      <c r="B135" s="17" t="s">
        <v>23</v>
      </c>
      <c r="C135" s="11">
        <v>270.86</v>
      </c>
      <c r="D135" s="11">
        <f t="shared" si="3"/>
        <v>2.0699999999999932</v>
      </c>
    </row>
    <row r="136" spans="1:4">
      <c r="A136" s="14">
        <v>22</v>
      </c>
      <c r="B136" s="17" t="s">
        <v>24</v>
      </c>
      <c r="C136" s="11">
        <v>272.94</v>
      </c>
      <c r="D136" s="11">
        <f t="shared" si="3"/>
        <v>2.0799999999999841</v>
      </c>
    </row>
    <row r="137" spans="1:4">
      <c r="A137" s="14">
        <v>23</v>
      </c>
      <c r="B137" s="17" t="s">
        <v>42</v>
      </c>
      <c r="C137" s="11">
        <v>275.05</v>
      </c>
      <c r="D137" s="11">
        <f t="shared" si="3"/>
        <v>2.1100000000000136</v>
      </c>
    </row>
    <row r="138" spans="1:4">
      <c r="A138" s="14">
        <v>24</v>
      </c>
      <c r="B138" s="17" t="s">
        <v>43</v>
      </c>
      <c r="C138" s="11">
        <v>277.18</v>
      </c>
      <c r="D138" s="11">
        <f t="shared" si="3"/>
        <v>2.1299999999999955</v>
      </c>
    </row>
    <row r="139" spans="1:4">
      <c r="A139" s="14">
        <v>25</v>
      </c>
      <c r="B139" s="17" t="s">
        <v>44</v>
      </c>
      <c r="C139" s="11">
        <v>279.33</v>
      </c>
      <c r="D139" s="11">
        <f t="shared" si="3"/>
        <v>2.1499999999999773</v>
      </c>
    </row>
    <row r="140" spans="1:4">
      <c r="A140" s="14">
        <v>26</v>
      </c>
      <c r="B140" s="17" t="s">
        <v>45</v>
      </c>
      <c r="C140" s="11">
        <v>281.5</v>
      </c>
      <c r="D140" s="11">
        <f t="shared" si="3"/>
        <v>2.1700000000000159</v>
      </c>
    </row>
    <row r="141" spans="1:4">
      <c r="A141" s="14">
        <v>27</v>
      </c>
      <c r="B141" s="17" t="s">
        <v>46</v>
      </c>
      <c r="C141" s="11">
        <v>283.7</v>
      </c>
      <c r="D141" s="11">
        <f t="shared" si="3"/>
        <v>2.1999999999999886</v>
      </c>
    </row>
    <row r="142" spans="1:4">
      <c r="A142" s="14">
        <v>28</v>
      </c>
      <c r="B142" s="17" t="s">
        <v>47</v>
      </c>
      <c r="C142" s="11">
        <v>285.93</v>
      </c>
      <c r="D142" s="11">
        <f t="shared" si="3"/>
        <v>2.2300000000000182</v>
      </c>
    </row>
    <row r="143" spans="1:4">
      <c r="A143" s="14">
        <v>29</v>
      </c>
      <c r="B143" s="17" t="s">
        <v>48</v>
      </c>
      <c r="C143" s="11">
        <v>288.19</v>
      </c>
      <c r="D143" s="11">
        <f t="shared" si="3"/>
        <v>2.2599999999999909</v>
      </c>
    </row>
    <row r="144" spans="1:4">
      <c r="A144" s="14">
        <v>30</v>
      </c>
      <c r="B144" s="17" t="s">
        <v>49</v>
      </c>
      <c r="C144" s="11">
        <v>290.48</v>
      </c>
      <c r="D144" s="11">
        <f t="shared" si="3"/>
        <v>2.2900000000000205</v>
      </c>
    </row>
    <row r="145" spans="1:4">
      <c r="A145" s="14">
        <v>31</v>
      </c>
      <c r="B145" s="17" t="s">
        <v>50</v>
      </c>
      <c r="C145" s="11">
        <v>292.79000000000002</v>
      </c>
      <c r="D145" s="11">
        <f t="shared" si="3"/>
        <v>2.3100000000000023</v>
      </c>
    </row>
    <row r="146" spans="1:4">
      <c r="A146" s="14">
        <v>32</v>
      </c>
      <c r="B146" s="17" t="s">
        <v>51</v>
      </c>
      <c r="C146" s="11">
        <v>295.16000000000003</v>
      </c>
      <c r="D146" s="11">
        <f t="shared" si="3"/>
        <v>2.3700000000000045</v>
      </c>
    </row>
    <row r="147" spans="1:4">
      <c r="A147" s="14">
        <v>33</v>
      </c>
      <c r="B147" s="17" t="s">
        <v>52</v>
      </c>
      <c r="C147" s="11">
        <v>297.56</v>
      </c>
      <c r="D147" s="11">
        <f t="shared" si="3"/>
        <v>2.3999999999999773</v>
      </c>
    </row>
    <row r="148" spans="1:4">
      <c r="A148" s="14">
        <v>34</v>
      </c>
      <c r="B148" s="17" t="s">
        <v>53</v>
      </c>
      <c r="C148" s="11">
        <v>300</v>
      </c>
      <c r="D148" s="11">
        <f t="shared" si="3"/>
        <v>2.4399999999999977</v>
      </c>
    </row>
    <row r="149" spans="1:4">
      <c r="A149" s="14">
        <v>0</v>
      </c>
      <c r="B149" s="17" t="s">
        <v>80</v>
      </c>
      <c r="C149" s="11">
        <f>C148+10.3</f>
        <v>310.3</v>
      </c>
      <c r="D149" s="11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Parametres</vt:lpstr>
      <vt:lpstr>couche interne</vt:lpstr>
      <vt:lpstr>couche externe</vt:lpstr>
      <vt:lpstr>Graphes</vt:lpstr>
      <vt:lpstr>ROXIE DATA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Smekens</dc:creator>
  <cp:lastModifiedBy>David Smekens</cp:lastModifiedBy>
  <cp:lastPrinted>2013-04-19T16:57:06Z</cp:lastPrinted>
  <dcterms:created xsi:type="dcterms:W3CDTF">2012-10-01T10:21:44Z</dcterms:created>
  <dcterms:modified xsi:type="dcterms:W3CDTF">2013-11-18T14:37:42Z</dcterms:modified>
</cp:coreProperties>
</file>